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TMART\Công nợ T07,08,09,10.2023\"/>
    </mc:Choice>
  </mc:AlternateContent>
  <bookViews>
    <workbookView xWindow="-120" yWindow="-120" windowWidth="29040" windowHeight="15720"/>
  </bookViews>
  <sheets>
    <sheet name="Sheet" sheetId="5" r:id="rId1"/>
    <sheet name="Tổng hợp hóa đơn" sheetId="1" r:id="rId2"/>
    <sheet name="Chi tiết đơn hàng bán" sheetId="2" r:id="rId3"/>
    <sheet name="Chi tiết xuất trả T10+11.2021" sheetId="3" r:id="rId4"/>
  </sheets>
  <definedNames>
    <definedName name="_xlnm._FilterDatabase" localSheetId="2" hidden="1">'Chi tiết đơn hàng bán'!$A$2:$I$178</definedName>
    <definedName name="_xlnm._FilterDatabase" localSheetId="3" hidden="1">'Chi tiết xuất trả T10+11.2021'!$A$4:$G$33</definedName>
  </definedNames>
  <calcPr calcId="162913"/>
</workbook>
</file>

<file path=xl/calcChain.xml><?xml version="1.0" encoding="utf-8"?>
<calcChain xmlns="http://schemas.openxmlformats.org/spreadsheetml/2006/main">
  <c r="I7" i="5" l="1"/>
  <c r="I5" i="5" l="1"/>
  <c r="I3" i="5"/>
  <c r="I4" i="5"/>
  <c r="G8" i="5" l="1"/>
  <c r="G2" i="5"/>
  <c r="F8" i="5"/>
  <c r="D3" i="3" l="1"/>
  <c r="F14" i="3" l="1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E172" i="2"/>
  <c r="F172" i="2" s="1"/>
  <c r="E173" i="2"/>
  <c r="F173" i="2" s="1"/>
  <c r="E174" i="2"/>
  <c r="F174" i="2" s="1"/>
  <c r="E175" i="2"/>
  <c r="F175" i="2" s="1"/>
  <c r="E176" i="2"/>
  <c r="F176" i="2" s="1"/>
  <c r="E177" i="2"/>
  <c r="F177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07" i="2"/>
  <c r="F107" i="2" s="1"/>
  <c r="E108" i="2"/>
  <c r="F108" i="2" s="1"/>
  <c r="E109" i="2"/>
  <c r="F109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 s="1"/>
  <c r="E140" i="2"/>
  <c r="F140" i="2" s="1"/>
  <c r="E141" i="2"/>
  <c r="F141" i="2" s="1"/>
  <c r="E142" i="2"/>
  <c r="F142" i="2" s="1"/>
  <c r="E143" i="2"/>
  <c r="F143" i="2" s="1"/>
  <c r="E144" i="2"/>
  <c r="F144" i="2" s="1"/>
  <c r="E145" i="2"/>
  <c r="F145" i="2" s="1"/>
  <c r="E146" i="2"/>
  <c r="F146" i="2" s="1"/>
  <c r="E147" i="2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58" i="2"/>
  <c r="F158" i="2" s="1"/>
  <c r="E159" i="2"/>
  <c r="F159" i="2" s="1"/>
  <c r="E160" i="2"/>
  <c r="F160" i="2" s="1"/>
  <c r="E161" i="2"/>
  <c r="F161" i="2" s="1"/>
  <c r="E162" i="2"/>
  <c r="F162" i="2" s="1"/>
  <c r="E163" i="2"/>
  <c r="F163" i="2" s="1"/>
  <c r="E164" i="2"/>
  <c r="F164" i="2" s="1"/>
  <c r="E165" i="2"/>
  <c r="F165" i="2" s="1"/>
  <c r="E166" i="2"/>
  <c r="F166" i="2" s="1"/>
  <c r="E167" i="2"/>
  <c r="F167" i="2" s="1"/>
  <c r="E168" i="2"/>
  <c r="F168" i="2" s="1"/>
  <c r="E169" i="2"/>
  <c r="F169" i="2" s="1"/>
  <c r="E170" i="2"/>
  <c r="F170" i="2" s="1"/>
  <c r="E171" i="2"/>
  <c r="F171" i="2" s="1"/>
  <c r="E68" i="2"/>
  <c r="F68" i="2" s="1"/>
  <c r="E106" i="2"/>
  <c r="E105" i="2"/>
  <c r="E103" i="2"/>
  <c r="E101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F30" i="2"/>
  <c r="E51" i="2"/>
  <c r="E39" i="2"/>
  <c r="G3" i="3" l="1"/>
  <c r="E37" i="2"/>
  <c r="E35" i="2" l="1"/>
  <c r="E32" i="2"/>
  <c r="F32" i="2" s="1"/>
  <c r="G32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G30" i="2"/>
  <c r="F31" i="2"/>
  <c r="G31" i="2" s="1"/>
  <c r="F33" i="2"/>
  <c r="G33" i="2" s="1"/>
  <c r="F34" i="2"/>
  <c r="G34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101" i="2"/>
  <c r="G101" i="2" s="1"/>
  <c r="F102" i="2"/>
  <c r="G102" i="2" s="1"/>
  <c r="F103" i="2"/>
  <c r="G103" i="2" s="1"/>
  <c r="F104" i="2"/>
  <c r="G104" i="2" s="1"/>
  <c r="F105" i="2"/>
  <c r="F106" i="2"/>
  <c r="F3" i="2"/>
  <c r="G3" i="2" s="1"/>
  <c r="G178" i="2" l="1"/>
  <c r="F35" i="2"/>
  <c r="G35" i="2" s="1"/>
  <c r="E69" i="2"/>
  <c r="F69" i="2" s="1"/>
</calcChain>
</file>

<file path=xl/sharedStrings.xml><?xml version="1.0" encoding="utf-8"?>
<sst xmlns="http://schemas.openxmlformats.org/spreadsheetml/2006/main" count="722" uniqueCount="139">
  <si>
    <t>STT</t>
  </si>
  <si>
    <t>Số hóa đơn</t>
  </si>
  <si>
    <t>Ngày hóa đơn</t>
  </si>
  <si>
    <t xml:space="preserve">Mẫu số </t>
  </si>
  <si>
    <t>Ký hiệu</t>
  </si>
  <si>
    <t>Mã khách hàng</t>
  </si>
  <si>
    <t>Tên khách hàng</t>
  </si>
  <si>
    <t>Mã số thuế</t>
  </si>
  <si>
    <t>Tổng tiền hàng</t>
  </si>
  <si>
    <t>Doanh số bán chưa thuế</t>
  </si>
  <si>
    <t>Thuế suất</t>
  </si>
  <si>
    <t>Thuế GTGT</t>
  </si>
  <si>
    <t>Tổng tiền thanh toán</t>
  </si>
  <si>
    <t>0002186</t>
  </si>
  <si>
    <t>23/11/2021</t>
  </si>
  <si>
    <t>01GTKT0/006</t>
  </si>
  <si>
    <t>NT/21E</t>
  </si>
  <si>
    <t>TMART-610</t>
  </si>
  <si>
    <t>CÔNG TY CỔ PHẦN T-MARTSTORES</t>
  </si>
  <si>
    <t>0103973610</t>
  </si>
  <si>
    <t/>
  </si>
  <si>
    <t>10%</t>
  </si>
  <si>
    <t>0002187</t>
  </si>
  <si>
    <t>0004732</t>
  </si>
  <si>
    <t>20/12/2021</t>
  </si>
  <si>
    <t>0004733</t>
  </si>
  <si>
    <t>0010350</t>
  </si>
  <si>
    <t>27/01/2022</t>
  </si>
  <si>
    <t>0010351</t>
  </si>
  <si>
    <t>Tổng cộng</t>
  </si>
  <si>
    <t>Người lập biểu</t>
  </si>
  <si>
    <t>Giám đốc</t>
  </si>
  <si>
    <t>(Ký, họ tên)</t>
  </si>
  <si>
    <t>(Ký, họ tên, đóng dấu)</t>
  </si>
  <si>
    <t>Võ Tấn Duy</t>
  </si>
  <si>
    <t>TRẦN THỊ THƠM</t>
  </si>
  <si>
    <t>CÔNG NỢ CÔNG TY CỔ PHẦN T-MARTSTORES</t>
  </si>
  <si>
    <t>Kỳ từ 01/10/2021 - 31/12/2021 (Hóa đơn xuất từ tháng 11/2021 - tháng 1/2022)</t>
  </si>
  <si>
    <t>Ngày chứng từ</t>
  </si>
  <si>
    <t>Ngày nhận hàng</t>
  </si>
  <si>
    <t>Nơi giao</t>
  </si>
  <si>
    <t>Tổng thanh toán</t>
  </si>
  <si>
    <t>TỔNG HỢP ĐƠN HÀNG</t>
  </si>
  <si>
    <t>Tmart SG Quầy Hiệp Thành</t>
  </si>
  <si>
    <t>Đơn khai trương</t>
  </si>
  <si>
    <t>02/11//2021</t>
  </si>
  <si>
    <t>01/11//2021</t>
  </si>
  <si>
    <t>Ngày tháng</t>
  </si>
  <si>
    <t>Tên CH</t>
  </si>
  <si>
    <t xml:space="preserve">Tổng cộng </t>
  </si>
  <si>
    <t>Tên hàng</t>
  </si>
  <si>
    <t>Đơn giá</t>
  </si>
  <si>
    <t>Tmart00628 03. Quầy 274 Khương Đình</t>
  </si>
  <si>
    <t>Tmart01076 95. T1 tòa K3, Kpark Văn Phú</t>
  </si>
  <si>
    <t>Tmart01070 89. quầy No5 Golden Time, Ecohome 4</t>
  </si>
  <si>
    <t>Tmart01041 61. Quầy Định Công, số 1 Trần Nguyên Đán</t>
  </si>
  <si>
    <t>Tmart01051 71. Quầy Hưng Yên</t>
  </si>
  <si>
    <t>Tmart01023 00. Quầy 39 Cầu Diễn</t>
  </si>
  <si>
    <t>Tmart00993 23. Quầy CT1 Ngô Thì Nhậm, Hà Đông</t>
  </si>
  <si>
    <t xml:space="preserve">DANH SÁCH HÀNG TRẢ </t>
  </si>
  <si>
    <t>Từ tháng 10/2021 đến tháng 11/2021</t>
  </si>
  <si>
    <t>TỔNG CỘNG</t>
  </si>
  <si>
    <t>Tmart01062 82. Quầy H3.2 FLC Đại Mỗ</t>
  </si>
  <si>
    <t>Tmart00928 12. Quầy CT12B Kim Văn - Kim Lũ</t>
  </si>
  <si>
    <t>Tmart01017 39. Quầy 112 Âu Cơ</t>
  </si>
  <si>
    <t>Tmart01047 67. Quầy Trần Thủ Độ</t>
  </si>
  <si>
    <t>Tmart00988 19. Quầy Resco Cổ Nhuế</t>
  </si>
  <si>
    <t>Tmart01000 28. Quầy 485 Vũ Tông Phan</t>
  </si>
  <si>
    <t>Tmart01021 42. Quầy Ecolife, 58 Tố Hữu</t>
  </si>
  <si>
    <t>Tmart00979 Quầy KĐT Đại Thanh</t>
  </si>
  <si>
    <t>Tmart01071 90. Quầy Đại Thanh 2</t>
  </si>
  <si>
    <t>Tmart01049 69. Quầy 59 Xuân La, Tây Hồ, HN</t>
  </si>
  <si>
    <t>Tmart00995 25. Quầy CT2 - KĐT Xala</t>
  </si>
  <si>
    <t>Tmart00992 22. Quầy CT3 KĐT Văn Khê</t>
  </si>
  <si>
    <t>Tmart01048 68. Quầy 32T ĐN-A KĐT Golden An Khánh</t>
  </si>
  <si>
    <t>Tmart01011 35. Quầy tầng 5 tòa GEMEK, KĐT Lê Trọng Tấn</t>
  </si>
  <si>
    <t>Tmart01010 34. Quầy tòa HH2A, KĐT The Spark Dương Nội</t>
  </si>
  <si>
    <t>Tmart01074 93. Quầy 112 Tân Khai</t>
  </si>
  <si>
    <t>Tmart01036 56. TM02-N03T5 khu ngoại giao đoàn</t>
  </si>
  <si>
    <t>Tmart01001 29. Quầy tòa K-KĐT Dương Nội</t>
  </si>
  <si>
    <t>Tmart00868 Quầy 29 Xuân La</t>
  </si>
  <si>
    <t>Tmart01077 96. Quầy Intracom Vĩnh Ngọc, Đông Anh</t>
  </si>
  <si>
    <t>Tmart01055 75. SG Quầy Trịnh Thị Dối</t>
  </si>
  <si>
    <t>Tmart01054 74.SG QUẦY 1410 Tỉnh Lộ 10, HCM</t>
  </si>
  <si>
    <t>Tmart01053 73.SG QUẦY Liên ấp 2-6 Vĩnh Lộc A, HCM</t>
  </si>
  <si>
    <t>Tmart01056 76. SG Quầy 245 Trần Thị Cờ, HCM</t>
  </si>
  <si>
    <t>Tmart01060 80.SG QUẦY 323 ĐƯỜNG HT13, HCM</t>
  </si>
  <si>
    <t>Tmart01057 77. SG QUẦY 71 BÙI VĂN NGỮ, HCM</t>
  </si>
  <si>
    <t>Tmart01052 72. SG Quầy 850A Lê Văn Lương, Nhà Bè, HCM</t>
  </si>
  <si>
    <t>Tmart01078 96. Quầy Ecohome 1</t>
  </si>
  <si>
    <t>Tmart01073 92. Quầy Lê Văn Thiêm</t>
  </si>
  <si>
    <t>Tmart01075 94. 282 Xuân Đỉnh</t>
  </si>
  <si>
    <t>Tmart00357 01. Quầy 72 Lĩnh Nam</t>
  </si>
  <si>
    <t>Tmart00989 20. Quầy Tân Tây Đô</t>
  </si>
  <si>
    <t>Tmart01025 45. Quầy 20 Đức Diễn</t>
  </si>
  <si>
    <t>Tmart01081 100. Quầy Trâu Quỳ, Gia Lâm</t>
  </si>
  <si>
    <t>Tmart01065 84. Quầy Tecco Tứ Hiệp</t>
  </si>
  <si>
    <t>Tmart00980 15. Quầy 9B Nguyễn Cảnh Dị KĐT Đại Kim</t>
  </si>
  <si>
    <t>Tmart00999 27. Quầy 62 Thanh Liệt (658 Kim Giang mới)</t>
  </si>
  <si>
    <t>Tmart00984 17. Quầy 184 Đại Từ</t>
  </si>
  <si>
    <t>Tmart01067 86. Quầy Nơ 4A Linh Đàm</t>
  </si>
  <si>
    <t>Tmart01072 91. Quầy 96 Vĩnh Hưng</t>
  </si>
  <si>
    <t>Tmart01083 102. Quầy Đại Thanh 3, CT8A</t>
  </si>
  <si>
    <t>Tmart01082 101. Quầy CT2-Epics Home-43 Phạm Văn Đồng</t>
  </si>
  <si>
    <t>Tmart01079 51. Quầy 885 Tam Trinh</t>
  </si>
  <si>
    <t>Tmart01080 99. Quầy Roman Tố Hữu</t>
  </si>
  <si>
    <t>Tmart01085 104. Quầy 44 Triều Khúc</t>
  </si>
  <si>
    <t>Tmart01084 103. Quầy Kosmo</t>
  </si>
  <si>
    <t>Tmart01087 106. Quầy CT3B Nam Cường, Cổ Nhuế</t>
  </si>
  <si>
    <t>Tmart01088 107. Quầy Ruby City Phúc Lợi</t>
  </si>
  <si>
    <t>Tmart01089 108. Quầy Licogi 13</t>
  </si>
  <si>
    <t>Tmart01029 49. Nơ 6A, Linh Đàm</t>
  </si>
  <si>
    <t>Tmart00983 16. Quầy Xala, tòa nhà Hemisco, Xala</t>
  </si>
  <si>
    <t>Tmart01012 36. Quầy CT2 Xuân Mai, Tô Hiệu</t>
  </si>
  <si>
    <t>Tmart01061 81. Quầy Victory 2</t>
  </si>
  <si>
    <t>Tmart01019 40. Quầy 19T6 Kiến Hưng</t>
  </si>
  <si>
    <t>Tmart01027 120. Quầy Xốm 2</t>
  </si>
  <si>
    <t>Tmart01032 52. Quầy Vĩnh Quỳnh</t>
  </si>
  <si>
    <t>Tmart01046 66. Quầy 47 Tân Xuân, Bắc Từ Liêm, HN</t>
  </si>
  <si>
    <t>Tmart00994 24. Quầy Victory Thăng Long</t>
  </si>
  <si>
    <t>Tmart01003 Ecohome2</t>
  </si>
  <si>
    <t>Tmart01086 105. Quầy HomeLand</t>
  </si>
  <si>
    <t>Tmart01063 83. Tmart Tòa N02, Ecohome3</t>
  </si>
  <si>
    <t>Chân giò heo muối 300g</t>
  </si>
  <si>
    <t>Chân giò heo muối 500g</t>
  </si>
  <si>
    <t>Đùi gà sốt cay 500g</t>
  </si>
  <si>
    <t>Gà muối 500g</t>
  </si>
  <si>
    <t>Giò tai lưỡi xào 250g</t>
  </si>
  <si>
    <t>Mọc nấm hương 250g</t>
  </si>
  <si>
    <t>Tai heo muối 200g</t>
  </si>
  <si>
    <t>Tai heo muối 400g</t>
  </si>
  <si>
    <t>Số lượng</t>
  </si>
  <si>
    <t>Thuế GTGT (10%)</t>
  </si>
  <si>
    <t>Note</t>
  </si>
  <si>
    <t>CN T10/21</t>
  </si>
  <si>
    <t>CN T11/21</t>
  </si>
  <si>
    <t>CN T12/21</t>
  </si>
  <si>
    <t>XT T10+11+12/2021</t>
  </si>
  <si>
    <t>Tổng còn lại phải 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</si>
</sst>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d/mm/yyyy\ hh:mm\ AM/PM"/>
    <numFmt numFmtId="169" formatCode="[$-F800]dddd\,\ mmmm\ dd\,\ yyyy"/>
    <numFmt numFmtId="170" formatCode="_(* #,##0_);_(* \(#,##0\);_(* &quot;-&quot;??_);_(@_)"/>
  </numFmts>
  <fonts count="16" x14ac:knownFonts="1">
    <font>
      <sz val="10"/>
      <name val="Arial"/>
      <family val="2"/>
    </font>
    <font>
      <sz val="10"/>
      <name val="Times New Roman"/>
      <family val="2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8"/>
      <color rgb="FF000000"/>
      <name val="Microsoft Sans Serif"/>
      <family val="2"/>
    </font>
    <font>
      <b/>
      <sz val="11"/>
      <name val="Times New Roman"/>
      <family val="2"/>
    </font>
    <font>
      <sz val="11"/>
      <name val="Arial"/>
      <family val="2"/>
    </font>
    <font>
      <sz val="1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0" fontId="8" fillId="0" borderId="1" xfId="4" applyNumberFormat="1" applyFont="1" applyBorder="1" applyAlignment="1">
      <alignment horizontal="center" vertical="center"/>
    </xf>
    <xf numFmtId="170" fontId="7" fillId="0" borderId="1" xfId="4" applyNumberFormat="1" applyFont="1" applyBorder="1" applyAlignment="1">
      <alignment horizontal="center" vertical="center"/>
    </xf>
    <xf numFmtId="170" fontId="7" fillId="0" borderId="0" xfId="4" applyNumberFormat="1" applyFont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7" fillId="0" borderId="0" xfId="0" quotePrefix="1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8" fontId="13" fillId="0" borderId="1" xfId="0" applyNumberFormat="1" applyFont="1" applyBorder="1" applyAlignment="1">
      <alignment horizontal="center" vertical="center" wrapText="1"/>
    </xf>
    <xf numFmtId="37" fontId="13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168" fontId="11" fillId="0" borderId="1" xfId="0" applyNumberFormat="1" applyFont="1" applyBorder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4" fontId="7" fillId="5" borderId="0" xfId="0" applyNumberFormat="1" applyFont="1" applyFill="1" applyAlignment="1">
      <alignment horizontal="center" vertical="center"/>
    </xf>
    <xf numFmtId="0" fontId="14" fillId="0" borderId="0" xfId="0" applyFont="1"/>
    <xf numFmtId="14" fontId="14" fillId="0" borderId="0" xfId="0" applyNumberFormat="1" applyFont="1"/>
    <xf numFmtId="0" fontId="15" fillId="0" borderId="0" xfId="0" applyFont="1"/>
    <xf numFmtId="170" fontId="14" fillId="0" borderId="0" xfId="4" applyNumberFormat="1" applyFont="1"/>
    <xf numFmtId="0" fontId="15" fillId="6" borderId="0" xfId="0" applyFont="1" applyFill="1" applyAlignment="1">
      <alignment horizontal="center"/>
    </xf>
    <xf numFmtId="170" fontId="15" fillId="6" borderId="0" xfId="4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170" fontId="15" fillId="0" borderId="0" xfId="4" applyNumberFormat="1" applyFont="1"/>
    <xf numFmtId="169" fontId="7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/>
    <xf numFmtId="37" fontId="11" fillId="7" borderId="1" xfId="0" applyNumberFormat="1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center"/>
    </xf>
    <xf numFmtId="170" fontId="11" fillId="7" borderId="1" xfId="0" applyNumberFormat="1" applyFont="1" applyFill="1" applyBorder="1" applyAlignment="1">
      <alignment vertical="center"/>
    </xf>
    <xf numFmtId="170" fontId="12" fillId="0" borderId="0" xfId="0" applyNumberFormat="1" applyFont="1"/>
    <xf numFmtId="37" fontId="12" fillId="0" borderId="0" xfId="0" applyNumberFormat="1" applyFont="1"/>
    <xf numFmtId="170" fontId="12" fillId="0" borderId="1" xfId="4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7" fontId="1" fillId="0" borderId="0" xfId="0" applyNumberFormat="1" applyFont="1" applyAlignment="1">
      <alignment wrapText="1"/>
    </xf>
    <xf numFmtId="170" fontId="1" fillId="0" borderId="0" xfId="4" applyNumberFormat="1" applyFont="1" applyAlignment="1">
      <alignment wrapText="1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showZeros="0" tabSelected="1" workbookViewId="0">
      <selection activeCell="I7" sqref="I7"/>
    </sheetView>
  </sheetViews>
  <sheetFormatPr defaultColWidth="9.140625" defaultRowHeight="12.75" x14ac:dyDescent="0.2"/>
  <cols>
    <col min="1" max="1" width="5" style="46" bestFit="1" customWidth="1"/>
    <col min="2" max="2" width="11.140625" style="46" bestFit="1" customWidth="1"/>
    <col min="3" max="3" width="13.7109375" style="46" bestFit="1" customWidth="1"/>
    <col min="4" max="4" width="20.5703125" style="46" bestFit="1" customWidth="1"/>
    <col min="5" max="5" width="20.7109375" customWidth="1"/>
    <col min="6" max="6" width="20.7109375" bestFit="1" customWidth="1"/>
    <col min="7" max="7" width="20.85546875" customWidth="1"/>
    <col min="9" max="9" width="14.28515625" bestFit="1" customWidth="1"/>
  </cols>
  <sheetData>
    <row r="1" spans="1:9" s="22" customFormat="1" ht="33.75" customHeight="1" x14ac:dyDescent="0.2">
      <c r="A1" s="21" t="s">
        <v>0</v>
      </c>
      <c r="B1" s="21" t="s">
        <v>1</v>
      </c>
      <c r="C1" s="21" t="s">
        <v>2</v>
      </c>
      <c r="D1" s="21" t="s">
        <v>12</v>
      </c>
      <c r="E1" s="21" t="s">
        <v>133</v>
      </c>
      <c r="F1" s="47" t="s">
        <v>137</v>
      </c>
      <c r="G1" s="47" t="s">
        <v>138</v>
      </c>
    </row>
    <row r="2" spans="1:9" s="22" customFormat="1" ht="25.5" customHeight="1" x14ac:dyDescent="0.2">
      <c r="A2" s="23">
        <v>1</v>
      </c>
      <c r="B2" s="24" t="s">
        <v>13</v>
      </c>
      <c r="C2" s="25" t="s">
        <v>14</v>
      </c>
      <c r="D2" s="26">
        <v>83604549</v>
      </c>
      <c r="E2" s="48" t="s">
        <v>134</v>
      </c>
      <c r="F2" s="54">
        <v>10137523</v>
      </c>
      <c r="G2" s="54">
        <f>+D8-F2</f>
        <v>348863346</v>
      </c>
    </row>
    <row r="3" spans="1:9" s="22" customFormat="1" ht="25.5" customHeight="1" x14ac:dyDescent="0.2">
      <c r="A3" s="23">
        <v>2</v>
      </c>
      <c r="B3" s="24" t="s">
        <v>22</v>
      </c>
      <c r="C3" s="25" t="s">
        <v>14</v>
      </c>
      <c r="D3" s="26">
        <v>18582175</v>
      </c>
      <c r="E3" s="48" t="s">
        <v>134</v>
      </c>
      <c r="F3" s="54"/>
      <c r="G3" s="54"/>
      <c r="I3" s="53">
        <f>+D2+D3</f>
        <v>102186724</v>
      </c>
    </row>
    <row r="4" spans="1:9" s="22" customFormat="1" ht="25.5" customHeight="1" x14ac:dyDescent="0.2">
      <c r="A4" s="23">
        <v>3</v>
      </c>
      <c r="B4" s="24" t="s">
        <v>23</v>
      </c>
      <c r="C4" s="25" t="s">
        <v>24</v>
      </c>
      <c r="D4" s="26">
        <v>113480949</v>
      </c>
      <c r="E4" s="48" t="s">
        <v>135</v>
      </c>
      <c r="F4" s="54"/>
      <c r="G4" s="54"/>
      <c r="I4" s="52">
        <f>+SUM(D4:D7)-F2</f>
        <v>246676622</v>
      </c>
    </row>
    <row r="5" spans="1:9" s="22" customFormat="1" ht="25.5" customHeight="1" x14ac:dyDescent="0.2">
      <c r="A5" s="23">
        <v>4</v>
      </c>
      <c r="B5" s="24" t="s">
        <v>25</v>
      </c>
      <c r="C5" s="25" t="s">
        <v>24</v>
      </c>
      <c r="D5" s="26">
        <v>17742040</v>
      </c>
      <c r="E5" s="48" t="s">
        <v>135</v>
      </c>
      <c r="F5" s="54"/>
      <c r="G5" s="54"/>
      <c r="I5" s="53">
        <f>SUM(I3:I4)</f>
        <v>348863346</v>
      </c>
    </row>
    <row r="6" spans="1:9" s="22" customFormat="1" ht="25.5" customHeight="1" x14ac:dyDescent="0.2">
      <c r="A6" s="23">
        <v>5</v>
      </c>
      <c r="B6" s="24" t="s">
        <v>26</v>
      </c>
      <c r="C6" s="25" t="s">
        <v>27</v>
      </c>
      <c r="D6" s="26">
        <v>5415806</v>
      </c>
      <c r="E6" s="48" t="s">
        <v>136</v>
      </c>
      <c r="F6" s="54"/>
      <c r="G6" s="54"/>
    </row>
    <row r="7" spans="1:9" s="22" customFormat="1" ht="25.5" customHeight="1" x14ac:dyDescent="0.2">
      <c r="A7" s="23">
        <v>6</v>
      </c>
      <c r="B7" s="24" t="s">
        <v>28</v>
      </c>
      <c r="C7" s="25" t="s">
        <v>27</v>
      </c>
      <c r="D7" s="26">
        <v>120175350</v>
      </c>
      <c r="E7" s="48" t="s">
        <v>136</v>
      </c>
      <c r="F7" s="54"/>
      <c r="G7" s="54"/>
      <c r="I7" s="52">
        <f>+D6+D7-F2</f>
        <v>115453633</v>
      </c>
    </row>
    <row r="8" spans="1:9" s="30" customFormat="1" ht="20.100000000000001" customHeight="1" x14ac:dyDescent="0.2">
      <c r="A8" s="27" t="s">
        <v>20</v>
      </c>
      <c r="B8" s="27" t="s">
        <v>29</v>
      </c>
      <c r="C8" s="28" t="s">
        <v>20</v>
      </c>
      <c r="D8" s="49">
        <v>359000869</v>
      </c>
      <c r="E8" s="50"/>
      <c r="F8" s="51">
        <f>+F2</f>
        <v>10137523</v>
      </c>
      <c r="G8" s="51">
        <f>+G2</f>
        <v>348863346</v>
      </c>
    </row>
  </sheetData>
  <mergeCells count="2">
    <mergeCell ref="F2:F7"/>
    <mergeCell ref="G2:G7"/>
  </mergeCells>
  <pageMargins left="0.39370078740157499" right="0.39370078740157499" top="0.59055118110236204" bottom="0.39370078740157499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Zeros="0" topLeftCell="A7" workbookViewId="0">
      <selection activeCell="I14" sqref="I14"/>
    </sheetView>
  </sheetViews>
  <sheetFormatPr defaultColWidth="9.140625" defaultRowHeight="12.75" x14ac:dyDescent="0.2"/>
  <cols>
    <col min="1" max="1" width="5" style="1" bestFit="1" customWidth="1"/>
    <col min="2" max="2" width="11.140625" style="1" bestFit="1" customWidth="1"/>
    <col min="3" max="3" width="13.7109375" style="1" bestFit="1" customWidth="1"/>
    <col min="4" max="4" width="13.28515625" style="1" bestFit="1" customWidth="1"/>
    <col min="5" max="5" width="8.28515625" style="1" bestFit="1" customWidth="1"/>
    <col min="6" max="6" width="15.42578125" style="1" bestFit="1" customWidth="1"/>
    <col min="7" max="7" width="38.140625" style="1" bestFit="1" customWidth="1"/>
    <col min="8" max="8" width="11.5703125" style="1" bestFit="1" customWidth="1"/>
    <col min="9" max="9" width="17.42578125" style="1" customWidth="1"/>
    <col min="10" max="10" width="10.28515625" style="1" bestFit="1" customWidth="1"/>
    <col min="11" max="11" width="12.42578125" style="1" bestFit="1" customWidth="1"/>
    <col min="12" max="12" width="20.5703125" style="1" bestFit="1" customWidth="1"/>
    <col min="13" max="13" width="20.7109375" customWidth="1"/>
  </cols>
  <sheetData>
    <row r="1" spans="1:12" s="2" customFormat="1" ht="20.25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2" customFormat="1" ht="20.25" customHeight="1" x14ac:dyDescent="0.2">
      <c r="A2" s="58" t="s">
        <v>36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3" customFormat="1" ht="20.100000000000001" customHeight="1" x14ac:dyDescent="0.2">
      <c r="A3" s="59" t="s">
        <v>37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s="2" customFormat="1" ht="20.25" customHeight="1" x14ac:dyDescent="0.2"/>
    <row r="5" spans="1:12" s="22" customFormat="1" ht="33.75" customHeight="1" x14ac:dyDescent="0.2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7</v>
      </c>
      <c r="I5" s="21" t="s">
        <v>9</v>
      </c>
      <c r="J5" s="21" t="s">
        <v>10</v>
      </c>
      <c r="K5" s="21" t="s">
        <v>11</v>
      </c>
      <c r="L5" s="21" t="s">
        <v>12</v>
      </c>
    </row>
    <row r="6" spans="1:12" s="22" customFormat="1" ht="25.5" customHeight="1" x14ac:dyDescent="0.2">
      <c r="A6" s="23">
        <v>1</v>
      </c>
      <c r="B6" s="24" t="s">
        <v>13</v>
      </c>
      <c r="C6" s="25" t="s">
        <v>14</v>
      </c>
      <c r="D6" s="24" t="s">
        <v>15</v>
      </c>
      <c r="E6" s="24" t="s">
        <v>16</v>
      </c>
      <c r="F6" s="24" t="s">
        <v>17</v>
      </c>
      <c r="G6" s="24" t="s">
        <v>18</v>
      </c>
      <c r="H6" s="24" t="s">
        <v>19</v>
      </c>
      <c r="I6" s="26">
        <v>76004135</v>
      </c>
      <c r="J6" s="26" t="s">
        <v>21</v>
      </c>
      <c r="K6" s="26">
        <v>7600414</v>
      </c>
      <c r="L6" s="26">
        <v>83604549</v>
      </c>
    </row>
    <row r="7" spans="1:12" s="22" customFormat="1" ht="25.5" customHeight="1" x14ac:dyDescent="0.2">
      <c r="A7" s="23">
        <v>2</v>
      </c>
      <c r="B7" s="24" t="s">
        <v>22</v>
      </c>
      <c r="C7" s="25" t="s">
        <v>14</v>
      </c>
      <c r="D7" s="24" t="s">
        <v>15</v>
      </c>
      <c r="E7" s="24" t="s">
        <v>16</v>
      </c>
      <c r="F7" s="24" t="s">
        <v>17</v>
      </c>
      <c r="G7" s="24" t="s">
        <v>18</v>
      </c>
      <c r="H7" s="24" t="s">
        <v>19</v>
      </c>
      <c r="I7" s="26">
        <v>16892886</v>
      </c>
      <c r="J7" s="26" t="s">
        <v>21</v>
      </c>
      <c r="K7" s="26">
        <v>1689289</v>
      </c>
      <c r="L7" s="26">
        <v>18582175</v>
      </c>
    </row>
    <row r="8" spans="1:12" s="22" customFormat="1" ht="25.5" customHeight="1" x14ac:dyDescent="0.2">
      <c r="A8" s="23">
        <v>3</v>
      </c>
      <c r="B8" s="24" t="s">
        <v>23</v>
      </c>
      <c r="C8" s="25" t="s">
        <v>24</v>
      </c>
      <c r="D8" s="24" t="s">
        <v>15</v>
      </c>
      <c r="E8" s="24" t="s">
        <v>16</v>
      </c>
      <c r="F8" s="24" t="s">
        <v>17</v>
      </c>
      <c r="G8" s="24" t="s">
        <v>18</v>
      </c>
      <c r="H8" s="24" t="s">
        <v>19</v>
      </c>
      <c r="I8" s="26">
        <v>103164499</v>
      </c>
      <c r="J8" s="26" t="s">
        <v>21</v>
      </c>
      <c r="K8" s="26">
        <v>10316450</v>
      </c>
      <c r="L8" s="26">
        <v>113480949</v>
      </c>
    </row>
    <row r="9" spans="1:12" s="22" customFormat="1" ht="25.5" customHeight="1" x14ac:dyDescent="0.2">
      <c r="A9" s="23">
        <v>4</v>
      </c>
      <c r="B9" s="24" t="s">
        <v>25</v>
      </c>
      <c r="C9" s="25" t="s">
        <v>24</v>
      </c>
      <c r="D9" s="24" t="s">
        <v>15</v>
      </c>
      <c r="E9" s="24" t="s">
        <v>16</v>
      </c>
      <c r="F9" s="24" t="s">
        <v>17</v>
      </c>
      <c r="G9" s="24" t="s">
        <v>18</v>
      </c>
      <c r="H9" s="24" t="s">
        <v>19</v>
      </c>
      <c r="I9" s="26">
        <v>16129127</v>
      </c>
      <c r="J9" s="26" t="s">
        <v>21</v>
      </c>
      <c r="K9" s="26">
        <v>1612913</v>
      </c>
      <c r="L9" s="26">
        <v>17742040</v>
      </c>
    </row>
    <row r="10" spans="1:12" s="22" customFormat="1" ht="25.5" customHeight="1" x14ac:dyDescent="0.2">
      <c r="A10" s="23">
        <v>5</v>
      </c>
      <c r="B10" s="24" t="s">
        <v>26</v>
      </c>
      <c r="C10" s="25" t="s">
        <v>27</v>
      </c>
      <c r="D10" s="24" t="s">
        <v>15</v>
      </c>
      <c r="E10" s="24" t="s">
        <v>16</v>
      </c>
      <c r="F10" s="24" t="s">
        <v>17</v>
      </c>
      <c r="G10" s="24" t="s">
        <v>18</v>
      </c>
      <c r="H10" s="24" t="s">
        <v>19</v>
      </c>
      <c r="I10" s="26">
        <v>4923460</v>
      </c>
      <c r="J10" s="26" t="s">
        <v>21</v>
      </c>
      <c r="K10" s="26">
        <v>492346</v>
      </c>
      <c r="L10" s="26">
        <v>5415806</v>
      </c>
    </row>
    <row r="11" spans="1:12" s="22" customFormat="1" ht="25.5" customHeight="1" x14ac:dyDescent="0.2">
      <c r="A11" s="23">
        <v>6</v>
      </c>
      <c r="B11" s="24" t="s">
        <v>28</v>
      </c>
      <c r="C11" s="25" t="s">
        <v>27</v>
      </c>
      <c r="D11" s="24" t="s">
        <v>15</v>
      </c>
      <c r="E11" s="24" t="s">
        <v>16</v>
      </c>
      <c r="F11" s="24" t="s">
        <v>17</v>
      </c>
      <c r="G11" s="24" t="s">
        <v>18</v>
      </c>
      <c r="H11" s="24" t="s">
        <v>19</v>
      </c>
      <c r="I11" s="26">
        <v>109250318</v>
      </c>
      <c r="J11" s="26" t="s">
        <v>21</v>
      </c>
      <c r="K11" s="26">
        <v>10925032</v>
      </c>
      <c r="L11" s="26">
        <v>120175350</v>
      </c>
    </row>
    <row r="12" spans="1:12" s="30" customFormat="1" ht="20.100000000000001" customHeight="1" x14ac:dyDescent="0.2">
      <c r="A12" s="27" t="s">
        <v>20</v>
      </c>
      <c r="B12" s="27" t="s">
        <v>29</v>
      </c>
      <c r="C12" s="28" t="s">
        <v>20</v>
      </c>
      <c r="D12" s="27" t="s">
        <v>20</v>
      </c>
      <c r="E12" s="27" t="s">
        <v>20</v>
      </c>
      <c r="F12" s="27" t="s">
        <v>20</v>
      </c>
      <c r="G12" s="27" t="s">
        <v>20</v>
      </c>
      <c r="H12" s="27" t="s">
        <v>20</v>
      </c>
      <c r="I12" s="29">
        <v>326364425</v>
      </c>
      <c r="J12" s="29" t="s">
        <v>20</v>
      </c>
      <c r="K12" s="29">
        <v>32636444</v>
      </c>
      <c r="L12" s="29">
        <v>359000869</v>
      </c>
    </row>
    <row r="13" spans="1:12" ht="20.100000000000001" customHeight="1" x14ac:dyDescent="0.2"/>
    <row r="14" spans="1:12" ht="20.100000000000001" customHeight="1" x14ac:dyDescent="0.2">
      <c r="I14" s="66"/>
    </row>
    <row r="15" spans="1:12" ht="20.100000000000001" customHeight="1" x14ac:dyDescent="0.2">
      <c r="K15" s="66"/>
      <c r="L15" s="67"/>
    </row>
    <row r="16" spans="1:12" ht="20.100000000000001" customHeight="1" x14ac:dyDescent="0.2">
      <c r="B16" s="55"/>
      <c r="C16" s="55"/>
      <c r="I16" s="55"/>
      <c r="J16" s="55"/>
    </row>
    <row r="17" spans="2:10" s="4" customFormat="1" ht="20.100000000000001" customHeight="1" x14ac:dyDescent="0.2">
      <c r="B17" s="56" t="s">
        <v>30</v>
      </c>
      <c r="C17" s="56"/>
      <c r="I17" s="56" t="s">
        <v>31</v>
      </c>
      <c r="J17" s="56"/>
    </row>
    <row r="18" spans="2:10" s="5" customFormat="1" ht="20.100000000000001" customHeight="1" x14ac:dyDescent="0.2">
      <c r="B18" s="57" t="s">
        <v>32</v>
      </c>
      <c r="C18" s="57"/>
      <c r="I18" s="57" t="s">
        <v>33</v>
      </c>
      <c r="J18" s="57"/>
    </row>
    <row r="19" spans="2:10" ht="20.100000000000001" customHeight="1" x14ac:dyDescent="0.2">
      <c r="B19" s="55"/>
      <c r="C19" s="55"/>
      <c r="I19" s="55"/>
      <c r="J19" s="55"/>
    </row>
    <row r="20" spans="2:10" ht="20.100000000000001" customHeight="1" x14ac:dyDescent="0.2">
      <c r="B20" s="55"/>
      <c r="C20" s="55"/>
      <c r="I20" s="55"/>
      <c r="J20" s="55"/>
    </row>
    <row r="21" spans="2:10" ht="12.75" customHeight="1" x14ac:dyDescent="0.2">
      <c r="B21" s="55"/>
      <c r="C21" s="55"/>
      <c r="I21" s="55"/>
      <c r="J21" s="55"/>
    </row>
    <row r="22" spans="2:10" s="4" customFormat="1" ht="15.75" customHeight="1" x14ac:dyDescent="0.2">
      <c r="B22" s="56" t="s">
        <v>34</v>
      </c>
      <c r="C22" s="56"/>
      <c r="I22" s="56" t="s">
        <v>35</v>
      </c>
      <c r="J22" s="56"/>
    </row>
  </sheetData>
  <mergeCells count="17">
    <mergeCell ref="A1:L1"/>
    <mergeCell ref="A2:L2"/>
    <mergeCell ref="A3:L3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</mergeCells>
  <pageMargins left="0.39370078740157499" right="0.39370078740157499" top="0.59055118110236204" bottom="0.39370078740157499" header="0.5" footer="0.5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pane xSplit="1" ySplit="2" topLeftCell="B163" activePane="bottomRight" state="frozen"/>
      <selection pane="topRight" activeCell="B1" sqref="B1"/>
      <selection pane="bottomLeft" activeCell="A3" sqref="A3"/>
      <selection pane="bottomRight" activeCell="A178" sqref="A178:D178"/>
    </sheetView>
  </sheetViews>
  <sheetFormatPr defaultColWidth="9.140625" defaultRowHeight="18" customHeight="1" x14ac:dyDescent="0.2"/>
  <cols>
    <col min="1" max="1" width="7.140625" style="6" customWidth="1"/>
    <col min="2" max="3" width="20.5703125" style="32" customWidth="1"/>
    <col min="4" max="4" width="55.85546875" style="13" customWidth="1"/>
    <col min="5" max="5" width="17" style="16" customWidth="1"/>
    <col min="6" max="6" width="14.140625" style="16" bestFit="1" customWidth="1"/>
    <col min="7" max="7" width="16.5703125" style="16" customWidth="1"/>
    <col min="8" max="8" width="16.5703125" style="11" customWidth="1"/>
    <col min="9" max="9" width="17.85546875" style="6" customWidth="1"/>
    <col min="10" max="10" width="10" style="6" customWidth="1"/>
    <col min="11" max="11" width="27.85546875" style="6" customWidth="1"/>
    <col min="12" max="16384" width="9.140625" style="6"/>
  </cols>
  <sheetData>
    <row r="1" spans="1:10" ht="29.25" customHeight="1" x14ac:dyDescent="0.2">
      <c r="A1" s="60" t="s">
        <v>42</v>
      </c>
      <c r="B1" s="60"/>
      <c r="C1" s="60"/>
      <c r="D1" s="60"/>
      <c r="E1" s="60"/>
      <c r="F1" s="60"/>
      <c r="G1" s="60"/>
      <c r="H1" s="60"/>
      <c r="I1" s="60"/>
    </row>
    <row r="2" spans="1:10" ht="18" customHeight="1" x14ac:dyDescent="0.2">
      <c r="A2" s="8" t="s">
        <v>0</v>
      </c>
      <c r="B2" s="31" t="s">
        <v>38</v>
      </c>
      <c r="C2" s="31" t="s">
        <v>39</v>
      </c>
      <c r="D2" s="8" t="s">
        <v>40</v>
      </c>
      <c r="E2" s="14" t="s">
        <v>8</v>
      </c>
      <c r="F2" s="14" t="s">
        <v>11</v>
      </c>
      <c r="G2" s="14" t="s">
        <v>41</v>
      </c>
      <c r="H2" s="9" t="s">
        <v>1</v>
      </c>
      <c r="I2" s="8" t="s">
        <v>2</v>
      </c>
    </row>
    <row r="3" spans="1:10" ht="19.5" customHeight="1" x14ac:dyDescent="0.2">
      <c r="A3" s="7">
        <v>1</v>
      </c>
      <c r="B3" s="33">
        <v>44471</v>
      </c>
      <c r="C3" s="33">
        <v>44474</v>
      </c>
      <c r="D3" s="12" t="s">
        <v>55</v>
      </c>
      <c r="E3" s="15">
        <v>1265426</v>
      </c>
      <c r="F3" s="15">
        <f t="shared" ref="F3:F66" si="0">E3*0.1</f>
        <v>126542.6</v>
      </c>
      <c r="G3" s="15">
        <f t="shared" ref="G3:G34" si="1">E3+F3</f>
        <v>1391968.6</v>
      </c>
      <c r="H3" s="19" t="s">
        <v>13</v>
      </c>
      <c r="I3" s="20" t="s">
        <v>14</v>
      </c>
    </row>
    <row r="4" spans="1:10" ht="18" customHeight="1" x14ac:dyDescent="0.2">
      <c r="A4" s="7">
        <v>2</v>
      </c>
      <c r="B4" s="33">
        <v>44481</v>
      </c>
      <c r="C4" s="33">
        <v>44481</v>
      </c>
      <c r="D4" s="12" t="s">
        <v>52</v>
      </c>
      <c r="E4" s="15">
        <v>666824.5</v>
      </c>
      <c r="F4" s="15">
        <f t="shared" si="0"/>
        <v>66682.45</v>
      </c>
      <c r="G4" s="15">
        <f t="shared" si="1"/>
        <v>733506.95</v>
      </c>
      <c r="H4" s="19" t="s">
        <v>13</v>
      </c>
      <c r="I4" s="20" t="s">
        <v>14</v>
      </c>
    </row>
    <row r="5" spans="1:10" ht="18" customHeight="1" x14ac:dyDescent="0.2">
      <c r="A5" s="7">
        <v>3</v>
      </c>
      <c r="B5" s="33">
        <v>44481</v>
      </c>
      <c r="C5" s="33">
        <v>44481</v>
      </c>
      <c r="D5" s="12" t="s">
        <v>62</v>
      </c>
      <c r="E5" s="15">
        <v>1057904.5</v>
      </c>
      <c r="F5" s="15">
        <f t="shared" si="0"/>
        <v>105790.45000000001</v>
      </c>
      <c r="G5" s="15">
        <f t="shared" si="1"/>
        <v>1163694.95</v>
      </c>
      <c r="H5" s="19" t="s">
        <v>13</v>
      </c>
      <c r="I5" s="20" t="s">
        <v>14</v>
      </c>
    </row>
    <row r="6" spans="1:10" ht="18" customHeight="1" x14ac:dyDescent="0.2">
      <c r="A6" s="7">
        <v>4</v>
      </c>
      <c r="B6" s="33">
        <v>44481</v>
      </c>
      <c r="C6" s="33">
        <v>44481</v>
      </c>
      <c r="D6" s="12" t="s">
        <v>63</v>
      </c>
      <c r="E6" s="15">
        <v>1480884.5</v>
      </c>
      <c r="F6" s="15">
        <f t="shared" si="0"/>
        <v>148088.45000000001</v>
      </c>
      <c r="G6" s="15">
        <f t="shared" si="1"/>
        <v>1628972.95</v>
      </c>
      <c r="H6" s="19" t="s">
        <v>13</v>
      </c>
      <c r="I6" s="20" t="s">
        <v>14</v>
      </c>
    </row>
    <row r="7" spans="1:10" ht="18" customHeight="1" x14ac:dyDescent="0.2">
      <c r="A7" s="7">
        <v>5</v>
      </c>
      <c r="B7" s="33">
        <v>44481</v>
      </c>
      <c r="C7" s="33">
        <v>44481</v>
      </c>
      <c r="D7" s="12" t="s">
        <v>64</v>
      </c>
      <c r="E7" s="15">
        <v>999285</v>
      </c>
      <c r="F7" s="15">
        <f t="shared" si="0"/>
        <v>99928.5</v>
      </c>
      <c r="G7" s="15">
        <f t="shared" si="1"/>
        <v>1099213.5</v>
      </c>
      <c r="H7" s="19" t="s">
        <v>13</v>
      </c>
      <c r="I7" s="20" t="s">
        <v>14</v>
      </c>
    </row>
    <row r="8" spans="1:10" ht="18" customHeight="1" x14ac:dyDescent="0.2">
      <c r="A8" s="7">
        <v>6</v>
      </c>
      <c r="B8" s="33">
        <v>44481</v>
      </c>
      <c r="C8" s="33">
        <v>44482</v>
      </c>
      <c r="D8" s="12" t="s">
        <v>65</v>
      </c>
      <c r="E8" s="15">
        <v>1467941</v>
      </c>
      <c r="F8" s="15">
        <f t="shared" si="0"/>
        <v>146794.1</v>
      </c>
      <c r="G8" s="15">
        <f t="shared" si="1"/>
        <v>1614735.1</v>
      </c>
      <c r="H8" s="19" t="s">
        <v>13</v>
      </c>
      <c r="I8" s="20" t="s">
        <v>14</v>
      </c>
    </row>
    <row r="9" spans="1:10" ht="18" customHeight="1" x14ac:dyDescent="0.2">
      <c r="A9" s="7">
        <v>7</v>
      </c>
      <c r="B9" s="33">
        <v>44481</v>
      </c>
      <c r="C9" s="33">
        <v>44481</v>
      </c>
      <c r="D9" s="12" t="s">
        <v>55</v>
      </c>
      <c r="E9" s="15">
        <v>1931024.5</v>
      </c>
      <c r="F9" s="15">
        <f t="shared" si="0"/>
        <v>193102.45</v>
      </c>
      <c r="G9" s="15">
        <f t="shared" si="1"/>
        <v>2124126.9500000002</v>
      </c>
      <c r="H9" s="19" t="s">
        <v>13</v>
      </c>
      <c r="I9" s="20" t="s">
        <v>14</v>
      </c>
    </row>
    <row r="10" spans="1:10" ht="18" customHeight="1" x14ac:dyDescent="0.2">
      <c r="A10" s="7">
        <v>8</v>
      </c>
      <c r="B10" s="33">
        <v>44481</v>
      </c>
      <c r="C10" s="33">
        <v>44482</v>
      </c>
      <c r="D10" s="12" t="s">
        <v>92</v>
      </c>
      <c r="E10" s="15">
        <v>762087</v>
      </c>
      <c r="F10" s="15">
        <f t="shared" si="0"/>
        <v>76208.7</v>
      </c>
      <c r="G10" s="15">
        <f t="shared" si="1"/>
        <v>838295.7</v>
      </c>
      <c r="H10" s="19" t="s">
        <v>13</v>
      </c>
      <c r="I10" s="20" t="s">
        <v>14</v>
      </c>
    </row>
    <row r="11" spans="1:10" ht="18" customHeight="1" x14ac:dyDescent="0.2">
      <c r="A11" s="7">
        <v>9</v>
      </c>
      <c r="B11" s="33">
        <v>44481</v>
      </c>
      <c r="C11" s="33">
        <v>44483</v>
      </c>
      <c r="D11" s="12" t="s">
        <v>56</v>
      </c>
      <c r="E11" s="15">
        <v>3082418</v>
      </c>
      <c r="F11" s="15">
        <f t="shared" si="0"/>
        <v>308241.8</v>
      </c>
      <c r="G11" s="15">
        <f t="shared" si="1"/>
        <v>3390659.8</v>
      </c>
      <c r="H11" s="19" t="s">
        <v>13</v>
      </c>
      <c r="I11" s="20" t="s">
        <v>14</v>
      </c>
    </row>
    <row r="12" spans="1:10" ht="18" customHeight="1" x14ac:dyDescent="0.2">
      <c r="A12" s="7">
        <v>10</v>
      </c>
      <c r="B12" s="33">
        <v>44481</v>
      </c>
      <c r="C12" s="33">
        <v>44483</v>
      </c>
      <c r="D12" s="12" t="s">
        <v>66</v>
      </c>
      <c r="E12" s="15">
        <v>938954.5</v>
      </c>
      <c r="F12" s="15">
        <f t="shared" si="0"/>
        <v>93895.450000000012</v>
      </c>
      <c r="G12" s="15">
        <f t="shared" si="1"/>
        <v>1032849.95</v>
      </c>
      <c r="H12" s="19" t="s">
        <v>13</v>
      </c>
      <c r="I12" s="20" t="s">
        <v>14</v>
      </c>
    </row>
    <row r="13" spans="1:10" ht="18" customHeight="1" x14ac:dyDescent="0.2">
      <c r="A13" s="7">
        <v>11</v>
      </c>
      <c r="B13" s="33">
        <v>44481</v>
      </c>
      <c r="C13" s="33">
        <v>44483</v>
      </c>
      <c r="D13" s="12" t="s">
        <v>67</v>
      </c>
      <c r="E13" s="15">
        <v>1733383</v>
      </c>
      <c r="F13" s="15">
        <f t="shared" si="0"/>
        <v>173338.30000000002</v>
      </c>
      <c r="G13" s="15">
        <f t="shared" si="1"/>
        <v>1906721.3</v>
      </c>
      <c r="H13" s="19" t="s">
        <v>13</v>
      </c>
      <c r="I13" s="20" t="s">
        <v>14</v>
      </c>
    </row>
    <row r="14" spans="1:10" ht="18" customHeight="1" x14ac:dyDescent="0.2">
      <c r="A14" s="7">
        <v>12</v>
      </c>
      <c r="B14" s="33">
        <v>44481</v>
      </c>
      <c r="C14" s="33">
        <v>44483</v>
      </c>
      <c r="D14" s="12" t="s">
        <v>54</v>
      </c>
      <c r="E14" s="15">
        <v>1414096</v>
      </c>
      <c r="F14" s="15">
        <f t="shared" si="0"/>
        <v>141409.60000000001</v>
      </c>
      <c r="G14" s="15">
        <f t="shared" si="1"/>
        <v>1555505.6</v>
      </c>
      <c r="H14" s="19" t="s">
        <v>13</v>
      </c>
      <c r="I14" s="20" t="s">
        <v>14</v>
      </c>
      <c r="J14" s="18"/>
    </row>
    <row r="15" spans="1:10" ht="18" customHeight="1" x14ac:dyDescent="0.2">
      <c r="A15" s="7">
        <v>13</v>
      </c>
      <c r="B15" s="33">
        <v>44481</v>
      </c>
      <c r="C15" s="33">
        <v>44483</v>
      </c>
      <c r="D15" s="12" t="s">
        <v>68</v>
      </c>
      <c r="E15" s="15">
        <v>901162</v>
      </c>
      <c r="F15" s="15">
        <f t="shared" si="0"/>
        <v>90116.200000000012</v>
      </c>
      <c r="G15" s="15">
        <f t="shared" si="1"/>
        <v>991278.2</v>
      </c>
      <c r="H15" s="19" t="s">
        <v>13</v>
      </c>
      <c r="I15" s="20" t="s">
        <v>14</v>
      </c>
    </row>
    <row r="16" spans="1:10" ht="18" customHeight="1" x14ac:dyDescent="0.2">
      <c r="A16" s="7">
        <v>14</v>
      </c>
      <c r="B16" s="33">
        <v>44481</v>
      </c>
      <c r="C16" s="33">
        <v>44483</v>
      </c>
      <c r="D16" s="12" t="s">
        <v>57</v>
      </c>
      <c r="E16" s="15">
        <v>813584.5</v>
      </c>
      <c r="F16" s="15">
        <f t="shared" si="0"/>
        <v>81358.450000000012</v>
      </c>
      <c r="G16" s="15">
        <f t="shared" si="1"/>
        <v>894942.95</v>
      </c>
      <c r="H16" s="19" t="s">
        <v>13</v>
      </c>
      <c r="I16" s="20" t="s">
        <v>14</v>
      </c>
    </row>
    <row r="17" spans="1:10" ht="18" customHeight="1" x14ac:dyDescent="0.2">
      <c r="A17" s="7">
        <v>15</v>
      </c>
      <c r="B17" s="33">
        <v>44481</v>
      </c>
      <c r="C17" s="33">
        <v>44483</v>
      </c>
      <c r="D17" s="12" t="s">
        <v>69</v>
      </c>
      <c r="E17" s="15">
        <v>988719</v>
      </c>
      <c r="F17" s="15">
        <f t="shared" si="0"/>
        <v>98871.900000000009</v>
      </c>
      <c r="G17" s="15">
        <f t="shared" si="1"/>
        <v>1087590.8999999999</v>
      </c>
      <c r="H17" s="19" t="s">
        <v>13</v>
      </c>
      <c r="I17" s="20" t="s">
        <v>14</v>
      </c>
    </row>
    <row r="18" spans="1:10" ht="18" customHeight="1" x14ac:dyDescent="0.2">
      <c r="A18" s="7">
        <v>16</v>
      </c>
      <c r="B18" s="33">
        <v>44481</v>
      </c>
      <c r="C18" s="33">
        <v>44483</v>
      </c>
      <c r="D18" s="12" t="s">
        <v>70</v>
      </c>
      <c r="E18" s="15">
        <v>897663</v>
      </c>
      <c r="F18" s="15">
        <f t="shared" si="0"/>
        <v>89766.3</v>
      </c>
      <c r="G18" s="15">
        <f t="shared" si="1"/>
        <v>987429.3</v>
      </c>
      <c r="H18" s="19" t="s">
        <v>13</v>
      </c>
      <c r="I18" s="20" t="s">
        <v>14</v>
      </c>
    </row>
    <row r="19" spans="1:10" ht="18" customHeight="1" x14ac:dyDescent="0.2">
      <c r="A19" s="7">
        <v>17</v>
      </c>
      <c r="B19" s="33">
        <v>44481</v>
      </c>
      <c r="C19" s="33">
        <v>44483</v>
      </c>
      <c r="D19" s="12" t="s">
        <v>71</v>
      </c>
      <c r="E19" s="15">
        <v>1363421</v>
      </c>
      <c r="F19" s="15">
        <f t="shared" si="0"/>
        <v>136342.1</v>
      </c>
      <c r="G19" s="15">
        <f t="shared" si="1"/>
        <v>1499763.1</v>
      </c>
      <c r="H19" s="19" t="s">
        <v>13</v>
      </c>
      <c r="I19" s="20" t="s">
        <v>14</v>
      </c>
    </row>
    <row r="20" spans="1:10" ht="18" customHeight="1" x14ac:dyDescent="0.2">
      <c r="A20" s="7">
        <v>18</v>
      </c>
      <c r="B20" s="33">
        <v>44481</v>
      </c>
      <c r="C20" s="33">
        <v>44485</v>
      </c>
      <c r="D20" s="12" t="s">
        <v>72</v>
      </c>
      <c r="E20" s="15">
        <v>990755.5</v>
      </c>
      <c r="F20" s="15">
        <f t="shared" si="0"/>
        <v>99075.55</v>
      </c>
      <c r="G20" s="15">
        <f t="shared" si="1"/>
        <v>1089831.05</v>
      </c>
      <c r="H20" s="19" t="s">
        <v>13</v>
      </c>
      <c r="I20" s="20" t="s">
        <v>14</v>
      </c>
    </row>
    <row r="21" spans="1:10" ht="18" customHeight="1" x14ac:dyDescent="0.2">
      <c r="A21" s="7">
        <v>19</v>
      </c>
      <c r="B21" s="33">
        <v>44481</v>
      </c>
      <c r="C21" s="33">
        <v>44485</v>
      </c>
      <c r="D21" s="12" t="s">
        <v>73</v>
      </c>
      <c r="E21" s="15">
        <v>854002</v>
      </c>
      <c r="F21" s="15">
        <f t="shared" si="0"/>
        <v>85400.200000000012</v>
      </c>
      <c r="G21" s="15">
        <f t="shared" si="1"/>
        <v>939402.2</v>
      </c>
      <c r="H21" s="19" t="s">
        <v>13</v>
      </c>
      <c r="I21" s="20" t="s">
        <v>14</v>
      </c>
    </row>
    <row r="22" spans="1:10" ht="18" customHeight="1" x14ac:dyDescent="0.2">
      <c r="A22" s="7">
        <v>20</v>
      </c>
      <c r="B22" s="33">
        <v>44481</v>
      </c>
      <c r="C22" s="33">
        <v>44485</v>
      </c>
      <c r="D22" s="12" t="s">
        <v>74</v>
      </c>
      <c r="E22" s="15">
        <v>1457269</v>
      </c>
      <c r="F22" s="15">
        <f t="shared" si="0"/>
        <v>145726.9</v>
      </c>
      <c r="G22" s="15">
        <f t="shared" si="1"/>
        <v>1602995.9</v>
      </c>
      <c r="H22" s="19" t="s">
        <v>13</v>
      </c>
      <c r="I22" s="20" t="s">
        <v>14</v>
      </c>
    </row>
    <row r="23" spans="1:10" ht="18" customHeight="1" x14ac:dyDescent="0.2">
      <c r="A23" s="7">
        <v>21</v>
      </c>
      <c r="B23" s="33">
        <v>44481</v>
      </c>
      <c r="C23" s="33">
        <v>44485</v>
      </c>
      <c r="D23" s="12" t="s">
        <v>75</v>
      </c>
      <c r="E23" s="15">
        <v>629357</v>
      </c>
      <c r="F23" s="15">
        <f t="shared" si="0"/>
        <v>62935.700000000004</v>
      </c>
      <c r="G23" s="15">
        <f t="shared" si="1"/>
        <v>692292.7</v>
      </c>
      <c r="H23" s="19" t="s">
        <v>13</v>
      </c>
      <c r="I23" s="20" t="s">
        <v>14</v>
      </c>
    </row>
    <row r="24" spans="1:10" ht="18" customHeight="1" x14ac:dyDescent="0.2">
      <c r="A24" s="7">
        <v>22</v>
      </c>
      <c r="B24" s="33">
        <v>44481</v>
      </c>
      <c r="C24" s="33">
        <v>44485</v>
      </c>
      <c r="D24" s="12" t="s">
        <v>76</v>
      </c>
      <c r="E24" s="15">
        <v>1063662</v>
      </c>
      <c r="F24" s="15">
        <f t="shared" si="0"/>
        <v>106366.20000000001</v>
      </c>
      <c r="G24" s="15">
        <f t="shared" si="1"/>
        <v>1170028.2</v>
      </c>
      <c r="H24" s="19" t="s">
        <v>13</v>
      </c>
      <c r="I24" s="20" t="s">
        <v>14</v>
      </c>
    </row>
    <row r="25" spans="1:10" ht="18" customHeight="1" x14ac:dyDescent="0.2">
      <c r="A25" s="7">
        <v>23</v>
      </c>
      <c r="B25" s="33">
        <v>44487</v>
      </c>
      <c r="C25" s="33">
        <v>44487</v>
      </c>
      <c r="D25" s="12" t="s">
        <v>43</v>
      </c>
      <c r="E25" s="15">
        <v>1389565</v>
      </c>
      <c r="F25" s="15">
        <f t="shared" si="0"/>
        <v>138956.5</v>
      </c>
      <c r="G25" s="15">
        <f t="shared" si="1"/>
        <v>1528521.5</v>
      </c>
      <c r="H25" s="19" t="s">
        <v>13</v>
      </c>
      <c r="I25" s="20" t="s">
        <v>14</v>
      </c>
    </row>
    <row r="26" spans="1:10" ht="18" customHeight="1" x14ac:dyDescent="0.2">
      <c r="A26" s="7">
        <v>24</v>
      </c>
      <c r="B26" s="33">
        <v>44491</v>
      </c>
      <c r="C26" s="33">
        <v>44491</v>
      </c>
      <c r="D26" s="12" t="s">
        <v>77</v>
      </c>
      <c r="E26" s="15">
        <v>837650</v>
      </c>
      <c r="F26" s="15">
        <f t="shared" si="0"/>
        <v>83765</v>
      </c>
      <c r="G26" s="15">
        <f t="shared" si="1"/>
        <v>921415</v>
      </c>
      <c r="H26" s="19" t="s">
        <v>13</v>
      </c>
      <c r="I26" s="20" t="s">
        <v>14</v>
      </c>
      <c r="J26" s="18"/>
    </row>
    <row r="27" spans="1:10" ht="18" customHeight="1" x14ac:dyDescent="0.2">
      <c r="A27" s="7">
        <v>25</v>
      </c>
      <c r="B27" s="33">
        <v>44491</v>
      </c>
      <c r="C27" s="33">
        <v>44491</v>
      </c>
      <c r="D27" s="12" t="s">
        <v>63</v>
      </c>
      <c r="E27" s="15">
        <v>1343360</v>
      </c>
      <c r="F27" s="15">
        <f t="shared" si="0"/>
        <v>134336</v>
      </c>
      <c r="G27" s="15">
        <f t="shared" si="1"/>
        <v>1477696</v>
      </c>
      <c r="H27" s="19" t="s">
        <v>13</v>
      </c>
      <c r="I27" s="20" t="s">
        <v>14</v>
      </c>
      <c r="J27" s="18"/>
    </row>
    <row r="28" spans="1:10" ht="18" customHeight="1" x14ac:dyDescent="0.2">
      <c r="A28" s="7">
        <v>26</v>
      </c>
      <c r="B28" s="33">
        <v>44491</v>
      </c>
      <c r="C28" s="33">
        <v>44491</v>
      </c>
      <c r="D28" s="12" t="s">
        <v>62</v>
      </c>
      <c r="E28" s="15">
        <v>555822</v>
      </c>
      <c r="F28" s="15">
        <f t="shared" si="0"/>
        <v>55582.200000000004</v>
      </c>
      <c r="G28" s="15">
        <f t="shared" si="1"/>
        <v>611404.19999999995</v>
      </c>
      <c r="H28" s="19" t="s">
        <v>13</v>
      </c>
      <c r="I28" s="20" t="s">
        <v>14</v>
      </c>
      <c r="J28" s="18"/>
    </row>
    <row r="29" spans="1:10" ht="18" customHeight="1" x14ac:dyDescent="0.2">
      <c r="A29" s="7">
        <v>27</v>
      </c>
      <c r="B29" s="33">
        <v>44491</v>
      </c>
      <c r="C29" s="33">
        <v>44491</v>
      </c>
      <c r="D29" s="12" t="s">
        <v>52</v>
      </c>
      <c r="E29" s="15">
        <v>520097</v>
      </c>
      <c r="F29" s="15">
        <f t="shared" si="0"/>
        <v>52009.700000000004</v>
      </c>
      <c r="G29" s="15">
        <f t="shared" si="1"/>
        <v>572106.69999999995</v>
      </c>
      <c r="H29" s="19" t="s">
        <v>13</v>
      </c>
      <c r="I29" s="20" t="s">
        <v>14</v>
      </c>
      <c r="J29" s="18"/>
    </row>
    <row r="30" spans="1:10" ht="18" customHeight="1" x14ac:dyDescent="0.2">
      <c r="A30" s="7">
        <v>28</v>
      </c>
      <c r="B30" s="33">
        <v>44491</v>
      </c>
      <c r="C30" s="33">
        <v>44491</v>
      </c>
      <c r="D30" s="12" t="s">
        <v>67</v>
      </c>
      <c r="E30" s="15">
        <v>920824.5</v>
      </c>
      <c r="F30" s="15">
        <f t="shared" si="0"/>
        <v>92082.450000000012</v>
      </c>
      <c r="G30" s="15">
        <f t="shared" si="1"/>
        <v>1012906.95</v>
      </c>
      <c r="H30" s="19" t="s">
        <v>13</v>
      </c>
      <c r="I30" s="20" t="s">
        <v>14</v>
      </c>
      <c r="J30" s="18"/>
    </row>
    <row r="31" spans="1:10" ht="18" customHeight="1" x14ac:dyDescent="0.2">
      <c r="A31" s="7">
        <v>29</v>
      </c>
      <c r="B31" s="33">
        <v>44491</v>
      </c>
      <c r="C31" s="33">
        <v>44491</v>
      </c>
      <c r="D31" s="12" t="s">
        <v>78</v>
      </c>
      <c r="E31" s="15">
        <v>1491816</v>
      </c>
      <c r="F31" s="15">
        <f t="shared" si="0"/>
        <v>149181.6</v>
      </c>
      <c r="G31" s="15">
        <f t="shared" si="1"/>
        <v>1640997.6</v>
      </c>
      <c r="H31" s="19" t="s">
        <v>13</v>
      </c>
      <c r="I31" s="20" t="s">
        <v>14</v>
      </c>
      <c r="J31" s="18"/>
    </row>
    <row r="32" spans="1:10" ht="18" customHeight="1" x14ac:dyDescent="0.2">
      <c r="A32" s="7">
        <v>30</v>
      </c>
      <c r="B32" s="33">
        <v>44491</v>
      </c>
      <c r="C32" s="33">
        <v>44492</v>
      </c>
      <c r="D32" s="12" t="s">
        <v>79</v>
      </c>
      <c r="E32" s="15">
        <f>138138/1.1</f>
        <v>125579.99999999999</v>
      </c>
      <c r="F32" s="15">
        <f t="shared" si="0"/>
        <v>12558</v>
      </c>
      <c r="G32" s="15">
        <f t="shared" si="1"/>
        <v>138138</v>
      </c>
      <c r="H32" s="19" t="s">
        <v>13</v>
      </c>
      <c r="I32" s="20" t="s">
        <v>14</v>
      </c>
      <c r="J32" s="18"/>
    </row>
    <row r="33" spans="1:10" ht="18" customHeight="1" x14ac:dyDescent="0.2">
      <c r="A33" s="7">
        <v>31</v>
      </c>
      <c r="B33" s="33">
        <v>44491</v>
      </c>
      <c r="C33" s="33">
        <v>44492</v>
      </c>
      <c r="D33" s="12" t="s">
        <v>65</v>
      </c>
      <c r="E33" s="15">
        <v>1094888</v>
      </c>
      <c r="F33" s="15">
        <f t="shared" si="0"/>
        <v>109488.8</v>
      </c>
      <c r="G33" s="15">
        <f t="shared" si="1"/>
        <v>1204376.8</v>
      </c>
      <c r="H33" s="19" t="s">
        <v>13</v>
      </c>
      <c r="I33" s="20" t="s">
        <v>14</v>
      </c>
      <c r="J33" s="18"/>
    </row>
    <row r="34" spans="1:10" ht="18" customHeight="1" x14ac:dyDescent="0.2">
      <c r="A34" s="7">
        <v>32</v>
      </c>
      <c r="B34" s="33">
        <v>44491</v>
      </c>
      <c r="C34" s="33">
        <v>44492</v>
      </c>
      <c r="D34" s="12" t="s">
        <v>69</v>
      </c>
      <c r="E34" s="15">
        <v>1083355</v>
      </c>
      <c r="F34" s="15">
        <f t="shared" si="0"/>
        <v>108335.5</v>
      </c>
      <c r="G34" s="15">
        <f t="shared" si="1"/>
        <v>1191690.5</v>
      </c>
      <c r="H34" s="19" t="s">
        <v>13</v>
      </c>
      <c r="I34" s="20" t="s">
        <v>14</v>
      </c>
      <c r="J34" s="18"/>
    </row>
    <row r="35" spans="1:10" ht="18" customHeight="1" x14ac:dyDescent="0.2">
      <c r="A35" s="7">
        <v>33</v>
      </c>
      <c r="B35" s="33">
        <v>44491</v>
      </c>
      <c r="C35" s="33">
        <v>44492</v>
      </c>
      <c r="D35" s="12" t="s">
        <v>73</v>
      </c>
      <c r="E35" s="15">
        <f>524509/1.1</f>
        <v>476826.36363636359</v>
      </c>
      <c r="F35" s="15">
        <f t="shared" si="0"/>
        <v>47682.63636363636</v>
      </c>
      <c r="G35" s="15">
        <f t="shared" ref="G35:G66" si="2">E35+F35</f>
        <v>524509</v>
      </c>
      <c r="H35" s="19" t="s">
        <v>13</v>
      </c>
      <c r="I35" s="20" t="s">
        <v>14</v>
      </c>
      <c r="J35" s="18"/>
    </row>
    <row r="36" spans="1:10" ht="18" customHeight="1" x14ac:dyDescent="0.2">
      <c r="A36" s="7">
        <v>34</v>
      </c>
      <c r="B36" s="33">
        <v>44491</v>
      </c>
      <c r="C36" s="33">
        <v>44492</v>
      </c>
      <c r="D36" s="12" t="s">
        <v>56</v>
      </c>
      <c r="E36" s="15">
        <v>2678838</v>
      </c>
      <c r="F36" s="15">
        <f t="shared" si="0"/>
        <v>267883.8</v>
      </c>
      <c r="G36" s="15">
        <f t="shared" si="2"/>
        <v>2946721.8</v>
      </c>
      <c r="H36" s="19" t="s">
        <v>13</v>
      </c>
      <c r="I36" s="20" t="s">
        <v>14</v>
      </c>
      <c r="J36" s="18"/>
    </row>
    <row r="37" spans="1:10" ht="18" customHeight="1" x14ac:dyDescent="0.2">
      <c r="A37" s="7">
        <v>35</v>
      </c>
      <c r="B37" s="33">
        <v>44491</v>
      </c>
      <c r="C37" s="33">
        <v>44492</v>
      </c>
      <c r="D37" s="12" t="s">
        <v>55</v>
      </c>
      <c r="E37" s="15">
        <f>1854530/1.1</f>
        <v>1685936.3636363635</v>
      </c>
      <c r="F37" s="15">
        <f t="shared" si="0"/>
        <v>168593.63636363635</v>
      </c>
      <c r="G37" s="15">
        <f t="shared" si="2"/>
        <v>1854530</v>
      </c>
      <c r="H37" s="19" t="s">
        <v>13</v>
      </c>
      <c r="I37" s="20" t="s">
        <v>14</v>
      </c>
      <c r="J37" s="18"/>
    </row>
    <row r="38" spans="1:10" ht="18" customHeight="1" x14ac:dyDescent="0.2">
      <c r="A38" s="7">
        <v>36</v>
      </c>
      <c r="B38" s="33">
        <v>44491</v>
      </c>
      <c r="C38" s="33">
        <v>44494</v>
      </c>
      <c r="D38" s="12" t="s">
        <v>80</v>
      </c>
      <c r="E38" s="15">
        <v>728632</v>
      </c>
      <c r="F38" s="15">
        <f t="shared" si="0"/>
        <v>72863.199999999997</v>
      </c>
      <c r="G38" s="15">
        <f t="shared" si="2"/>
        <v>801495.2</v>
      </c>
      <c r="H38" s="19" t="s">
        <v>13</v>
      </c>
      <c r="I38" s="20" t="s">
        <v>14</v>
      </c>
      <c r="J38" s="18"/>
    </row>
    <row r="39" spans="1:10" ht="18" customHeight="1" x14ac:dyDescent="0.2">
      <c r="A39" s="7">
        <v>37</v>
      </c>
      <c r="B39" s="33">
        <v>44491</v>
      </c>
      <c r="C39" s="33">
        <v>44494</v>
      </c>
      <c r="D39" s="12" t="s">
        <v>81</v>
      </c>
      <c r="E39" s="15">
        <f>2278940/1.1</f>
        <v>2071763.6363636362</v>
      </c>
      <c r="F39" s="15">
        <f t="shared" si="0"/>
        <v>207176.36363636365</v>
      </c>
      <c r="G39" s="15">
        <f t="shared" si="2"/>
        <v>2278940</v>
      </c>
      <c r="H39" s="19" t="s">
        <v>13</v>
      </c>
      <c r="I39" s="20" t="s">
        <v>14</v>
      </c>
      <c r="J39" s="18"/>
    </row>
    <row r="40" spans="1:10" ht="18" customHeight="1" x14ac:dyDescent="0.2">
      <c r="A40" s="7">
        <v>38</v>
      </c>
      <c r="B40" s="33">
        <v>44491</v>
      </c>
      <c r="C40" s="33">
        <v>44494</v>
      </c>
      <c r="D40" s="12" t="s">
        <v>66</v>
      </c>
      <c r="E40" s="15">
        <v>550815</v>
      </c>
      <c r="F40" s="15">
        <f t="shared" si="0"/>
        <v>55081.5</v>
      </c>
      <c r="G40" s="15">
        <f t="shared" si="2"/>
        <v>605896.5</v>
      </c>
      <c r="H40" s="19" t="s">
        <v>13</v>
      </c>
      <c r="I40" s="20" t="s">
        <v>14</v>
      </c>
      <c r="J40" s="18"/>
    </row>
    <row r="41" spans="1:10" ht="18" customHeight="1" x14ac:dyDescent="0.2">
      <c r="A41" s="7">
        <v>39</v>
      </c>
      <c r="B41" s="33">
        <v>44491</v>
      </c>
      <c r="C41" s="33">
        <v>44494</v>
      </c>
      <c r="D41" s="12" t="s">
        <v>68</v>
      </c>
      <c r="E41" s="15">
        <v>1122439</v>
      </c>
      <c r="F41" s="15">
        <f t="shared" si="0"/>
        <v>112243.90000000001</v>
      </c>
      <c r="G41" s="15">
        <f t="shared" si="2"/>
        <v>1234682.8999999999</v>
      </c>
      <c r="H41" s="19" t="s">
        <v>13</v>
      </c>
      <c r="I41" s="20" t="s">
        <v>14</v>
      </c>
      <c r="J41" s="18"/>
    </row>
    <row r="42" spans="1:10" ht="18" customHeight="1" x14ac:dyDescent="0.2">
      <c r="A42" s="7">
        <v>40</v>
      </c>
      <c r="B42" s="33">
        <v>44491</v>
      </c>
      <c r="C42" s="33">
        <v>44495</v>
      </c>
      <c r="D42" s="12" t="s">
        <v>74</v>
      </c>
      <c r="E42" s="15">
        <v>455084</v>
      </c>
      <c r="F42" s="15">
        <f t="shared" si="0"/>
        <v>45508.4</v>
      </c>
      <c r="G42" s="15">
        <f t="shared" si="2"/>
        <v>500592.4</v>
      </c>
      <c r="H42" s="19" t="s">
        <v>13</v>
      </c>
      <c r="I42" s="20" t="s">
        <v>14</v>
      </c>
      <c r="J42" s="18"/>
    </row>
    <row r="43" spans="1:10" ht="18" customHeight="1" x14ac:dyDescent="0.2">
      <c r="A43" s="7">
        <v>41</v>
      </c>
      <c r="B43" s="33">
        <v>44495</v>
      </c>
      <c r="C43" s="33">
        <v>44495</v>
      </c>
      <c r="D43" s="12" t="s">
        <v>82</v>
      </c>
      <c r="E43" s="15">
        <v>2559549</v>
      </c>
      <c r="F43" s="15">
        <f t="shared" si="0"/>
        <v>255954.90000000002</v>
      </c>
      <c r="G43" s="15">
        <f t="shared" si="2"/>
        <v>2815503.9</v>
      </c>
      <c r="H43" s="19" t="s">
        <v>13</v>
      </c>
      <c r="I43" s="20" t="s">
        <v>14</v>
      </c>
      <c r="J43" s="18"/>
    </row>
    <row r="44" spans="1:10" ht="18" customHeight="1" x14ac:dyDescent="0.2">
      <c r="A44" s="7">
        <v>42</v>
      </c>
      <c r="B44" s="33">
        <v>44496</v>
      </c>
      <c r="C44" s="33">
        <v>44496</v>
      </c>
      <c r="D44" s="12" t="s">
        <v>83</v>
      </c>
      <c r="E44" s="15">
        <v>5902943</v>
      </c>
      <c r="F44" s="15">
        <f t="shared" si="0"/>
        <v>590294.30000000005</v>
      </c>
      <c r="G44" s="15">
        <f t="shared" si="2"/>
        <v>6493237.2999999998</v>
      </c>
      <c r="H44" s="19" t="s">
        <v>13</v>
      </c>
      <c r="I44" s="20" t="s">
        <v>14</v>
      </c>
      <c r="J44" s="18"/>
    </row>
    <row r="45" spans="1:10" ht="18" customHeight="1" x14ac:dyDescent="0.2">
      <c r="A45" s="7">
        <v>43</v>
      </c>
      <c r="B45" s="33">
        <v>44497</v>
      </c>
      <c r="C45" s="33">
        <v>44497</v>
      </c>
      <c r="D45" s="12" t="s">
        <v>84</v>
      </c>
      <c r="E45" s="15">
        <v>3938036.5</v>
      </c>
      <c r="F45" s="15">
        <f t="shared" si="0"/>
        <v>393803.65</v>
      </c>
      <c r="G45" s="15">
        <f t="shared" si="2"/>
        <v>4331840.1500000004</v>
      </c>
      <c r="H45" s="19" t="s">
        <v>13</v>
      </c>
      <c r="I45" s="20" t="s">
        <v>14</v>
      </c>
      <c r="J45" s="18"/>
    </row>
    <row r="46" spans="1:10" ht="18" customHeight="1" x14ac:dyDescent="0.2">
      <c r="A46" s="7">
        <v>44</v>
      </c>
      <c r="B46" s="33">
        <v>44495</v>
      </c>
      <c r="C46" s="33">
        <v>44496</v>
      </c>
      <c r="D46" s="12" t="s">
        <v>85</v>
      </c>
      <c r="E46" s="15">
        <v>4662443</v>
      </c>
      <c r="F46" s="15">
        <f t="shared" si="0"/>
        <v>466244.30000000005</v>
      </c>
      <c r="G46" s="15">
        <f t="shared" si="2"/>
        <v>5128687.3</v>
      </c>
      <c r="H46" s="19" t="s">
        <v>13</v>
      </c>
      <c r="I46" s="20" t="s">
        <v>14</v>
      </c>
      <c r="J46" s="18"/>
    </row>
    <row r="47" spans="1:10" ht="18" customHeight="1" x14ac:dyDescent="0.2">
      <c r="A47" s="7">
        <v>45</v>
      </c>
      <c r="B47" s="33">
        <v>44495</v>
      </c>
      <c r="C47" s="33">
        <v>44496</v>
      </c>
      <c r="D47" s="12" t="s">
        <v>86</v>
      </c>
      <c r="E47" s="15">
        <v>4662443</v>
      </c>
      <c r="F47" s="15">
        <f t="shared" si="0"/>
        <v>466244.30000000005</v>
      </c>
      <c r="G47" s="15">
        <f t="shared" si="2"/>
        <v>5128687.3</v>
      </c>
      <c r="H47" s="19" t="s">
        <v>13</v>
      </c>
      <c r="I47" s="20" t="s">
        <v>14</v>
      </c>
      <c r="J47" s="18"/>
    </row>
    <row r="48" spans="1:10" ht="18" customHeight="1" x14ac:dyDescent="0.2">
      <c r="A48" s="7">
        <v>46</v>
      </c>
      <c r="B48" s="33">
        <v>44495</v>
      </c>
      <c r="C48" s="33">
        <v>44496</v>
      </c>
      <c r="D48" s="12" t="s">
        <v>87</v>
      </c>
      <c r="E48" s="15">
        <v>2513883</v>
      </c>
      <c r="F48" s="15">
        <f t="shared" si="0"/>
        <v>251388.30000000002</v>
      </c>
      <c r="G48" s="15">
        <f t="shared" si="2"/>
        <v>2765271.3</v>
      </c>
      <c r="H48" s="19" t="s">
        <v>13</v>
      </c>
      <c r="I48" s="20" t="s">
        <v>14</v>
      </c>
      <c r="J48" s="18"/>
    </row>
    <row r="49" spans="1:11" ht="18" customHeight="1" x14ac:dyDescent="0.2">
      <c r="A49" s="7">
        <v>47</v>
      </c>
      <c r="B49" s="33">
        <v>44495</v>
      </c>
      <c r="C49" s="33">
        <v>44496</v>
      </c>
      <c r="D49" s="12" t="s">
        <v>88</v>
      </c>
      <c r="E49" s="15">
        <v>5871812</v>
      </c>
      <c r="F49" s="15">
        <f t="shared" si="0"/>
        <v>587181.20000000007</v>
      </c>
      <c r="G49" s="15">
        <f t="shared" si="2"/>
        <v>6458993.2000000002</v>
      </c>
      <c r="H49" s="19" t="s">
        <v>13</v>
      </c>
      <c r="I49" s="20" t="s">
        <v>14</v>
      </c>
      <c r="J49" s="18"/>
    </row>
    <row r="50" spans="1:11" ht="18" customHeight="1" x14ac:dyDescent="0.2">
      <c r="A50" s="7">
        <v>48</v>
      </c>
      <c r="B50" s="33">
        <v>44495</v>
      </c>
      <c r="C50" s="33">
        <v>44498</v>
      </c>
      <c r="D50" s="12" t="s">
        <v>89</v>
      </c>
      <c r="E50" s="15">
        <v>4607187.5</v>
      </c>
      <c r="F50" s="15">
        <f t="shared" si="0"/>
        <v>460718.75</v>
      </c>
      <c r="G50" s="15">
        <f t="shared" si="2"/>
        <v>5067906.25</v>
      </c>
      <c r="H50" s="19" t="s">
        <v>22</v>
      </c>
      <c r="I50" s="20" t="s">
        <v>14</v>
      </c>
      <c r="J50" s="18"/>
      <c r="K50" s="6" t="s">
        <v>44</v>
      </c>
    </row>
    <row r="51" spans="1:11" ht="18" customHeight="1" x14ac:dyDescent="0.2">
      <c r="A51" s="7">
        <v>49</v>
      </c>
      <c r="B51" s="33">
        <v>44477</v>
      </c>
      <c r="C51" s="33">
        <v>44478</v>
      </c>
      <c r="D51" s="12" t="s">
        <v>77</v>
      </c>
      <c r="E51" s="15">
        <f>2921676/1.1</f>
        <v>2656069.0909090908</v>
      </c>
      <c r="F51" s="15">
        <f t="shared" si="0"/>
        <v>265606.90909090912</v>
      </c>
      <c r="G51" s="15">
        <f t="shared" si="2"/>
        <v>2921676</v>
      </c>
      <c r="H51" s="19" t="s">
        <v>22</v>
      </c>
      <c r="I51" s="20" t="s">
        <v>14</v>
      </c>
      <c r="J51" s="18"/>
      <c r="K51" s="6" t="s">
        <v>44</v>
      </c>
    </row>
    <row r="52" spans="1:11" ht="18" customHeight="1" x14ac:dyDescent="0.2">
      <c r="A52" s="7">
        <v>50</v>
      </c>
      <c r="B52" s="33">
        <v>44462</v>
      </c>
      <c r="C52" s="33">
        <v>44473</v>
      </c>
      <c r="D52" s="12" t="s">
        <v>90</v>
      </c>
      <c r="E52" s="15">
        <v>2846921</v>
      </c>
      <c r="F52" s="15">
        <f t="shared" si="0"/>
        <v>284692.10000000003</v>
      </c>
      <c r="G52" s="15">
        <f t="shared" si="2"/>
        <v>3131613.1</v>
      </c>
      <c r="H52" s="19" t="s">
        <v>22</v>
      </c>
      <c r="I52" s="20" t="s">
        <v>14</v>
      </c>
      <c r="J52" s="18"/>
      <c r="K52" s="6" t="s">
        <v>44</v>
      </c>
    </row>
    <row r="53" spans="1:11" ht="18" customHeight="1" x14ac:dyDescent="0.2">
      <c r="A53" s="7">
        <v>51</v>
      </c>
      <c r="B53" s="33">
        <v>44484</v>
      </c>
      <c r="C53" s="33">
        <v>44485</v>
      </c>
      <c r="D53" s="12" t="s">
        <v>53</v>
      </c>
      <c r="E53" s="15">
        <v>1816017</v>
      </c>
      <c r="F53" s="15">
        <f t="shared" si="0"/>
        <v>181601.7</v>
      </c>
      <c r="G53" s="15">
        <f t="shared" si="2"/>
        <v>1997618.7</v>
      </c>
      <c r="H53" s="19" t="s">
        <v>22</v>
      </c>
      <c r="I53" s="20" t="s">
        <v>14</v>
      </c>
      <c r="J53" s="18"/>
      <c r="K53" s="6" t="s">
        <v>44</v>
      </c>
    </row>
    <row r="54" spans="1:11" ht="18" customHeight="1" x14ac:dyDescent="0.2">
      <c r="A54" s="7">
        <v>52</v>
      </c>
      <c r="B54" s="33">
        <v>44488</v>
      </c>
      <c r="C54" s="33">
        <v>44489</v>
      </c>
      <c r="D54" s="12" t="s">
        <v>91</v>
      </c>
      <c r="E54" s="15">
        <v>4966677</v>
      </c>
      <c r="F54" s="15">
        <f t="shared" si="0"/>
        <v>496667.7</v>
      </c>
      <c r="G54" s="15">
        <f t="shared" si="2"/>
        <v>5463344.7000000002</v>
      </c>
      <c r="H54" s="19" t="s">
        <v>22</v>
      </c>
      <c r="I54" s="20" t="s">
        <v>14</v>
      </c>
      <c r="J54" s="18"/>
      <c r="K54" s="6" t="s">
        <v>44</v>
      </c>
    </row>
    <row r="55" spans="1:11" ht="18" customHeight="1" x14ac:dyDescent="0.2">
      <c r="A55" s="7">
        <v>53</v>
      </c>
      <c r="B55" s="34">
        <v>44506</v>
      </c>
      <c r="C55" s="34">
        <v>44509</v>
      </c>
      <c r="D55" s="12" t="s">
        <v>77</v>
      </c>
      <c r="E55" s="15">
        <f>2666443/1.1</f>
        <v>2424039.0909090908</v>
      </c>
      <c r="F55" s="15">
        <f t="shared" si="0"/>
        <v>242403.90909090909</v>
      </c>
      <c r="G55" s="15">
        <f t="shared" si="2"/>
        <v>2666443</v>
      </c>
      <c r="H55" s="19" t="s">
        <v>23</v>
      </c>
      <c r="I55" s="7" t="s">
        <v>24</v>
      </c>
      <c r="J55" s="18"/>
    </row>
    <row r="56" spans="1:11" ht="18" customHeight="1" x14ac:dyDescent="0.2">
      <c r="A56" s="7">
        <v>54</v>
      </c>
      <c r="B56" s="34">
        <v>44506</v>
      </c>
      <c r="C56" s="34">
        <v>44509</v>
      </c>
      <c r="D56" s="12" t="s">
        <v>91</v>
      </c>
      <c r="E56" s="15">
        <f>2243178/1.1</f>
        <v>2039252.7272727271</v>
      </c>
      <c r="F56" s="15">
        <f t="shared" si="0"/>
        <v>203925.27272727271</v>
      </c>
      <c r="G56" s="15">
        <f t="shared" si="2"/>
        <v>2243178</v>
      </c>
      <c r="H56" s="19" t="s">
        <v>23</v>
      </c>
      <c r="I56" s="7" t="s">
        <v>24</v>
      </c>
      <c r="J56" s="18"/>
    </row>
    <row r="57" spans="1:11" ht="18" customHeight="1" x14ac:dyDescent="0.2">
      <c r="A57" s="7">
        <v>55</v>
      </c>
      <c r="B57" s="34">
        <v>44506</v>
      </c>
      <c r="C57" s="34">
        <v>44506</v>
      </c>
      <c r="D57" s="12" t="s">
        <v>67</v>
      </c>
      <c r="E57" s="15">
        <f>3440517/1.1</f>
        <v>3127742.7272727271</v>
      </c>
      <c r="F57" s="15">
        <f t="shared" si="0"/>
        <v>312774.27272727271</v>
      </c>
      <c r="G57" s="15">
        <f t="shared" si="2"/>
        <v>3440517</v>
      </c>
      <c r="H57" s="19" t="s">
        <v>23</v>
      </c>
      <c r="I57" s="7" t="s">
        <v>24</v>
      </c>
      <c r="J57" s="18"/>
    </row>
    <row r="58" spans="1:11" ht="18" customHeight="1" x14ac:dyDescent="0.2">
      <c r="A58" s="7">
        <v>56</v>
      </c>
      <c r="B58" s="34">
        <v>44506</v>
      </c>
      <c r="C58" s="34">
        <v>44509</v>
      </c>
      <c r="D58" s="12" t="s">
        <v>79</v>
      </c>
      <c r="E58" s="15">
        <f>2293410/1.1</f>
        <v>2084918.1818181816</v>
      </c>
      <c r="F58" s="15">
        <f t="shared" si="0"/>
        <v>208491.81818181818</v>
      </c>
      <c r="G58" s="15">
        <f t="shared" si="2"/>
        <v>2293410</v>
      </c>
      <c r="H58" s="19" t="s">
        <v>23</v>
      </c>
      <c r="I58" s="7" t="s">
        <v>24</v>
      </c>
      <c r="J58" s="18"/>
    </row>
    <row r="59" spans="1:11" ht="18" customHeight="1" x14ac:dyDescent="0.2">
      <c r="A59" s="7">
        <v>57</v>
      </c>
      <c r="B59" s="34">
        <v>44506</v>
      </c>
      <c r="C59" s="34">
        <v>44506</v>
      </c>
      <c r="D59" s="12" t="s">
        <v>93</v>
      </c>
      <c r="E59" s="15">
        <f>2313512/1.1</f>
        <v>2103192.7272727271</v>
      </c>
      <c r="F59" s="15">
        <f t="shared" si="0"/>
        <v>210319.27272727271</v>
      </c>
      <c r="G59" s="15">
        <f t="shared" si="2"/>
        <v>2313512</v>
      </c>
      <c r="H59" s="19" t="s">
        <v>23</v>
      </c>
      <c r="I59" s="7" t="s">
        <v>24</v>
      </c>
      <c r="J59" s="18"/>
    </row>
    <row r="60" spans="1:11" ht="18" customHeight="1" x14ac:dyDescent="0.2">
      <c r="A60" s="7">
        <v>58</v>
      </c>
      <c r="B60" s="34">
        <v>44506</v>
      </c>
      <c r="C60" s="34">
        <v>44508</v>
      </c>
      <c r="D60" s="12" t="s">
        <v>75</v>
      </c>
      <c r="E60" s="15">
        <f>2397164/1.1</f>
        <v>2179240</v>
      </c>
      <c r="F60" s="15">
        <f t="shared" si="0"/>
        <v>217924</v>
      </c>
      <c r="G60" s="15">
        <f t="shared" si="2"/>
        <v>2397164</v>
      </c>
      <c r="H60" s="19" t="s">
        <v>23</v>
      </c>
      <c r="I60" s="7" t="s">
        <v>24</v>
      </c>
      <c r="J60" s="18"/>
    </row>
    <row r="61" spans="1:11" ht="18" customHeight="1" x14ac:dyDescent="0.2">
      <c r="A61" s="7">
        <v>59</v>
      </c>
      <c r="B61" s="34">
        <v>44506</v>
      </c>
      <c r="C61" s="34">
        <v>44509</v>
      </c>
      <c r="D61" s="12" t="s">
        <v>92</v>
      </c>
      <c r="E61" s="15">
        <f>2243178/1.1</f>
        <v>2039252.7272727271</v>
      </c>
      <c r="F61" s="15">
        <f t="shared" si="0"/>
        <v>203925.27272727271</v>
      </c>
      <c r="G61" s="15">
        <f t="shared" si="2"/>
        <v>2243178</v>
      </c>
      <c r="H61" s="19" t="s">
        <v>23</v>
      </c>
      <c r="I61" s="7" t="s">
        <v>24</v>
      </c>
      <c r="J61" s="18"/>
    </row>
    <row r="62" spans="1:11" ht="18" customHeight="1" x14ac:dyDescent="0.2">
      <c r="A62" s="7">
        <v>60</v>
      </c>
      <c r="B62" s="34">
        <v>44506</v>
      </c>
      <c r="C62" s="34">
        <v>44509</v>
      </c>
      <c r="D62" s="12" t="s">
        <v>64</v>
      </c>
      <c r="E62" s="15">
        <f>2784919/1.1</f>
        <v>2531744.5454545454</v>
      </c>
      <c r="F62" s="15">
        <f t="shared" si="0"/>
        <v>253174.45454545456</v>
      </c>
      <c r="G62" s="15">
        <f t="shared" si="2"/>
        <v>2784919</v>
      </c>
      <c r="H62" s="19" t="s">
        <v>23</v>
      </c>
      <c r="I62" s="7" t="s">
        <v>24</v>
      </c>
      <c r="J62" s="18"/>
    </row>
    <row r="63" spans="1:11" ht="18" customHeight="1" x14ac:dyDescent="0.2">
      <c r="A63" s="7">
        <v>61</v>
      </c>
      <c r="B63" s="34">
        <v>44506</v>
      </c>
      <c r="C63" s="34">
        <v>44509</v>
      </c>
      <c r="D63" s="12" t="s">
        <v>80</v>
      </c>
      <c r="E63" s="15">
        <f>2557142/1.1</f>
        <v>2324674.5454545454</v>
      </c>
      <c r="F63" s="15">
        <f t="shared" si="0"/>
        <v>232467.45454545456</v>
      </c>
      <c r="G63" s="15">
        <f t="shared" si="2"/>
        <v>2557142</v>
      </c>
      <c r="H63" s="19" t="s">
        <v>23</v>
      </c>
      <c r="I63" s="7" t="s">
        <v>24</v>
      </c>
      <c r="J63" s="18"/>
    </row>
    <row r="64" spans="1:11" ht="18" customHeight="1" x14ac:dyDescent="0.2">
      <c r="A64" s="7">
        <v>62</v>
      </c>
      <c r="B64" s="34">
        <v>44506</v>
      </c>
      <c r="C64" s="34">
        <v>44506</v>
      </c>
      <c r="D64" s="12" t="s">
        <v>70</v>
      </c>
      <c r="E64" s="15">
        <f>2797199/1.1</f>
        <v>2542908.1818181816</v>
      </c>
      <c r="F64" s="15">
        <f t="shared" si="0"/>
        <v>254290.81818181818</v>
      </c>
      <c r="G64" s="15">
        <f t="shared" si="2"/>
        <v>2797199</v>
      </c>
      <c r="H64" s="19" t="s">
        <v>23</v>
      </c>
      <c r="I64" s="7" t="s">
        <v>24</v>
      </c>
      <c r="J64" s="18"/>
    </row>
    <row r="65" spans="1:10" ht="18" customHeight="1" x14ac:dyDescent="0.2">
      <c r="A65" s="7">
        <v>63</v>
      </c>
      <c r="B65" s="34">
        <v>44506</v>
      </c>
      <c r="C65" s="34">
        <v>44509</v>
      </c>
      <c r="D65" s="12" t="s">
        <v>73</v>
      </c>
      <c r="E65" s="15">
        <f>2574996/1.1</f>
        <v>2340905.4545454546</v>
      </c>
      <c r="F65" s="15">
        <f t="shared" si="0"/>
        <v>234090.54545454547</v>
      </c>
      <c r="G65" s="15">
        <f t="shared" si="2"/>
        <v>2574996</v>
      </c>
      <c r="H65" s="19" t="s">
        <v>23</v>
      </c>
      <c r="I65" s="7" t="s">
        <v>24</v>
      </c>
      <c r="J65" s="18"/>
    </row>
    <row r="66" spans="1:10" ht="18" customHeight="1" x14ac:dyDescent="0.2">
      <c r="A66" s="7">
        <v>64</v>
      </c>
      <c r="B66" s="34">
        <v>44516</v>
      </c>
      <c r="C66" s="34">
        <v>44516</v>
      </c>
      <c r="D66" s="12" t="s">
        <v>76</v>
      </c>
      <c r="E66" s="15">
        <f>1281208/1.1</f>
        <v>1164734.5454545454</v>
      </c>
      <c r="F66" s="15">
        <f t="shared" si="0"/>
        <v>116473.45454545454</v>
      </c>
      <c r="G66" s="15">
        <f t="shared" si="2"/>
        <v>1281208</v>
      </c>
      <c r="H66" s="19" t="s">
        <v>23</v>
      </c>
      <c r="I66" s="7" t="s">
        <v>24</v>
      </c>
      <c r="J66" s="18"/>
    </row>
    <row r="67" spans="1:10" ht="18" customHeight="1" x14ac:dyDescent="0.2">
      <c r="A67" s="7">
        <v>65</v>
      </c>
      <c r="B67" s="34">
        <v>44516</v>
      </c>
      <c r="C67" s="34">
        <v>44518</v>
      </c>
      <c r="D67" s="12" t="s">
        <v>62</v>
      </c>
      <c r="E67" s="15">
        <f>1109342/1.1</f>
        <v>1008492.7272727272</v>
      </c>
      <c r="F67" s="15">
        <f t="shared" ref="F67:F128" si="3">E67*0.1</f>
        <v>100849.27272727272</v>
      </c>
      <c r="G67" s="15">
        <f t="shared" ref="G67" si="4">E67+F67</f>
        <v>1109342</v>
      </c>
      <c r="H67" s="19" t="s">
        <v>23</v>
      </c>
      <c r="I67" s="7" t="s">
        <v>24</v>
      </c>
      <c r="J67" s="18"/>
    </row>
    <row r="68" spans="1:10" ht="18" customHeight="1" x14ac:dyDescent="0.2">
      <c r="A68" s="7">
        <v>66</v>
      </c>
      <c r="B68" s="34">
        <v>44506</v>
      </c>
      <c r="C68" s="34">
        <v>44509</v>
      </c>
      <c r="D68" s="12" t="s">
        <v>65</v>
      </c>
      <c r="E68" s="15">
        <f t="shared" ref="E68:E133" si="5">+G68/1.1</f>
        <v>3268514.5454545454</v>
      </c>
      <c r="F68" s="15">
        <f t="shared" si="3"/>
        <v>326851.45454545459</v>
      </c>
      <c r="G68" s="15">
        <v>3595366</v>
      </c>
      <c r="H68" s="19" t="s">
        <v>23</v>
      </c>
      <c r="I68" s="7" t="s">
        <v>24</v>
      </c>
    </row>
    <row r="69" spans="1:10" ht="18" customHeight="1" x14ac:dyDescent="0.2">
      <c r="A69" s="7">
        <v>67</v>
      </c>
      <c r="B69" s="34">
        <v>44516</v>
      </c>
      <c r="C69" s="34">
        <v>44516</v>
      </c>
      <c r="D69" s="12" t="s">
        <v>57</v>
      </c>
      <c r="E69" s="15">
        <f t="shared" si="5"/>
        <v>860966.36363636353</v>
      </c>
      <c r="F69" s="15">
        <f t="shared" si="3"/>
        <v>86096.636363636353</v>
      </c>
      <c r="G69" s="15">
        <v>947063</v>
      </c>
      <c r="H69" s="19" t="s">
        <v>23</v>
      </c>
      <c r="I69" s="7" t="s">
        <v>24</v>
      </c>
      <c r="J69" s="18"/>
    </row>
    <row r="70" spans="1:10" ht="18" customHeight="1" x14ac:dyDescent="0.2">
      <c r="A70" s="7">
        <v>68</v>
      </c>
      <c r="B70" s="34">
        <v>44506</v>
      </c>
      <c r="C70" s="34">
        <v>44510</v>
      </c>
      <c r="D70" s="12" t="s">
        <v>57</v>
      </c>
      <c r="E70" s="15">
        <f t="shared" si="5"/>
        <v>2539301.8181818179</v>
      </c>
      <c r="F70" s="15">
        <f t="shared" si="3"/>
        <v>253930.18181818179</v>
      </c>
      <c r="G70" s="15">
        <v>2793232</v>
      </c>
      <c r="H70" s="19" t="s">
        <v>23</v>
      </c>
      <c r="I70" s="7" t="s">
        <v>24</v>
      </c>
      <c r="J70" s="18"/>
    </row>
    <row r="71" spans="1:10" ht="18" customHeight="1" x14ac:dyDescent="0.2">
      <c r="A71" s="7">
        <v>69</v>
      </c>
      <c r="B71" s="34">
        <v>44501</v>
      </c>
      <c r="C71" s="34">
        <v>44502</v>
      </c>
      <c r="D71" s="12" t="s">
        <v>56</v>
      </c>
      <c r="E71" s="15">
        <f t="shared" si="5"/>
        <v>2542397.2727272725</v>
      </c>
      <c r="F71" s="15">
        <f t="shared" si="3"/>
        <v>254239.72727272726</v>
      </c>
      <c r="G71" s="15">
        <v>2796637</v>
      </c>
      <c r="H71" s="19" t="s">
        <v>23</v>
      </c>
      <c r="I71" s="7" t="s">
        <v>24</v>
      </c>
      <c r="J71" s="18"/>
    </row>
    <row r="72" spans="1:10" ht="18" customHeight="1" x14ac:dyDescent="0.2">
      <c r="A72" s="7">
        <v>70</v>
      </c>
      <c r="B72" s="34">
        <v>44516</v>
      </c>
      <c r="C72" s="34">
        <v>44517</v>
      </c>
      <c r="D72" s="12" t="s">
        <v>56</v>
      </c>
      <c r="E72" s="15">
        <f t="shared" si="5"/>
        <v>2717510</v>
      </c>
      <c r="F72" s="15">
        <f t="shared" si="3"/>
        <v>271751</v>
      </c>
      <c r="G72" s="15">
        <v>2989261</v>
      </c>
      <c r="H72" s="19" t="s">
        <v>23</v>
      </c>
      <c r="I72" s="7" t="s">
        <v>24</v>
      </c>
      <c r="J72" s="18"/>
    </row>
    <row r="73" spans="1:10" ht="18" customHeight="1" x14ac:dyDescent="0.2">
      <c r="A73" s="7">
        <v>71</v>
      </c>
      <c r="B73" s="34">
        <v>44508</v>
      </c>
      <c r="C73" s="34">
        <v>44508</v>
      </c>
      <c r="D73" s="12" t="s">
        <v>56</v>
      </c>
      <c r="E73" s="15">
        <f t="shared" si="5"/>
        <v>4989914.5454545449</v>
      </c>
      <c r="F73" s="15">
        <f t="shared" si="3"/>
        <v>498991.45454545453</v>
      </c>
      <c r="G73" s="15">
        <v>5488906</v>
      </c>
      <c r="H73" s="19" t="s">
        <v>23</v>
      </c>
      <c r="I73" s="7" t="s">
        <v>24</v>
      </c>
      <c r="J73" s="18"/>
    </row>
    <row r="74" spans="1:10" ht="18" customHeight="1" x14ac:dyDescent="0.2">
      <c r="A74" s="7">
        <v>72</v>
      </c>
      <c r="B74" s="34">
        <v>44516</v>
      </c>
      <c r="C74" s="34">
        <v>44516</v>
      </c>
      <c r="D74" s="12" t="s">
        <v>69</v>
      </c>
      <c r="E74" s="15">
        <f t="shared" si="5"/>
        <v>1171250.9090909089</v>
      </c>
      <c r="F74" s="15">
        <f t="shared" si="3"/>
        <v>117125.0909090909</v>
      </c>
      <c r="G74" s="15">
        <v>1288376</v>
      </c>
      <c r="H74" s="19" t="s">
        <v>23</v>
      </c>
      <c r="I74" s="7" t="s">
        <v>24</v>
      </c>
      <c r="J74" s="18"/>
    </row>
    <row r="75" spans="1:10" ht="18" customHeight="1" x14ac:dyDescent="0.2">
      <c r="A75" s="7">
        <v>73</v>
      </c>
      <c r="B75" s="34">
        <v>44506</v>
      </c>
      <c r="C75" s="34">
        <v>44509</v>
      </c>
      <c r="D75" s="12" t="s">
        <v>69</v>
      </c>
      <c r="E75" s="15">
        <f t="shared" si="5"/>
        <v>2937547.2727272725</v>
      </c>
      <c r="F75" s="15">
        <f t="shared" si="3"/>
        <v>293754.72727272724</v>
      </c>
      <c r="G75" s="15">
        <v>3231302</v>
      </c>
      <c r="H75" s="19" t="s">
        <v>23</v>
      </c>
      <c r="I75" s="7" t="s">
        <v>24</v>
      </c>
      <c r="J75" s="18"/>
    </row>
    <row r="76" spans="1:10" ht="18" customHeight="1" x14ac:dyDescent="0.2">
      <c r="A76" s="7">
        <v>74</v>
      </c>
      <c r="B76" s="34">
        <v>44516</v>
      </c>
      <c r="C76" s="34">
        <v>44518</v>
      </c>
      <c r="D76" s="12" t="s">
        <v>71</v>
      </c>
      <c r="E76" s="15">
        <f t="shared" si="5"/>
        <v>1272356.3636363635</v>
      </c>
      <c r="F76" s="15">
        <f t="shared" si="3"/>
        <v>127235.63636363635</v>
      </c>
      <c r="G76" s="15">
        <v>1399592</v>
      </c>
      <c r="H76" s="19" t="s">
        <v>23</v>
      </c>
      <c r="I76" s="7" t="s">
        <v>24</v>
      </c>
      <c r="J76" s="18"/>
    </row>
    <row r="77" spans="1:10" ht="18" customHeight="1" x14ac:dyDescent="0.2">
      <c r="A77" s="7">
        <v>75</v>
      </c>
      <c r="B77" s="34">
        <v>44506</v>
      </c>
      <c r="C77" s="34">
        <v>44506</v>
      </c>
      <c r="D77" s="12" t="s">
        <v>71</v>
      </c>
      <c r="E77" s="15">
        <f t="shared" si="5"/>
        <v>2039252.7272727271</v>
      </c>
      <c r="F77" s="15">
        <f t="shared" si="3"/>
        <v>203925.27272727271</v>
      </c>
      <c r="G77" s="15">
        <v>2243178</v>
      </c>
      <c r="H77" s="19" t="s">
        <v>23</v>
      </c>
      <c r="I77" s="7" t="s">
        <v>24</v>
      </c>
      <c r="J77" s="18"/>
    </row>
    <row r="78" spans="1:10" ht="18" customHeight="1" x14ac:dyDescent="0.2">
      <c r="A78" s="7">
        <v>76</v>
      </c>
      <c r="B78" s="34">
        <v>44506</v>
      </c>
      <c r="C78" s="34">
        <v>44509</v>
      </c>
      <c r="D78" s="12" t="s">
        <v>62</v>
      </c>
      <c r="E78" s="15">
        <f t="shared" si="5"/>
        <v>2425020</v>
      </c>
      <c r="F78" s="15">
        <f t="shared" si="3"/>
        <v>242502</v>
      </c>
      <c r="G78" s="15">
        <v>2667522</v>
      </c>
      <c r="H78" s="19" t="s">
        <v>23</v>
      </c>
      <c r="I78" s="7" t="s">
        <v>24</v>
      </c>
      <c r="J78" s="18"/>
    </row>
    <row r="79" spans="1:10" ht="18" customHeight="1" x14ac:dyDescent="0.2">
      <c r="A79" s="7">
        <v>77</v>
      </c>
      <c r="B79" s="34">
        <v>44506</v>
      </c>
      <c r="C79" s="34">
        <v>44509</v>
      </c>
      <c r="D79" s="12" t="s">
        <v>76</v>
      </c>
      <c r="E79" s="15">
        <f t="shared" si="5"/>
        <v>2460438.1818181816</v>
      </c>
      <c r="F79" s="15">
        <f t="shared" si="3"/>
        <v>246043.81818181818</v>
      </c>
      <c r="G79" s="15">
        <v>2706482</v>
      </c>
      <c r="H79" s="19" t="s">
        <v>23</v>
      </c>
      <c r="I79" s="7" t="s">
        <v>24</v>
      </c>
      <c r="J79" s="18"/>
    </row>
    <row r="80" spans="1:10" ht="18" customHeight="1" x14ac:dyDescent="0.2">
      <c r="A80" s="7">
        <v>78</v>
      </c>
      <c r="B80" s="34">
        <v>44516</v>
      </c>
      <c r="C80" s="34">
        <v>44518</v>
      </c>
      <c r="D80" s="12" t="s">
        <v>55</v>
      </c>
      <c r="E80" s="15">
        <f t="shared" si="5"/>
        <v>2294497.2727272725</v>
      </c>
      <c r="F80" s="15">
        <f t="shared" si="3"/>
        <v>229449.72727272726</v>
      </c>
      <c r="G80" s="15">
        <v>2523947</v>
      </c>
      <c r="H80" s="19" t="s">
        <v>23</v>
      </c>
      <c r="I80" s="7" t="s">
        <v>24</v>
      </c>
      <c r="J80" s="18"/>
    </row>
    <row r="81" spans="1:10" ht="18" customHeight="1" x14ac:dyDescent="0.2">
      <c r="A81" s="7">
        <v>79</v>
      </c>
      <c r="B81" s="34">
        <v>44506</v>
      </c>
      <c r="C81" s="34">
        <v>44506</v>
      </c>
      <c r="D81" s="12" t="s">
        <v>55</v>
      </c>
      <c r="E81" s="15">
        <f t="shared" si="5"/>
        <v>3445740.9090909087</v>
      </c>
      <c r="F81" s="15">
        <f t="shared" si="3"/>
        <v>344574.09090909088</v>
      </c>
      <c r="G81" s="15">
        <v>3790315</v>
      </c>
      <c r="H81" s="19" t="s">
        <v>23</v>
      </c>
      <c r="I81" s="7" t="s">
        <v>24</v>
      </c>
      <c r="J81" s="18"/>
    </row>
    <row r="82" spans="1:10" ht="18" customHeight="1" x14ac:dyDescent="0.2">
      <c r="A82" s="7">
        <v>80</v>
      </c>
      <c r="B82" s="34">
        <v>44516</v>
      </c>
      <c r="C82" s="34">
        <v>44506</v>
      </c>
      <c r="D82" s="12" t="s">
        <v>63</v>
      </c>
      <c r="E82" s="15">
        <f t="shared" si="5"/>
        <v>1016667.2727272726</v>
      </c>
      <c r="F82" s="15">
        <f t="shared" si="3"/>
        <v>101666.72727272726</v>
      </c>
      <c r="G82" s="15">
        <v>1118334</v>
      </c>
      <c r="H82" s="19" t="s">
        <v>23</v>
      </c>
      <c r="I82" s="7" t="s">
        <v>24</v>
      </c>
      <c r="J82" s="18"/>
    </row>
    <row r="83" spans="1:10" ht="18" customHeight="1" x14ac:dyDescent="0.2">
      <c r="A83" s="7">
        <v>81</v>
      </c>
      <c r="B83" s="34">
        <v>44506</v>
      </c>
      <c r="C83" s="34">
        <v>44509</v>
      </c>
      <c r="D83" s="12" t="s">
        <v>63</v>
      </c>
      <c r="E83" s="15">
        <f t="shared" si="5"/>
        <v>2977965.4545454541</v>
      </c>
      <c r="F83" s="15">
        <f t="shared" si="3"/>
        <v>297796.54545454541</v>
      </c>
      <c r="G83" s="15">
        <v>3275762</v>
      </c>
      <c r="H83" s="19" t="s">
        <v>23</v>
      </c>
      <c r="I83" s="7" t="s">
        <v>24</v>
      </c>
      <c r="J83" s="18"/>
    </row>
    <row r="84" spans="1:10" ht="18" customHeight="1" x14ac:dyDescent="0.2">
      <c r="A84" s="7">
        <v>82</v>
      </c>
      <c r="B84" s="34">
        <v>44516</v>
      </c>
      <c r="C84" s="34">
        <v>44518</v>
      </c>
      <c r="D84" s="12" t="s">
        <v>94</v>
      </c>
      <c r="E84" s="15">
        <f t="shared" si="5"/>
        <v>2294953.6363636362</v>
      </c>
      <c r="F84" s="15">
        <f t="shared" si="3"/>
        <v>229495.36363636365</v>
      </c>
      <c r="G84" s="15">
        <v>2524449</v>
      </c>
      <c r="H84" s="19" t="s">
        <v>23</v>
      </c>
      <c r="I84" s="7" t="s">
        <v>24</v>
      </c>
      <c r="J84" s="18"/>
    </row>
    <row r="85" spans="1:10" ht="18" customHeight="1" x14ac:dyDescent="0.2">
      <c r="A85" s="7">
        <v>83</v>
      </c>
      <c r="B85" s="34">
        <v>44520</v>
      </c>
      <c r="C85" s="34">
        <v>44520</v>
      </c>
      <c r="D85" s="12" t="s">
        <v>88</v>
      </c>
      <c r="E85" s="15">
        <f t="shared" si="5"/>
        <v>1185476.3636363635</v>
      </c>
      <c r="F85" s="15">
        <f t="shared" si="3"/>
        <v>118547.63636363635</v>
      </c>
      <c r="G85" s="15">
        <v>1304024</v>
      </c>
      <c r="H85" s="19" t="s">
        <v>23</v>
      </c>
      <c r="I85" s="7" t="s">
        <v>24</v>
      </c>
      <c r="J85" s="18"/>
    </row>
    <row r="86" spans="1:10" ht="18" customHeight="1" x14ac:dyDescent="0.2">
      <c r="A86" s="7">
        <v>84</v>
      </c>
      <c r="B86" s="34">
        <v>44491</v>
      </c>
      <c r="C86" s="34" t="s">
        <v>46</v>
      </c>
      <c r="D86" s="12" t="s">
        <v>71</v>
      </c>
      <c r="E86" s="15">
        <f t="shared" si="5"/>
        <v>728447.27272727271</v>
      </c>
      <c r="F86" s="15">
        <f t="shared" si="3"/>
        <v>72844.727272727279</v>
      </c>
      <c r="G86" s="15">
        <v>801292</v>
      </c>
      <c r="H86" s="19" t="s">
        <v>23</v>
      </c>
      <c r="I86" s="7" t="s">
        <v>24</v>
      </c>
      <c r="J86" s="18"/>
    </row>
    <row r="87" spans="1:10" ht="18" customHeight="1" x14ac:dyDescent="0.2">
      <c r="A87" s="7">
        <v>85</v>
      </c>
      <c r="B87" s="34">
        <v>44512</v>
      </c>
      <c r="C87" s="34">
        <v>44513</v>
      </c>
      <c r="D87" s="12" t="s">
        <v>95</v>
      </c>
      <c r="E87" s="15">
        <f t="shared" si="5"/>
        <v>4972761.8181818174</v>
      </c>
      <c r="F87" s="15">
        <f t="shared" si="3"/>
        <v>497276.18181818177</v>
      </c>
      <c r="G87" s="15">
        <v>5470038</v>
      </c>
      <c r="H87" s="19" t="s">
        <v>23</v>
      </c>
      <c r="I87" s="7" t="s">
        <v>24</v>
      </c>
      <c r="J87" s="18"/>
    </row>
    <row r="88" spans="1:10" ht="18" customHeight="1" x14ac:dyDescent="0.2">
      <c r="A88" s="7">
        <v>86</v>
      </c>
      <c r="B88" s="34">
        <v>44516</v>
      </c>
      <c r="C88" s="34">
        <v>44518</v>
      </c>
      <c r="D88" s="12" t="s">
        <v>96</v>
      </c>
      <c r="E88" s="15">
        <f t="shared" si="5"/>
        <v>1735329.0909090908</v>
      </c>
      <c r="F88" s="15">
        <f t="shared" si="3"/>
        <v>173532.90909090909</v>
      </c>
      <c r="G88" s="15">
        <v>1908862</v>
      </c>
      <c r="H88" s="19" t="s">
        <v>23</v>
      </c>
      <c r="I88" s="7" t="s">
        <v>24</v>
      </c>
      <c r="J88" s="18"/>
    </row>
    <row r="89" spans="1:10" ht="18" customHeight="1" x14ac:dyDescent="0.2">
      <c r="A89" s="7">
        <v>87</v>
      </c>
      <c r="B89" s="34">
        <v>44506</v>
      </c>
      <c r="C89" s="34">
        <v>44510</v>
      </c>
      <c r="D89" s="12" t="s">
        <v>66</v>
      </c>
      <c r="E89" s="15">
        <f t="shared" si="5"/>
        <v>2826431.8181818179</v>
      </c>
      <c r="F89" s="15">
        <f t="shared" si="3"/>
        <v>282643.18181818182</v>
      </c>
      <c r="G89" s="15">
        <v>3109075</v>
      </c>
      <c r="H89" s="19" t="s">
        <v>23</v>
      </c>
      <c r="I89" s="7" t="s">
        <v>24</v>
      </c>
      <c r="J89" s="18"/>
    </row>
    <row r="90" spans="1:10" ht="18" customHeight="1" x14ac:dyDescent="0.2">
      <c r="A90" s="7">
        <v>88</v>
      </c>
      <c r="B90" s="34">
        <v>44506</v>
      </c>
      <c r="C90" s="34">
        <v>44510</v>
      </c>
      <c r="D90" s="12" t="s">
        <v>68</v>
      </c>
      <c r="E90" s="15">
        <f t="shared" si="5"/>
        <v>2378373.6363636362</v>
      </c>
      <c r="F90" s="15">
        <f t="shared" si="3"/>
        <v>237837.36363636365</v>
      </c>
      <c r="G90" s="15">
        <v>2616211</v>
      </c>
      <c r="H90" s="19" t="s">
        <v>23</v>
      </c>
      <c r="I90" s="7" t="s">
        <v>24</v>
      </c>
      <c r="J90" s="18"/>
    </row>
    <row r="91" spans="1:10" ht="18" customHeight="1" x14ac:dyDescent="0.2">
      <c r="A91" s="7">
        <v>89</v>
      </c>
      <c r="B91" s="34">
        <v>44516</v>
      </c>
      <c r="C91" s="34">
        <v>44518</v>
      </c>
      <c r="D91" s="12" t="s">
        <v>97</v>
      </c>
      <c r="E91" s="15">
        <f t="shared" si="5"/>
        <v>1879549.9999999998</v>
      </c>
      <c r="F91" s="15">
        <f t="shared" si="3"/>
        <v>187955</v>
      </c>
      <c r="G91" s="15">
        <v>2067505</v>
      </c>
      <c r="H91" s="19" t="s">
        <v>23</v>
      </c>
      <c r="I91" s="7" t="s">
        <v>24</v>
      </c>
      <c r="J91" s="18"/>
    </row>
    <row r="92" spans="1:10" ht="18" customHeight="1" x14ac:dyDescent="0.2">
      <c r="A92" s="7">
        <v>90</v>
      </c>
      <c r="B92" s="34">
        <v>44516</v>
      </c>
      <c r="C92" s="34">
        <v>44516</v>
      </c>
      <c r="D92" s="12" t="s">
        <v>98</v>
      </c>
      <c r="E92" s="15">
        <f t="shared" si="5"/>
        <v>1507001.8181818181</v>
      </c>
      <c r="F92" s="15">
        <f t="shared" si="3"/>
        <v>150700.18181818182</v>
      </c>
      <c r="G92" s="15">
        <v>1657702</v>
      </c>
      <c r="H92" s="19" t="s">
        <v>23</v>
      </c>
      <c r="I92" s="7" t="s">
        <v>24</v>
      </c>
      <c r="J92" s="18"/>
    </row>
    <row r="93" spans="1:10" ht="18" customHeight="1" x14ac:dyDescent="0.2">
      <c r="A93" s="7">
        <v>91</v>
      </c>
      <c r="B93" s="34">
        <v>44516</v>
      </c>
      <c r="C93" s="34">
        <v>44518</v>
      </c>
      <c r="D93" s="12" t="s">
        <v>99</v>
      </c>
      <c r="E93" s="15">
        <f t="shared" si="5"/>
        <v>2486380.9090909087</v>
      </c>
      <c r="F93" s="15">
        <f t="shared" si="3"/>
        <v>248638.09090909088</v>
      </c>
      <c r="G93" s="15">
        <v>2735019</v>
      </c>
      <c r="H93" s="19" t="s">
        <v>23</v>
      </c>
      <c r="I93" s="7" t="s">
        <v>24</v>
      </c>
      <c r="J93" s="18"/>
    </row>
    <row r="94" spans="1:10" ht="18" customHeight="1" x14ac:dyDescent="0.2">
      <c r="A94" s="7">
        <v>92</v>
      </c>
      <c r="B94" s="34">
        <v>44516</v>
      </c>
      <c r="C94" s="34">
        <v>44518</v>
      </c>
      <c r="D94" s="12" t="s">
        <v>100</v>
      </c>
      <c r="E94" s="15">
        <f t="shared" si="5"/>
        <v>2218104.5454545454</v>
      </c>
      <c r="F94" s="15">
        <f t="shared" si="3"/>
        <v>221810.45454545456</v>
      </c>
      <c r="G94" s="15">
        <v>2439915</v>
      </c>
      <c r="H94" s="19" t="s">
        <v>23</v>
      </c>
      <c r="I94" s="7" t="s">
        <v>24</v>
      </c>
      <c r="J94" s="18"/>
    </row>
    <row r="95" spans="1:10" ht="18" customHeight="1" x14ac:dyDescent="0.2">
      <c r="A95" s="7">
        <v>93</v>
      </c>
      <c r="B95" s="34">
        <v>44516</v>
      </c>
      <c r="C95" s="34">
        <v>44516</v>
      </c>
      <c r="D95" s="12" t="s">
        <v>101</v>
      </c>
      <c r="E95" s="15">
        <f t="shared" si="5"/>
        <v>693021.81818181812</v>
      </c>
      <c r="F95" s="15">
        <f t="shared" si="3"/>
        <v>69302.181818181809</v>
      </c>
      <c r="G95" s="15">
        <v>762324</v>
      </c>
      <c r="H95" s="19" t="s">
        <v>23</v>
      </c>
      <c r="I95" s="7" t="s">
        <v>24</v>
      </c>
      <c r="J95" s="18"/>
    </row>
    <row r="96" spans="1:10" ht="18" customHeight="1" x14ac:dyDescent="0.2">
      <c r="A96" s="7">
        <v>94</v>
      </c>
      <c r="B96" s="34">
        <v>44516</v>
      </c>
      <c r="C96" s="34">
        <v>44519</v>
      </c>
      <c r="D96" s="12" t="s">
        <v>58</v>
      </c>
      <c r="E96" s="15">
        <f t="shared" si="5"/>
        <v>2441460</v>
      </c>
      <c r="F96" s="15">
        <f t="shared" si="3"/>
        <v>244146</v>
      </c>
      <c r="G96" s="15">
        <v>2685606</v>
      </c>
      <c r="H96" s="19" t="s">
        <v>23</v>
      </c>
      <c r="I96" s="7" t="s">
        <v>24</v>
      </c>
      <c r="J96" s="18"/>
    </row>
    <row r="97" spans="1:11" ht="18" customHeight="1" x14ac:dyDescent="0.2">
      <c r="A97" s="7">
        <v>95</v>
      </c>
      <c r="B97" s="34">
        <v>44508</v>
      </c>
      <c r="C97" s="34">
        <v>44508</v>
      </c>
      <c r="D97" s="12" t="s">
        <v>87</v>
      </c>
      <c r="E97" s="15">
        <f t="shared" si="5"/>
        <v>2039252.7272727271</v>
      </c>
      <c r="F97" s="15">
        <f t="shared" si="3"/>
        <v>203925.27272727271</v>
      </c>
      <c r="G97" s="15">
        <v>2243178</v>
      </c>
      <c r="H97" s="19" t="s">
        <v>23</v>
      </c>
      <c r="I97" s="7" t="s">
        <v>24</v>
      </c>
      <c r="J97" s="18"/>
    </row>
    <row r="98" spans="1:11" ht="18" customHeight="1" x14ac:dyDescent="0.2">
      <c r="A98" s="7">
        <v>96</v>
      </c>
      <c r="B98" s="34">
        <v>44508</v>
      </c>
      <c r="C98" s="34">
        <v>44508</v>
      </c>
      <c r="D98" s="12" t="s">
        <v>88</v>
      </c>
      <c r="E98" s="15">
        <f t="shared" si="5"/>
        <v>2039252.7272727271</v>
      </c>
      <c r="F98" s="15">
        <f t="shared" si="3"/>
        <v>203925.27272727271</v>
      </c>
      <c r="G98" s="15">
        <v>2243178</v>
      </c>
      <c r="H98" s="19" t="s">
        <v>23</v>
      </c>
      <c r="I98" s="7" t="s">
        <v>24</v>
      </c>
      <c r="J98" s="18"/>
    </row>
    <row r="99" spans="1:11" ht="18" customHeight="1" x14ac:dyDescent="0.2">
      <c r="A99" s="7">
        <v>97</v>
      </c>
      <c r="B99" s="34">
        <v>44516</v>
      </c>
      <c r="C99" s="34">
        <v>44519</v>
      </c>
      <c r="D99" s="12" t="s">
        <v>74</v>
      </c>
      <c r="E99" s="15">
        <f t="shared" si="5"/>
        <v>1532831.8181818181</v>
      </c>
      <c r="F99" s="15">
        <f t="shared" si="3"/>
        <v>153283.18181818182</v>
      </c>
      <c r="G99" s="15">
        <v>1686115</v>
      </c>
      <c r="H99" s="19" t="s">
        <v>23</v>
      </c>
      <c r="I99" s="7" t="s">
        <v>24</v>
      </c>
      <c r="J99" s="18"/>
    </row>
    <row r="100" spans="1:11" ht="18" customHeight="1" x14ac:dyDescent="0.2">
      <c r="A100" s="7">
        <v>98</v>
      </c>
      <c r="B100" s="34">
        <v>44506</v>
      </c>
      <c r="C100" s="34">
        <v>44508</v>
      </c>
      <c r="D100" s="12" t="s">
        <v>74</v>
      </c>
      <c r="E100" s="15">
        <f t="shared" si="5"/>
        <v>3335328.1818181816</v>
      </c>
      <c r="F100" s="15">
        <f t="shared" si="3"/>
        <v>333532.81818181818</v>
      </c>
      <c r="G100" s="15">
        <v>3668861</v>
      </c>
      <c r="H100" s="19" t="s">
        <v>23</v>
      </c>
      <c r="I100" s="7" t="s">
        <v>24</v>
      </c>
      <c r="J100" s="18"/>
    </row>
    <row r="101" spans="1:11" ht="18" customHeight="1" x14ac:dyDescent="0.2">
      <c r="A101" s="7">
        <v>99</v>
      </c>
      <c r="B101" s="34">
        <v>44520</v>
      </c>
      <c r="C101" s="34">
        <v>44520</v>
      </c>
      <c r="D101" s="12" t="s">
        <v>102</v>
      </c>
      <c r="E101" s="15">
        <f>2162342/1.1</f>
        <v>1965765.4545454544</v>
      </c>
      <c r="F101" s="15">
        <f t="shared" ref="F101:F109" si="6">E101*0.1</f>
        <v>196576.54545454544</v>
      </c>
      <c r="G101" s="15">
        <f>E101+F101</f>
        <v>2162342</v>
      </c>
      <c r="H101" s="19" t="s">
        <v>25</v>
      </c>
      <c r="I101" s="7" t="s">
        <v>24</v>
      </c>
      <c r="J101" s="18"/>
      <c r="K101" s="6" t="s">
        <v>44</v>
      </c>
    </row>
    <row r="102" spans="1:11" ht="18" customHeight="1" x14ac:dyDescent="0.2">
      <c r="A102" s="7">
        <v>100</v>
      </c>
      <c r="B102" s="34">
        <v>44519</v>
      </c>
      <c r="C102" s="34">
        <v>44520</v>
      </c>
      <c r="D102" s="12" t="s">
        <v>103</v>
      </c>
      <c r="E102" s="15">
        <v>483253.5</v>
      </c>
      <c r="F102" s="15">
        <f t="shared" si="6"/>
        <v>48325.350000000006</v>
      </c>
      <c r="G102" s="15">
        <f>E102+F102</f>
        <v>531578.85</v>
      </c>
      <c r="H102" s="19" t="s">
        <v>25</v>
      </c>
      <c r="I102" s="7" t="s">
        <v>24</v>
      </c>
      <c r="J102" s="18"/>
      <c r="K102" s="6" t="s">
        <v>44</v>
      </c>
    </row>
    <row r="103" spans="1:11" ht="18" customHeight="1" x14ac:dyDescent="0.2">
      <c r="A103" s="7">
        <v>101</v>
      </c>
      <c r="B103" s="34">
        <v>44504</v>
      </c>
      <c r="C103" s="34">
        <v>44506</v>
      </c>
      <c r="D103" s="12" t="s">
        <v>104</v>
      </c>
      <c r="E103" s="15">
        <f>4676752/1.1</f>
        <v>4251592.7272727266</v>
      </c>
      <c r="F103" s="15">
        <f t="shared" si="6"/>
        <v>425159.27272727271</v>
      </c>
      <c r="G103" s="15">
        <f>E103+F103</f>
        <v>4676751.9999999991</v>
      </c>
      <c r="H103" s="19" t="s">
        <v>25</v>
      </c>
      <c r="I103" s="7" t="s">
        <v>24</v>
      </c>
      <c r="J103" s="18"/>
      <c r="K103" s="6" t="s">
        <v>44</v>
      </c>
    </row>
    <row r="104" spans="1:11" ht="18" customHeight="1" x14ac:dyDescent="0.2">
      <c r="A104" s="7">
        <v>102</v>
      </c>
      <c r="B104" s="34">
        <v>44495</v>
      </c>
      <c r="C104" s="34" t="s">
        <v>45</v>
      </c>
      <c r="D104" s="12" t="s">
        <v>105</v>
      </c>
      <c r="E104" s="15">
        <v>4607188</v>
      </c>
      <c r="F104" s="15">
        <f t="shared" si="6"/>
        <v>460718.80000000005</v>
      </c>
      <c r="G104" s="15">
        <f>E104+F104</f>
        <v>5067906.8</v>
      </c>
      <c r="H104" s="19" t="s">
        <v>25</v>
      </c>
      <c r="I104" s="7" t="s">
        <v>24</v>
      </c>
      <c r="J104" s="17"/>
      <c r="K104" s="6" t="s">
        <v>44</v>
      </c>
    </row>
    <row r="105" spans="1:11" ht="18" customHeight="1" x14ac:dyDescent="0.2">
      <c r="A105" s="7">
        <v>103</v>
      </c>
      <c r="B105" s="34">
        <v>44527</v>
      </c>
      <c r="C105" s="34">
        <v>44527</v>
      </c>
      <c r="D105" s="12" t="s">
        <v>106</v>
      </c>
      <c r="E105" s="15">
        <f>+G105/1.1</f>
        <v>2447970</v>
      </c>
      <c r="F105" s="15">
        <f t="shared" si="6"/>
        <v>244797</v>
      </c>
      <c r="G105" s="15">
        <v>2692767</v>
      </c>
      <c r="H105" s="19" t="s">
        <v>25</v>
      </c>
      <c r="I105" s="7" t="s">
        <v>24</v>
      </c>
      <c r="K105" s="6" t="s">
        <v>44</v>
      </c>
    </row>
    <row r="106" spans="1:11" ht="18" customHeight="1" x14ac:dyDescent="0.2">
      <c r="A106" s="7">
        <v>104</v>
      </c>
      <c r="B106" s="34">
        <v>44525</v>
      </c>
      <c r="C106" s="34">
        <v>44527</v>
      </c>
      <c r="D106" s="12" t="s">
        <v>107</v>
      </c>
      <c r="E106" s="15">
        <f>+G106/1.1</f>
        <v>2373338.1818181816</v>
      </c>
      <c r="F106" s="15">
        <f t="shared" si="6"/>
        <v>237333.81818181818</v>
      </c>
      <c r="G106" s="15">
        <v>2610672</v>
      </c>
      <c r="H106" s="19" t="s">
        <v>25</v>
      </c>
      <c r="I106" s="7" t="s">
        <v>24</v>
      </c>
      <c r="J106" s="17"/>
      <c r="K106" s="6" t="s">
        <v>44</v>
      </c>
    </row>
    <row r="107" spans="1:11" ht="18" customHeight="1" x14ac:dyDescent="0.2">
      <c r="A107" s="7">
        <v>105</v>
      </c>
      <c r="B107" s="35">
        <v>44540</v>
      </c>
      <c r="C107" s="35">
        <v>44541</v>
      </c>
      <c r="D107" s="12" t="s">
        <v>108</v>
      </c>
      <c r="E107" s="15">
        <f>+G107/1.1</f>
        <v>977431.81818181812</v>
      </c>
      <c r="F107" s="15">
        <f t="shared" si="6"/>
        <v>97743.181818181823</v>
      </c>
      <c r="G107" s="15">
        <v>1075175</v>
      </c>
      <c r="H107" s="45" t="s">
        <v>26</v>
      </c>
      <c r="I107" s="7" t="s">
        <v>27</v>
      </c>
      <c r="J107" s="18"/>
      <c r="K107" s="6" t="s">
        <v>44</v>
      </c>
    </row>
    <row r="108" spans="1:11" ht="18" customHeight="1" x14ac:dyDescent="0.2">
      <c r="A108" s="7">
        <v>106</v>
      </c>
      <c r="B108" s="35">
        <v>44540</v>
      </c>
      <c r="C108" s="35">
        <v>44543</v>
      </c>
      <c r="D108" s="12" t="s">
        <v>109</v>
      </c>
      <c r="E108" s="15">
        <f>+G108/1.1</f>
        <v>2178186.3636363633</v>
      </c>
      <c r="F108" s="15">
        <f t="shared" si="6"/>
        <v>217818.63636363635</v>
      </c>
      <c r="G108" s="15">
        <v>2396005</v>
      </c>
      <c r="H108" s="45" t="s">
        <v>26</v>
      </c>
      <c r="I108" s="7" t="s">
        <v>27</v>
      </c>
      <c r="J108" s="18"/>
      <c r="K108" s="6" t="s">
        <v>44</v>
      </c>
    </row>
    <row r="109" spans="1:11" ht="18" customHeight="1" x14ac:dyDescent="0.2">
      <c r="A109" s="7">
        <v>107</v>
      </c>
      <c r="B109" s="35">
        <v>44554</v>
      </c>
      <c r="C109" s="35">
        <v>44554</v>
      </c>
      <c r="D109" s="12" t="s">
        <v>110</v>
      </c>
      <c r="E109" s="15">
        <f>+G109/1.1</f>
        <v>1767832.7272727271</v>
      </c>
      <c r="F109" s="15">
        <f t="shared" si="6"/>
        <v>176783.27272727271</v>
      </c>
      <c r="G109" s="15">
        <v>1944616</v>
      </c>
      <c r="H109" s="45" t="s">
        <v>26</v>
      </c>
      <c r="I109" s="7" t="s">
        <v>27</v>
      </c>
      <c r="J109" s="18"/>
      <c r="K109" s="6" t="s">
        <v>44</v>
      </c>
    </row>
    <row r="110" spans="1:11" ht="18" customHeight="1" x14ac:dyDescent="0.2">
      <c r="A110" s="7">
        <v>108</v>
      </c>
      <c r="B110" s="35">
        <v>44541</v>
      </c>
      <c r="C110" s="35">
        <v>44544</v>
      </c>
      <c r="D110" s="12" t="s">
        <v>94</v>
      </c>
      <c r="E110" s="15">
        <f t="shared" si="5"/>
        <v>1870599.0909090908</v>
      </c>
      <c r="F110" s="15">
        <f t="shared" si="3"/>
        <v>187059.90909090909</v>
      </c>
      <c r="G110" s="15">
        <v>2057659</v>
      </c>
      <c r="H110" s="45" t="s">
        <v>28</v>
      </c>
      <c r="I110" s="7" t="s">
        <v>27</v>
      </c>
      <c r="J110" s="18"/>
    </row>
    <row r="111" spans="1:11" ht="18" customHeight="1" x14ac:dyDescent="0.2">
      <c r="A111" s="7">
        <v>109</v>
      </c>
      <c r="B111" s="35">
        <v>44541</v>
      </c>
      <c r="C111" s="35">
        <v>44543</v>
      </c>
      <c r="D111" s="12" t="s">
        <v>111</v>
      </c>
      <c r="E111" s="15">
        <f t="shared" si="5"/>
        <v>1505717.2727272727</v>
      </c>
      <c r="F111" s="15">
        <f t="shared" si="3"/>
        <v>150571.72727272726</v>
      </c>
      <c r="G111" s="15">
        <v>1656289</v>
      </c>
      <c r="H111" s="45" t="s">
        <v>28</v>
      </c>
      <c r="I111" s="7" t="s">
        <v>27</v>
      </c>
      <c r="J111" s="18"/>
    </row>
    <row r="112" spans="1:11" ht="18" customHeight="1" x14ac:dyDescent="0.2">
      <c r="A112" s="7">
        <v>110</v>
      </c>
      <c r="B112" s="35">
        <v>44537</v>
      </c>
      <c r="C112" s="35">
        <v>44537</v>
      </c>
      <c r="D112" s="12" t="s">
        <v>68</v>
      </c>
      <c r="E112" s="15">
        <f t="shared" si="5"/>
        <v>2459329.0909090908</v>
      </c>
      <c r="F112" s="15">
        <f t="shared" si="3"/>
        <v>245932.90909090909</v>
      </c>
      <c r="G112" s="15">
        <v>2705262</v>
      </c>
      <c r="H112" s="45" t="s">
        <v>28</v>
      </c>
      <c r="I112" s="7" t="s">
        <v>27</v>
      </c>
      <c r="J112" s="18"/>
    </row>
    <row r="113" spans="1:10" ht="18" customHeight="1" x14ac:dyDescent="0.2">
      <c r="A113" s="7">
        <v>111</v>
      </c>
      <c r="B113" s="35">
        <v>44548</v>
      </c>
      <c r="C113" s="35">
        <v>44551</v>
      </c>
      <c r="D113" s="12" t="s">
        <v>98</v>
      </c>
      <c r="E113" s="15">
        <f t="shared" si="5"/>
        <v>1838019.0909090908</v>
      </c>
      <c r="F113" s="15">
        <f t="shared" si="3"/>
        <v>183801.90909090909</v>
      </c>
      <c r="G113" s="15">
        <v>2021821</v>
      </c>
      <c r="H113" s="45" t="s">
        <v>28</v>
      </c>
      <c r="I113" s="7" t="s">
        <v>27</v>
      </c>
      <c r="J113" s="18"/>
    </row>
    <row r="114" spans="1:10" ht="18" customHeight="1" x14ac:dyDescent="0.2">
      <c r="A114" s="7">
        <v>112</v>
      </c>
      <c r="B114" s="35">
        <v>44548</v>
      </c>
      <c r="C114" s="35">
        <v>44551</v>
      </c>
      <c r="D114" s="12" t="s">
        <v>99</v>
      </c>
      <c r="E114" s="15">
        <f t="shared" si="5"/>
        <v>850041.81818181812</v>
      </c>
      <c r="F114" s="15">
        <f t="shared" si="3"/>
        <v>85004.181818181823</v>
      </c>
      <c r="G114" s="15">
        <v>935046</v>
      </c>
      <c r="H114" s="45" t="s">
        <v>28</v>
      </c>
      <c r="I114" s="7" t="s">
        <v>27</v>
      </c>
      <c r="J114" s="18"/>
    </row>
    <row r="115" spans="1:10" ht="18" customHeight="1" x14ac:dyDescent="0.2">
      <c r="A115" s="7">
        <v>113</v>
      </c>
      <c r="B115" s="35">
        <v>44548</v>
      </c>
      <c r="C115" s="35">
        <v>44550</v>
      </c>
      <c r="D115" s="12" t="s">
        <v>112</v>
      </c>
      <c r="E115" s="15">
        <f t="shared" si="5"/>
        <v>2402864.5454545454</v>
      </c>
      <c r="F115" s="15">
        <f t="shared" si="3"/>
        <v>240286.45454545456</v>
      </c>
      <c r="G115" s="15">
        <v>2643151</v>
      </c>
      <c r="H115" s="45" t="s">
        <v>28</v>
      </c>
      <c r="I115" s="7" t="s">
        <v>27</v>
      </c>
      <c r="J115" s="18"/>
    </row>
    <row r="116" spans="1:10" ht="18" customHeight="1" x14ac:dyDescent="0.2">
      <c r="A116" s="7">
        <v>114</v>
      </c>
      <c r="B116" s="35">
        <v>44541</v>
      </c>
      <c r="C116" s="35">
        <v>44545</v>
      </c>
      <c r="D116" s="12" t="s">
        <v>67</v>
      </c>
      <c r="E116" s="15">
        <f t="shared" si="5"/>
        <v>1019602.7272727272</v>
      </c>
      <c r="F116" s="15">
        <f t="shared" si="3"/>
        <v>101960.27272727272</v>
      </c>
      <c r="G116" s="15">
        <v>1121563</v>
      </c>
      <c r="H116" s="45" t="s">
        <v>28</v>
      </c>
      <c r="I116" s="7" t="s">
        <v>27</v>
      </c>
      <c r="J116" s="18"/>
    </row>
    <row r="117" spans="1:10" ht="18" customHeight="1" x14ac:dyDescent="0.2">
      <c r="A117" s="7">
        <v>115</v>
      </c>
      <c r="B117" s="35">
        <v>44541</v>
      </c>
      <c r="C117" s="35">
        <v>44545</v>
      </c>
      <c r="D117" s="12" t="s">
        <v>79</v>
      </c>
      <c r="E117" s="15">
        <f t="shared" si="5"/>
        <v>1590469.9999999998</v>
      </c>
      <c r="F117" s="15">
        <f t="shared" si="3"/>
        <v>159047</v>
      </c>
      <c r="G117" s="15">
        <v>1749517</v>
      </c>
      <c r="H117" s="45" t="s">
        <v>28</v>
      </c>
      <c r="I117" s="7" t="s">
        <v>27</v>
      </c>
      <c r="J117" s="18"/>
    </row>
    <row r="118" spans="1:10" ht="18" customHeight="1" x14ac:dyDescent="0.2">
      <c r="A118" s="7">
        <v>116</v>
      </c>
      <c r="B118" s="35">
        <v>44541</v>
      </c>
      <c r="C118" s="35">
        <v>44545</v>
      </c>
      <c r="D118" s="12" t="s">
        <v>76</v>
      </c>
      <c r="E118" s="15">
        <f t="shared" si="5"/>
        <v>1183382.7272727271</v>
      </c>
      <c r="F118" s="15">
        <f t="shared" si="3"/>
        <v>118338.27272727271</v>
      </c>
      <c r="G118" s="15">
        <v>1301721</v>
      </c>
      <c r="H118" s="45" t="s">
        <v>28</v>
      </c>
      <c r="I118" s="7" t="s">
        <v>27</v>
      </c>
      <c r="J118" s="18"/>
    </row>
    <row r="119" spans="1:10" ht="18" customHeight="1" x14ac:dyDescent="0.2">
      <c r="A119" s="7">
        <v>117</v>
      </c>
      <c r="B119" s="35">
        <v>44541</v>
      </c>
      <c r="C119" s="35">
        <v>44545</v>
      </c>
      <c r="D119" s="12" t="s">
        <v>75</v>
      </c>
      <c r="E119" s="15">
        <f t="shared" si="5"/>
        <v>1473609.9999999998</v>
      </c>
      <c r="F119" s="15">
        <f t="shared" si="3"/>
        <v>147360.99999999997</v>
      </c>
      <c r="G119" s="15">
        <v>1620971</v>
      </c>
      <c r="H119" s="45" t="s">
        <v>28</v>
      </c>
      <c r="I119" s="7" t="s">
        <v>27</v>
      </c>
      <c r="J119" s="18"/>
    </row>
    <row r="120" spans="1:10" ht="18" customHeight="1" x14ac:dyDescent="0.2">
      <c r="A120" s="7">
        <v>118</v>
      </c>
      <c r="B120" s="36">
        <v>44541</v>
      </c>
      <c r="C120" s="35">
        <v>44545</v>
      </c>
      <c r="D120" s="12" t="s">
        <v>113</v>
      </c>
      <c r="E120" s="15">
        <f t="shared" si="5"/>
        <v>2078711.8181818181</v>
      </c>
      <c r="F120" s="15">
        <f t="shared" si="3"/>
        <v>207871.18181818182</v>
      </c>
      <c r="G120" s="15">
        <v>2286583</v>
      </c>
      <c r="H120" s="45" t="s">
        <v>28</v>
      </c>
      <c r="I120" s="7" t="s">
        <v>27</v>
      </c>
      <c r="J120" s="18"/>
    </row>
    <row r="121" spans="1:10" ht="18" customHeight="1" x14ac:dyDescent="0.2">
      <c r="A121" s="7">
        <v>119</v>
      </c>
      <c r="B121" s="35">
        <v>44541</v>
      </c>
      <c r="C121" s="35">
        <v>44545</v>
      </c>
      <c r="D121" s="12" t="s">
        <v>64</v>
      </c>
      <c r="E121" s="15">
        <f t="shared" si="5"/>
        <v>1422486.3636363635</v>
      </c>
      <c r="F121" s="15">
        <f t="shared" si="3"/>
        <v>142248.63636363635</v>
      </c>
      <c r="G121" s="15">
        <v>1564735</v>
      </c>
      <c r="H121" s="45" t="s">
        <v>28</v>
      </c>
      <c r="I121" s="7" t="s">
        <v>27</v>
      </c>
      <c r="J121" s="18"/>
    </row>
    <row r="122" spans="1:10" ht="18" customHeight="1" x14ac:dyDescent="0.2">
      <c r="A122" s="7">
        <v>120</v>
      </c>
      <c r="B122" s="35">
        <v>44541</v>
      </c>
      <c r="C122" s="35">
        <v>44544</v>
      </c>
      <c r="D122" s="12" t="s">
        <v>57</v>
      </c>
      <c r="E122" s="15">
        <f t="shared" si="5"/>
        <v>2219246.3636363633</v>
      </c>
      <c r="F122" s="15">
        <f t="shared" si="3"/>
        <v>221924.63636363635</v>
      </c>
      <c r="G122" s="15">
        <v>2441171</v>
      </c>
      <c r="H122" s="45" t="s">
        <v>28</v>
      </c>
      <c r="I122" s="7" t="s">
        <v>27</v>
      </c>
      <c r="J122" s="18"/>
    </row>
    <row r="123" spans="1:10" ht="18" customHeight="1" x14ac:dyDescent="0.2">
      <c r="A123" s="7">
        <v>121</v>
      </c>
      <c r="B123" s="35">
        <v>44548</v>
      </c>
      <c r="C123" s="35">
        <v>44548</v>
      </c>
      <c r="D123" s="12" t="s">
        <v>114</v>
      </c>
      <c r="E123" s="15">
        <f t="shared" si="5"/>
        <v>1195770</v>
      </c>
      <c r="F123" s="15">
        <f t="shared" si="3"/>
        <v>119577</v>
      </c>
      <c r="G123" s="15">
        <v>1315347</v>
      </c>
      <c r="H123" s="45" t="s">
        <v>28</v>
      </c>
      <c r="I123" s="7" t="s">
        <v>27</v>
      </c>
      <c r="J123" s="18"/>
    </row>
    <row r="124" spans="1:10" ht="18" customHeight="1" x14ac:dyDescent="0.2">
      <c r="A124" s="7">
        <v>122</v>
      </c>
      <c r="B124" s="35">
        <v>44545</v>
      </c>
      <c r="C124" s="35">
        <v>44544</v>
      </c>
      <c r="D124" s="12" t="s">
        <v>90</v>
      </c>
      <c r="E124" s="15">
        <f t="shared" si="5"/>
        <v>1811492.7272727271</v>
      </c>
      <c r="F124" s="15">
        <f t="shared" si="3"/>
        <v>181149.27272727271</v>
      </c>
      <c r="G124" s="15">
        <v>1992642</v>
      </c>
      <c r="H124" s="45" t="s">
        <v>28</v>
      </c>
      <c r="I124" s="7" t="s">
        <v>27</v>
      </c>
      <c r="J124" s="18"/>
    </row>
    <row r="125" spans="1:10" ht="18" customHeight="1" x14ac:dyDescent="0.2">
      <c r="A125" s="7">
        <v>123</v>
      </c>
      <c r="B125" s="35">
        <v>44548</v>
      </c>
      <c r="C125" s="35">
        <v>44552</v>
      </c>
      <c r="D125" s="12" t="s">
        <v>89</v>
      </c>
      <c r="E125" s="15">
        <f t="shared" si="5"/>
        <v>1522459.0909090908</v>
      </c>
      <c r="F125" s="15">
        <f t="shared" si="3"/>
        <v>152245.90909090909</v>
      </c>
      <c r="G125" s="15">
        <v>1674705</v>
      </c>
      <c r="H125" s="45" t="s">
        <v>28</v>
      </c>
      <c r="I125" s="7" t="s">
        <v>27</v>
      </c>
      <c r="J125" s="18"/>
    </row>
    <row r="126" spans="1:10" ht="18" customHeight="1" x14ac:dyDescent="0.2">
      <c r="A126" s="7">
        <v>124</v>
      </c>
      <c r="B126" s="35">
        <v>44548</v>
      </c>
      <c r="C126" s="35">
        <v>44551</v>
      </c>
      <c r="D126" s="12" t="s">
        <v>104</v>
      </c>
      <c r="E126" s="15">
        <f t="shared" si="5"/>
        <v>1302992.7272727271</v>
      </c>
      <c r="F126" s="15">
        <f t="shared" si="3"/>
        <v>130299.27272727271</v>
      </c>
      <c r="G126" s="15">
        <v>1433292</v>
      </c>
      <c r="H126" s="45" t="s">
        <v>28</v>
      </c>
      <c r="I126" s="7" t="s">
        <v>27</v>
      </c>
      <c r="J126" s="18"/>
    </row>
    <row r="127" spans="1:10" ht="18" customHeight="1" x14ac:dyDescent="0.2">
      <c r="A127" s="7">
        <v>125</v>
      </c>
      <c r="B127" s="35">
        <v>44548</v>
      </c>
      <c r="C127" s="35">
        <v>44552</v>
      </c>
      <c r="D127" s="12" t="s">
        <v>105</v>
      </c>
      <c r="E127" s="15">
        <f t="shared" si="5"/>
        <v>1302992.7272727271</v>
      </c>
      <c r="F127" s="15">
        <f t="shared" si="3"/>
        <v>130299.27272727271</v>
      </c>
      <c r="G127" s="15">
        <v>1433292</v>
      </c>
      <c r="H127" s="45" t="s">
        <v>28</v>
      </c>
      <c r="I127" s="7" t="s">
        <v>27</v>
      </c>
      <c r="J127" s="18"/>
    </row>
    <row r="128" spans="1:10" ht="18" customHeight="1" x14ac:dyDescent="0.2">
      <c r="A128" s="7">
        <v>126</v>
      </c>
      <c r="B128" s="35">
        <v>44548</v>
      </c>
      <c r="C128" s="35">
        <v>44550</v>
      </c>
      <c r="D128" s="12" t="s">
        <v>95</v>
      </c>
      <c r="E128" s="15">
        <f t="shared" si="5"/>
        <v>1379045.4545454544</v>
      </c>
      <c r="F128" s="15">
        <f t="shared" si="3"/>
        <v>137904.54545454544</v>
      </c>
      <c r="G128" s="15">
        <v>1516950</v>
      </c>
      <c r="H128" s="45" t="s">
        <v>28</v>
      </c>
      <c r="I128" s="7" t="s">
        <v>27</v>
      </c>
      <c r="J128" s="18"/>
    </row>
    <row r="129" spans="1:10" ht="18" customHeight="1" x14ac:dyDescent="0.2">
      <c r="A129" s="7">
        <v>127</v>
      </c>
      <c r="B129" s="35">
        <v>44548</v>
      </c>
      <c r="C129" s="35">
        <v>44552</v>
      </c>
      <c r="D129" s="12" t="s">
        <v>103</v>
      </c>
      <c r="E129" s="15">
        <f t="shared" si="5"/>
        <v>1170334.5454545454</v>
      </c>
      <c r="F129" s="15">
        <f t="shared" ref="F129:F177" si="7">E129*0.1</f>
        <v>117033.45454545454</v>
      </c>
      <c r="G129" s="15">
        <v>1287368</v>
      </c>
      <c r="H129" s="45" t="s">
        <v>28</v>
      </c>
      <c r="I129" s="7" t="s">
        <v>27</v>
      </c>
      <c r="J129" s="18"/>
    </row>
    <row r="130" spans="1:10" ht="18" customHeight="1" x14ac:dyDescent="0.2">
      <c r="A130" s="7">
        <v>128</v>
      </c>
      <c r="B130" s="35">
        <v>44548</v>
      </c>
      <c r="C130" s="35">
        <v>44550</v>
      </c>
      <c r="D130" s="12" t="s">
        <v>102</v>
      </c>
      <c r="E130" s="15">
        <f t="shared" si="5"/>
        <v>992080.90909090906</v>
      </c>
      <c r="F130" s="15">
        <f t="shared" si="7"/>
        <v>99208.090909090912</v>
      </c>
      <c r="G130" s="15">
        <v>1091289</v>
      </c>
      <c r="H130" s="45" t="s">
        <v>28</v>
      </c>
      <c r="I130" s="7" t="s">
        <v>27</v>
      </c>
      <c r="J130" s="18"/>
    </row>
    <row r="131" spans="1:10" ht="18" customHeight="1" x14ac:dyDescent="0.2">
      <c r="A131" s="7">
        <v>129</v>
      </c>
      <c r="B131" s="35">
        <v>44548</v>
      </c>
      <c r="C131" s="35">
        <v>44548</v>
      </c>
      <c r="D131" s="12" t="s">
        <v>107</v>
      </c>
      <c r="E131" s="15">
        <f t="shared" si="5"/>
        <v>1558393.6363636362</v>
      </c>
      <c r="F131" s="15">
        <f t="shared" si="7"/>
        <v>155839.36363636362</v>
      </c>
      <c r="G131" s="15">
        <v>1714233</v>
      </c>
      <c r="H131" s="45" t="s">
        <v>28</v>
      </c>
      <c r="I131" s="7" t="s">
        <v>27</v>
      </c>
      <c r="J131" s="18"/>
    </row>
    <row r="132" spans="1:10" ht="18" customHeight="1" x14ac:dyDescent="0.2">
      <c r="A132" s="7">
        <v>130</v>
      </c>
      <c r="B132" s="35">
        <v>44548</v>
      </c>
      <c r="C132" s="35">
        <v>44550</v>
      </c>
      <c r="D132" s="12" t="s">
        <v>63</v>
      </c>
      <c r="E132" s="15">
        <f t="shared" si="5"/>
        <v>790327.27272727271</v>
      </c>
      <c r="F132" s="15">
        <f t="shared" si="7"/>
        <v>79032.727272727279</v>
      </c>
      <c r="G132" s="15">
        <v>869360</v>
      </c>
      <c r="H132" s="45" t="s">
        <v>28</v>
      </c>
      <c r="I132" s="7" t="s">
        <v>27</v>
      </c>
      <c r="J132" s="18"/>
    </row>
    <row r="133" spans="1:10" ht="18" customHeight="1" x14ac:dyDescent="0.2">
      <c r="A133" s="7">
        <v>131</v>
      </c>
      <c r="B133" s="35">
        <v>44548</v>
      </c>
      <c r="C133" s="35">
        <v>44550</v>
      </c>
      <c r="D133" s="12" t="s">
        <v>69</v>
      </c>
      <c r="E133" s="15">
        <f t="shared" si="5"/>
        <v>2271192.7272727271</v>
      </c>
      <c r="F133" s="15">
        <f t="shared" si="7"/>
        <v>227119.27272727271</v>
      </c>
      <c r="G133" s="15">
        <v>2498312</v>
      </c>
      <c r="H133" s="45" t="s">
        <v>28</v>
      </c>
      <c r="I133" s="7" t="s">
        <v>27</v>
      </c>
      <c r="J133" s="18"/>
    </row>
    <row r="134" spans="1:10" ht="18" customHeight="1" x14ac:dyDescent="0.2">
      <c r="A134" s="7">
        <v>132</v>
      </c>
      <c r="B134" s="35">
        <v>44548</v>
      </c>
      <c r="C134" s="35">
        <v>44552</v>
      </c>
      <c r="D134" s="12" t="s">
        <v>66</v>
      </c>
      <c r="E134" s="15">
        <f t="shared" ref="E134:E177" si="8">+G134/1.1</f>
        <v>1021620.9090909091</v>
      </c>
      <c r="F134" s="15">
        <f t="shared" si="7"/>
        <v>102162.09090909091</v>
      </c>
      <c r="G134" s="15">
        <v>1123783</v>
      </c>
      <c r="H134" s="45" t="s">
        <v>28</v>
      </c>
      <c r="I134" s="7" t="s">
        <v>27</v>
      </c>
      <c r="J134" s="18"/>
    </row>
    <row r="135" spans="1:10" ht="18" customHeight="1" x14ac:dyDescent="0.2">
      <c r="A135" s="7">
        <v>133</v>
      </c>
      <c r="B135" s="35">
        <v>44548</v>
      </c>
      <c r="C135" s="35">
        <v>44551</v>
      </c>
      <c r="D135" s="12" t="s">
        <v>93</v>
      </c>
      <c r="E135" s="15">
        <f t="shared" si="8"/>
        <v>1840753.6363636362</v>
      </c>
      <c r="F135" s="15">
        <f t="shared" si="7"/>
        <v>184075.36363636365</v>
      </c>
      <c r="G135" s="15">
        <v>2024829</v>
      </c>
      <c r="H135" s="45" t="s">
        <v>28</v>
      </c>
      <c r="I135" s="7" t="s">
        <v>27</v>
      </c>
      <c r="J135" s="18"/>
    </row>
    <row r="136" spans="1:10" ht="18" customHeight="1" x14ac:dyDescent="0.2">
      <c r="A136" s="7">
        <v>134</v>
      </c>
      <c r="B136" s="35">
        <v>44548</v>
      </c>
      <c r="C136" s="35">
        <v>44551</v>
      </c>
      <c r="D136" s="12" t="s">
        <v>115</v>
      </c>
      <c r="E136" s="15">
        <f t="shared" si="8"/>
        <v>1551099.9999999998</v>
      </c>
      <c r="F136" s="15">
        <f t="shared" si="7"/>
        <v>155109.99999999997</v>
      </c>
      <c r="G136" s="15">
        <v>1706210</v>
      </c>
      <c r="H136" s="45" t="s">
        <v>28</v>
      </c>
      <c r="I136" s="7" t="s">
        <v>27</v>
      </c>
      <c r="J136" s="18"/>
    </row>
    <row r="137" spans="1:10" ht="18" customHeight="1" x14ac:dyDescent="0.2">
      <c r="A137" s="7">
        <v>135</v>
      </c>
      <c r="B137" s="35">
        <v>44548</v>
      </c>
      <c r="C137" s="35">
        <v>44551</v>
      </c>
      <c r="D137" s="12" t="s">
        <v>68</v>
      </c>
      <c r="E137" s="15">
        <f t="shared" si="8"/>
        <v>669039.09090909082</v>
      </c>
      <c r="F137" s="15">
        <f t="shared" si="7"/>
        <v>66903.909090909088</v>
      </c>
      <c r="G137" s="15">
        <v>735943</v>
      </c>
      <c r="H137" s="45" t="s">
        <v>28</v>
      </c>
      <c r="I137" s="7" t="s">
        <v>27</v>
      </c>
      <c r="J137" s="18"/>
    </row>
    <row r="138" spans="1:10" ht="18" customHeight="1" x14ac:dyDescent="0.2">
      <c r="A138" s="7">
        <v>136</v>
      </c>
      <c r="B138" s="35">
        <v>44548</v>
      </c>
      <c r="C138" s="35">
        <v>44551</v>
      </c>
      <c r="D138" s="12" t="s">
        <v>116</v>
      </c>
      <c r="E138" s="15">
        <f t="shared" si="8"/>
        <v>1747557.2727272725</v>
      </c>
      <c r="F138" s="15">
        <f t="shared" si="7"/>
        <v>174755.72727272726</v>
      </c>
      <c r="G138" s="15">
        <v>1922313</v>
      </c>
      <c r="H138" s="45" t="s">
        <v>28</v>
      </c>
      <c r="I138" s="7" t="s">
        <v>27</v>
      </c>
      <c r="J138" s="18"/>
    </row>
    <row r="139" spans="1:10" ht="18" customHeight="1" x14ac:dyDescent="0.2">
      <c r="A139" s="7">
        <v>137</v>
      </c>
      <c r="B139" s="35">
        <v>44548</v>
      </c>
      <c r="C139" s="35">
        <v>44550</v>
      </c>
      <c r="D139" s="12" t="s">
        <v>117</v>
      </c>
      <c r="E139" s="15">
        <f t="shared" si="8"/>
        <v>2319144.5454545454</v>
      </c>
      <c r="F139" s="15">
        <f t="shared" si="7"/>
        <v>231914.45454545456</v>
      </c>
      <c r="G139" s="15">
        <v>2551059</v>
      </c>
      <c r="H139" s="45" t="s">
        <v>28</v>
      </c>
      <c r="I139" s="7" t="s">
        <v>27</v>
      </c>
      <c r="J139" s="18"/>
    </row>
    <row r="140" spans="1:10" ht="18" customHeight="1" x14ac:dyDescent="0.2">
      <c r="A140" s="7">
        <v>138</v>
      </c>
      <c r="B140" s="35">
        <v>44548</v>
      </c>
      <c r="C140" s="35">
        <v>44550</v>
      </c>
      <c r="D140" s="12" t="s">
        <v>78</v>
      </c>
      <c r="E140" s="15">
        <f t="shared" si="8"/>
        <v>1318962.7272727271</v>
      </c>
      <c r="F140" s="15">
        <f t="shared" si="7"/>
        <v>131896.27272727271</v>
      </c>
      <c r="G140" s="15">
        <v>1450859</v>
      </c>
      <c r="H140" s="45" t="s">
        <v>28</v>
      </c>
      <c r="I140" s="7" t="s">
        <v>27</v>
      </c>
      <c r="J140" s="18"/>
    </row>
    <row r="141" spans="1:10" ht="18" customHeight="1" x14ac:dyDescent="0.2">
      <c r="A141" s="7">
        <v>139</v>
      </c>
      <c r="B141" s="35">
        <v>44548</v>
      </c>
      <c r="C141" s="35">
        <v>44552</v>
      </c>
      <c r="D141" s="12" t="s">
        <v>118</v>
      </c>
      <c r="E141" s="15">
        <f t="shared" si="8"/>
        <v>2243091.8181818179</v>
      </c>
      <c r="F141" s="15">
        <f t="shared" si="7"/>
        <v>224309.18181818179</v>
      </c>
      <c r="G141" s="15">
        <v>2467401</v>
      </c>
      <c r="H141" s="45" t="s">
        <v>28</v>
      </c>
      <c r="I141" s="7" t="s">
        <v>27</v>
      </c>
      <c r="J141" s="18"/>
    </row>
    <row r="142" spans="1:10" ht="18" customHeight="1" x14ac:dyDescent="0.2">
      <c r="A142" s="7">
        <v>140</v>
      </c>
      <c r="B142" s="35">
        <v>44548</v>
      </c>
      <c r="C142" s="35">
        <v>44550</v>
      </c>
      <c r="D142" s="12" t="s">
        <v>65</v>
      </c>
      <c r="E142" s="15">
        <f t="shared" si="8"/>
        <v>961247.27272727271</v>
      </c>
      <c r="F142" s="15">
        <f t="shared" si="7"/>
        <v>96124.727272727279</v>
      </c>
      <c r="G142" s="15">
        <v>1057372</v>
      </c>
      <c r="H142" s="45" t="s">
        <v>28</v>
      </c>
      <c r="I142" s="7" t="s">
        <v>27</v>
      </c>
      <c r="J142" s="18"/>
    </row>
    <row r="143" spans="1:10" ht="18" customHeight="1" x14ac:dyDescent="0.2">
      <c r="A143" s="7">
        <v>141</v>
      </c>
      <c r="B143" s="35">
        <v>44541</v>
      </c>
      <c r="C143" s="35">
        <v>44545</v>
      </c>
      <c r="D143" s="12" t="s">
        <v>73</v>
      </c>
      <c r="E143" s="15">
        <f t="shared" si="8"/>
        <v>1513944.5454545454</v>
      </c>
      <c r="F143" s="15">
        <f t="shared" si="7"/>
        <v>151394.45454545456</v>
      </c>
      <c r="G143" s="15">
        <v>1665339</v>
      </c>
      <c r="H143" s="45" t="s">
        <v>28</v>
      </c>
      <c r="I143" s="7" t="s">
        <v>27</v>
      </c>
      <c r="J143" s="18"/>
    </row>
    <row r="144" spans="1:10" ht="18" customHeight="1" x14ac:dyDescent="0.2">
      <c r="A144" s="7">
        <v>142</v>
      </c>
      <c r="B144" s="35">
        <v>44541</v>
      </c>
      <c r="C144" s="35">
        <v>44545</v>
      </c>
      <c r="D144" s="12" t="s">
        <v>58</v>
      </c>
      <c r="E144" s="15">
        <f t="shared" si="8"/>
        <v>502337.27272727271</v>
      </c>
      <c r="F144" s="15">
        <f t="shared" si="7"/>
        <v>50233.727272727272</v>
      </c>
      <c r="G144" s="15">
        <v>552571</v>
      </c>
      <c r="H144" s="45" t="s">
        <v>28</v>
      </c>
      <c r="I144" s="7" t="s">
        <v>27</v>
      </c>
      <c r="J144" s="18"/>
    </row>
    <row r="145" spans="1:10" ht="18" customHeight="1" x14ac:dyDescent="0.2">
      <c r="A145" s="7">
        <v>143</v>
      </c>
      <c r="B145" s="35">
        <v>44541</v>
      </c>
      <c r="C145" s="35">
        <v>44545</v>
      </c>
      <c r="D145" s="12" t="s">
        <v>119</v>
      </c>
      <c r="E145" s="15">
        <f t="shared" si="8"/>
        <v>1219272.7272727271</v>
      </c>
      <c r="F145" s="15">
        <f t="shared" si="7"/>
        <v>121927.27272727271</v>
      </c>
      <c r="G145" s="15">
        <v>1341200</v>
      </c>
      <c r="H145" s="45" t="s">
        <v>28</v>
      </c>
      <c r="I145" s="7" t="s">
        <v>27</v>
      </c>
      <c r="J145" s="18"/>
    </row>
    <row r="146" spans="1:10" ht="18" customHeight="1" x14ac:dyDescent="0.2">
      <c r="A146" s="7">
        <v>144</v>
      </c>
      <c r="B146" s="35">
        <v>44541</v>
      </c>
      <c r="C146" s="35">
        <v>44546</v>
      </c>
      <c r="D146" s="12" t="s">
        <v>72</v>
      </c>
      <c r="E146" s="15">
        <f t="shared" si="8"/>
        <v>2203945.4545454546</v>
      </c>
      <c r="F146" s="15">
        <f t="shared" si="7"/>
        <v>220394.54545454547</v>
      </c>
      <c r="G146" s="15">
        <v>2424340</v>
      </c>
      <c r="H146" s="45" t="s">
        <v>28</v>
      </c>
      <c r="I146" s="7" t="s">
        <v>27</v>
      </c>
      <c r="J146" s="18"/>
    </row>
    <row r="147" spans="1:10" ht="18" customHeight="1" x14ac:dyDescent="0.2">
      <c r="A147" s="7">
        <v>145</v>
      </c>
      <c r="B147" s="35">
        <v>44543</v>
      </c>
      <c r="C147" s="35">
        <v>44546</v>
      </c>
      <c r="D147" s="12" t="s">
        <v>98</v>
      </c>
      <c r="E147" s="15">
        <f t="shared" si="8"/>
        <v>1851339.9999999998</v>
      </c>
      <c r="F147" s="15">
        <f t="shared" si="7"/>
        <v>185134</v>
      </c>
      <c r="G147" s="15">
        <v>2036474</v>
      </c>
      <c r="H147" s="45" t="s">
        <v>28</v>
      </c>
      <c r="I147" s="7" t="s">
        <v>27</v>
      </c>
      <c r="J147" s="18"/>
    </row>
    <row r="148" spans="1:10" ht="18" customHeight="1" x14ac:dyDescent="0.2">
      <c r="A148" s="7">
        <v>146</v>
      </c>
      <c r="B148" s="35">
        <v>44548</v>
      </c>
      <c r="C148" s="35">
        <v>44552</v>
      </c>
      <c r="D148" s="12" t="s">
        <v>120</v>
      </c>
      <c r="E148" s="15">
        <f t="shared" si="8"/>
        <v>2189038.1818181816</v>
      </c>
      <c r="F148" s="15">
        <f t="shared" si="7"/>
        <v>218903.81818181818</v>
      </c>
      <c r="G148" s="15">
        <v>2407942</v>
      </c>
      <c r="H148" s="45" t="s">
        <v>28</v>
      </c>
      <c r="I148" s="7" t="s">
        <v>27</v>
      </c>
      <c r="J148" s="18"/>
    </row>
    <row r="149" spans="1:10" ht="18" customHeight="1" x14ac:dyDescent="0.2">
      <c r="A149" s="7">
        <v>147</v>
      </c>
      <c r="B149" s="35">
        <v>44541</v>
      </c>
      <c r="C149" s="35">
        <v>44545</v>
      </c>
      <c r="D149" s="12" t="s">
        <v>69</v>
      </c>
      <c r="E149" s="15">
        <f t="shared" si="8"/>
        <v>2109775.4545454546</v>
      </c>
      <c r="F149" s="15">
        <f t="shared" si="7"/>
        <v>210977.54545454547</v>
      </c>
      <c r="G149" s="15">
        <v>2320753</v>
      </c>
      <c r="H149" s="45" t="s">
        <v>28</v>
      </c>
      <c r="I149" s="7" t="s">
        <v>27</v>
      </c>
      <c r="J149" s="18"/>
    </row>
    <row r="150" spans="1:10" ht="18" customHeight="1" x14ac:dyDescent="0.2">
      <c r="A150" s="7">
        <v>148</v>
      </c>
      <c r="B150" s="35">
        <v>44541</v>
      </c>
      <c r="C150" s="35">
        <v>44543</v>
      </c>
      <c r="D150" s="12" t="s">
        <v>97</v>
      </c>
      <c r="E150" s="15">
        <f t="shared" si="8"/>
        <v>1587569.9999999998</v>
      </c>
      <c r="F150" s="15">
        <f t="shared" si="7"/>
        <v>158757</v>
      </c>
      <c r="G150" s="15">
        <v>1746327</v>
      </c>
      <c r="H150" s="45" t="s">
        <v>28</v>
      </c>
      <c r="I150" s="7" t="s">
        <v>27</v>
      </c>
      <c r="J150" s="18"/>
    </row>
    <row r="151" spans="1:10" ht="18" customHeight="1" x14ac:dyDescent="0.2">
      <c r="A151" s="7">
        <v>149</v>
      </c>
      <c r="B151" s="35">
        <v>44541</v>
      </c>
      <c r="C151" s="35">
        <v>44543</v>
      </c>
      <c r="D151" s="12" t="s">
        <v>99</v>
      </c>
      <c r="E151" s="15">
        <f t="shared" si="8"/>
        <v>2530776.3636363633</v>
      </c>
      <c r="F151" s="15">
        <f t="shared" si="7"/>
        <v>253077.63636363635</v>
      </c>
      <c r="G151" s="15">
        <v>2783854</v>
      </c>
      <c r="H151" s="45" t="s">
        <v>28</v>
      </c>
      <c r="I151" s="7" t="s">
        <v>27</v>
      </c>
      <c r="J151" s="18"/>
    </row>
    <row r="152" spans="1:10" ht="18" customHeight="1" x14ac:dyDescent="0.2">
      <c r="A152" s="7">
        <v>150</v>
      </c>
      <c r="B152" s="35">
        <v>44541</v>
      </c>
      <c r="C152" s="35">
        <v>44544</v>
      </c>
      <c r="D152" s="12" t="s">
        <v>66</v>
      </c>
      <c r="E152" s="15">
        <f t="shared" si="8"/>
        <v>2594393.6363636362</v>
      </c>
      <c r="F152" s="15">
        <f t="shared" si="7"/>
        <v>259439.36363636365</v>
      </c>
      <c r="G152" s="15">
        <v>2853833</v>
      </c>
      <c r="H152" s="45" t="s">
        <v>28</v>
      </c>
      <c r="I152" s="7" t="s">
        <v>27</v>
      </c>
      <c r="J152" s="18"/>
    </row>
    <row r="153" spans="1:10" ht="18" customHeight="1" x14ac:dyDescent="0.2">
      <c r="A153" s="7">
        <v>151</v>
      </c>
      <c r="B153" s="35">
        <v>44541</v>
      </c>
      <c r="C153" s="35">
        <v>44544</v>
      </c>
      <c r="D153" s="12" t="s">
        <v>54</v>
      </c>
      <c r="E153" s="15">
        <f t="shared" si="8"/>
        <v>2270947.2727272725</v>
      </c>
      <c r="F153" s="15">
        <f t="shared" si="7"/>
        <v>227094.72727272726</v>
      </c>
      <c r="G153" s="15">
        <v>2498042</v>
      </c>
      <c r="H153" s="45" t="s">
        <v>28</v>
      </c>
      <c r="I153" s="7" t="s">
        <v>27</v>
      </c>
      <c r="J153" s="18"/>
    </row>
    <row r="154" spans="1:10" ht="18" customHeight="1" x14ac:dyDescent="0.2">
      <c r="A154" s="7">
        <v>152</v>
      </c>
      <c r="B154" s="35">
        <v>44541</v>
      </c>
      <c r="C154" s="35">
        <v>44544</v>
      </c>
      <c r="D154" s="12" t="s">
        <v>70</v>
      </c>
      <c r="E154" s="15">
        <f t="shared" si="8"/>
        <v>909425.45454545447</v>
      </c>
      <c r="F154" s="15">
        <f t="shared" si="7"/>
        <v>90942.545454545456</v>
      </c>
      <c r="G154" s="15">
        <v>1000368</v>
      </c>
      <c r="H154" s="45" t="s">
        <v>28</v>
      </c>
      <c r="I154" s="7" t="s">
        <v>27</v>
      </c>
      <c r="J154" s="18"/>
    </row>
    <row r="155" spans="1:10" ht="18" customHeight="1" x14ac:dyDescent="0.2">
      <c r="A155" s="7">
        <v>153</v>
      </c>
      <c r="B155" s="35">
        <v>44541</v>
      </c>
      <c r="C155" s="35">
        <v>44543</v>
      </c>
      <c r="D155" s="12" t="s">
        <v>101</v>
      </c>
      <c r="E155" s="15">
        <f t="shared" si="8"/>
        <v>1682353.6363636362</v>
      </c>
      <c r="F155" s="15">
        <f t="shared" si="7"/>
        <v>168235.36363636365</v>
      </c>
      <c r="G155" s="15">
        <v>1850589</v>
      </c>
      <c r="H155" s="45" t="s">
        <v>28</v>
      </c>
      <c r="I155" s="7" t="s">
        <v>27</v>
      </c>
      <c r="J155" s="18"/>
    </row>
    <row r="156" spans="1:10" ht="18" customHeight="1" x14ac:dyDescent="0.2">
      <c r="A156" s="7">
        <v>154</v>
      </c>
      <c r="B156" s="35">
        <v>44541</v>
      </c>
      <c r="C156" s="35">
        <v>44545</v>
      </c>
      <c r="D156" s="12" t="s">
        <v>90</v>
      </c>
      <c r="E156" s="15">
        <f t="shared" si="8"/>
        <v>1820722.7272727271</v>
      </c>
      <c r="F156" s="15">
        <f t="shared" si="7"/>
        <v>182072.27272727271</v>
      </c>
      <c r="G156" s="15">
        <v>2002795</v>
      </c>
      <c r="H156" s="45" t="s">
        <v>28</v>
      </c>
      <c r="I156" s="7" t="s">
        <v>27</v>
      </c>
      <c r="J156" s="18"/>
    </row>
    <row r="157" spans="1:10" ht="18" customHeight="1" x14ac:dyDescent="0.2">
      <c r="A157" s="7">
        <v>155</v>
      </c>
      <c r="B157" s="35">
        <v>44541</v>
      </c>
      <c r="C157" s="35">
        <v>44543</v>
      </c>
      <c r="D157" s="12" t="s">
        <v>77</v>
      </c>
      <c r="E157" s="15">
        <f t="shared" si="8"/>
        <v>861058.18181818177</v>
      </c>
      <c r="F157" s="15">
        <f t="shared" si="7"/>
        <v>86105.818181818177</v>
      </c>
      <c r="G157" s="15">
        <v>947164</v>
      </c>
      <c r="H157" s="45" t="s">
        <v>28</v>
      </c>
      <c r="I157" s="7" t="s">
        <v>27</v>
      </c>
      <c r="J157" s="18"/>
    </row>
    <row r="158" spans="1:10" ht="18" customHeight="1" x14ac:dyDescent="0.2">
      <c r="A158" s="7">
        <v>156</v>
      </c>
      <c r="B158" s="35">
        <v>44541</v>
      </c>
      <c r="C158" s="35">
        <v>44545</v>
      </c>
      <c r="D158" s="12" t="s">
        <v>53</v>
      </c>
      <c r="E158" s="15">
        <f t="shared" si="8"/>
        <v>1971266.3636363635</v>
      </c>
      <c r="F158" s="15">
        <f t="shared" si="7"/>
        <v>197126.63636363635</v>
      </c>
      <c r="G158" s="15">
        <v>2168393</v>
      </c>
      <c r="H158" s="45" t="s">
        <v>28</v>
      </c>
      <c r="I158" s="7" t="s">
        <v>27</v>
      </c>
      <c r="J158" s="18"/>
    </row>
    <row r="159" spans="1:10" ht="18" customHeight="1" x14ac:dyDescent="0.2">
      <c r="A159" s="7">
        <v>157</v>
      </c>
      <c r="B159" s="35">
        <v>44541</v>
      </c>
      <c r="C159" s="35">
        <v>44545</v>
      </c>
      <c r="D159" s="12" t="s">
        <v>81</v>
      </c>
      <c r="E159" s="15">
        <f t="shared" si="8"/>
        <v>1116648.1818181816</v>
      </c>
      <c r="F159" s="15">
        <f t="shared" si="7"/>
        <v>111664.81818181818</v>
      </c>
      <c r="G159" s="15">
        <v>1228313</v>
      </c>
      <c r="H159" s="45" t="s">
        <v>28</v>
      </c>
      <c r="I159" s="7" t="s">
        <v>27</v>
      </c>
      <c r="J159" s="18"/>
    </row>
    <row r="160" spans="1:10" ht="18" customHeight="1" x14ac:dyDescent="0.2">
      <c r="A160" s="7">
        <v>158</v>
      </c>
      <c r="B160" s="35">
        <v>44541</v>
      </c>
      <c r="C160" s="35">
        <v>44544</v>
      </c>
      <c r="D160" s="12" t="s">
        <v>103</v>
      </c>
      <c r="E160" s="15">
        <f t="shared" si="8"/>
        <v>1183592.7272727271</v>
      </c>
      <c r="F160" s="15">
        <f t="shared" si="7"/>
        <v>118359.27272727271</v>
      </c>
      <c r="G160" s="15">
        <v>1301952</v>
      </c>
      <c r="H160" s="45" t="s">
        <v>28</v>
      </c>
      <c r="I160" s="7" t="s">
        <v>27</v>
      </c>
      <c r="J160" s="18"/>
    </row>
    <row r="161" spans="1:10" ht="18" customHeight="1" x14ac:dyDescent="0.2">
      <c r="A161" s="7">
        <v>159</v>
      </c>
      <c r="B161" s="35">
        <v>44541</v>
      </c>
      <c r="C161" s="35">
        <v>44544</v>
      </c>
      <c r="D161" s="12" t="s">
        <v>102</v>
      </c>
      <c r="E161" s="15">
        <f t="shared" si="8"/>
        <v>848713.63636363635</v>
      </c>
      <c r="F161" s="15">
        <f t="shared" si="7"/>
        <v>84871.363636363647</v>
      </c>
      <c r="G161" s="15">
        <v>933585</v>
      </c>
      <c r="H161" s="45" t="s">
        <v>28</v>
      </c>
      <c r="I161" s="7" t="s">
        <v>27</v>
      </c>
      <c r="J161" s="18"/>
    </row>
    <row r="162" spans="1:10" ht="18" customHeight="1" x14ac:dyDescent="0.2">
      <c r="A162" s="7">
        <v>160</v>
      </c>
      <c r="B162" s="35">
        <v>44541</v>
      </c>
      <c r="C162" s="35">
        <v>44545</v>
      </c>
      <c r="D162" s="12" t="s">
        <v>106</v>
      </c>
      <c r="E162" s="15">
        <f t="shared" si="8"/>
        <v>1421397.2727272727</v>
      </c>
      <c r="F162" s="15">
        <f t="shared" si="7"/>
        <v>142139.72727272726</v>
      </c>
      <c r="G162" s="15">
        <v>1563537</v>
      </c>
      <c r="H162" s="45" t="s">
        <v>28</v>
      </c>
      <c r="I162" s="7" t="s">
        <v>27</v>
      </c>
      <c r="J162" s="18"/>
    </row>
    <row r="163" spans="1:10" ht="18" customHeight="1" x14ac:dyDescent="0.2">
      <c r="A163" s="7">
        <v>161</v>
      </c>
      <c r="B163" s="35">
        <v>44541</v>
      </c>
      <c r="C163" s="35">
        <v>44544</v>
      </c>
      <c r="D163" s="12" t="s">
        <v>121</v>
      </c>
      <c r="E163" s="15">
        <f t="shared" si="8"/>
        <v>657442.72727272718</v>
      </c>
      <c r="F163" s="15">
        <f t="shared" si="7"/>
        <v>65744.272727272721</v>
      </c>
      <c r="G163" s="15">
        <v>723187</v>
      </c>
      <c r="H163" s="45" t="s">
        <v>28</v>
      </c>
      <c r="I163" s="7" t="s">
        <v>27</v>
      </c>
      <c r="J163" s="18"/>
    </row>
    <row r="164" spans="1:10" ht="18" customHeight="1" x14ac:dyDescent="0.2">
      <c r="A164" s="7">
        <v>162</v>
      </c>
      <c r="B164" s="35">
        <v>44541</v>
      </c>
      <c r="C164" s="35">
        <v>44543</v>
      </c>
      <c r="D164" s="12" t="s">
        <v>92</v>
      </c>
      <c r="E164" s="15">
        <f t="shared" si="8"/>
        <v>1071504.5454545454</v>
      </c>
      <c r="F164" s="15">
        <f t="shared" si="7"/>
        <v>107150.45454545454</v>
      </c>
      <c r="G164" s="15">
        <v>1178655</v>
      </c>
      <c r="H164" s="45" t="s">
        <v>28</v>
      </c>
      <c r="I164" s="7" t="s">
        <v>27</v>
      </c>
      <c r="J164" s="18"/>
    </row>
    <row r="165" spans="1:10" ht="18" customHeight="1" x14ac:dyDescent="0.2">
      <c r="A165" s="7">
        <v>163</v>
      </c>
      <c r="B165" s="35">
        <v>44541</v>
      </c>
      <c r="C165" s="35">
        <v>44544</v>
      </c>
      <c r="D165" s="12" t="s">
        <v>52</v>
      </c>
      <c r="E165" s="15">
        <f t="shared" si="8"/>
        <v>1379045.4545454544</v>
      </c>
      <c r="F165" s="15">
        <f t="shared" si="7"/>
        <v>137904.54545454544</v>
      </c>
      <c r="G165" s="15">
        <v>1516950</v>
      </c>
      <c r="H165" s="45" t="s">
        <v>28</v>
      </c>
      <c r="I165" s="7" t="s">
        <v>27</v>
      </c>
      <c r="J165" s="18"/>
    </row>
    <row r="166" spans="1:10" ht="18" customHeight="1" x14ac:dyDescent="0.2">
      <c r="A166" s="7">
        <v>164</v>
      </c>
      <c r="B166" s="35">
        <v>44541</v>
      </c>
      <c r="C166" s="35">
        <v>44545</v>
      </c>
      <c r="D166" s="12" t="s">
        <v>80</v>
      </c>
      <c r="E166" s="15">
        <f t="shared" si="8"/>
        <v>1076203.6363636362</v>
      </c>
      <c r="F166" s="15">
        <f t="shared" si="7"/>
        <v>107620.36363636363</v>
      </c>
      <c r="G166" s="15">
        <v>1183824</v>
      </c>
      <c r="H166" s="45" t="s">
        <v>28</v>
      </c>
      <c r="I166" s="7" t="s">
        <v>27</v>
      </c>
      <c r="J166" s="18"/>
    </row>
    <row r="167" spans="1:10" ht="18" customHeight="1" x14ac:dyDescent="0.2">
      <c r="A167" s="7">
        <v>165</v>
      </c>
      <c r="B167" s="35">
        <v>44541</v>
      </c>
      <c r="C167" s="35">
        <v>44543</v>
      </c>
      <c r="D167" s="12" t="s">
        <v>63</v>
      </c>
      <c r="E167" s="15">
        <f t="shared" si="8"/>
        <v>1726475.4545454544</v>
      </c>
      <c r="F167" s="15">
        <f t="shared" si="7"/>
        <v>172647.54545454544</v>
      </c>
      <c r="G167" s="15">
        <v>1899123</v>
      </c>
      <c r="H167" s="45" t="s">
        <v>28</v>
      </c>
      <c r="I167" s="7" t="s">
        <v>27</v>
      </c>
      <c r="J167" s="18"/>
    </row>
    <row r="168" spans="1:10" ht="18" customHeight="1" x14ac:dyDescent="0.2">
      <c r="A168" s="7">
        <v>166</v>
      </c>
      <c r="B168" s="35">
        <v>44541</v>
      </c>
      <c r="C168" s="35">
        <v>44544</v>
      </c>
      <c r="D168" s="12" t="s">
        <v>122</v>
      </c>
      <c r="E168" s="15">
        <f t="shared" si="8"/>
        <v>2402864.5454545454</v>
      </c>
      <c r="F168" s="15">
        <f t="shared" si="7"/>
        <v>240286.45454545456</v>
      </c>
      <c r="G168" s="15">
        <v>2643151</v>
      </c>
      <c r="H168" s="45" t="s">
        <v>28</v>
      </c>
      <c r="I168" s="7" t="s">
        <v>27</v>
      </c>
      <c r="J168" s="18"/>
    </row>
    <row r="169" spans="1:10" ht="18" customHeight="1" x14ac:dyDescent="0.2">
      <c r="A169" s="7">
        <v>167</v>
      </c>
      <c r="B169" s="35">
        <v>44541</v>
      </c>
      <c r="C169" s="35">
        <v>44545</v>
      </c>
      <c r="D169" s="12" t="s">
        <v>96</v>
      </c>
      <c r="E169" s="15">
        <f t="shared" si="8"/>
        <v>1519693.6363636362</v>
      </c>
      <c r="F169" s="15">
        <f t="shared" si="7"/>
        <v>151969.36363636362</v>
      </c>
      <c r="G169" s="15">
        <v>1671663</v>
      </c>
      <c r="H169" s="45" t="s">
        <v>28</v>
      </c>
      <c r="I169" s="7" t="s">
        <v>27</v>
      </c>
      <c r="J169" s="18"/>
    </row>
    <row r="170" spans="1:10" ht="18" customHeight="1" x14ac:dyDescent="0.2">
      <c r="A170" s="7">
        <v>168</v>
      </c>
      <c r="B170" s="35">
        <v>44541</v>
      </c>
      <c r="C170" s="35">
        <v>44543</v>
      </c>
      <c r="D170" s="12" t="s">
        <v>100</v>
      </c>
      <c r="E170" s="15">
        <f t="shared" si="8"/>
        <v>936339.09090909082</v>
      </c>
      <c r="F170" s="15">
        <f t="shared" si="7"/>
        <v>93633.909090909088</v>
      </c>
      <c r="G170" s="15">
        <v>1029973</v>
      </c>
      <c r="H170" s="45" t="s">
        <v>28</v>
      </c>
      <c r="I170" s="7" t="s">
        <v>27</v>
      </c>
      <c r="J170" s="18"/>
    </row>
    <row r="171" spans="1:10" ht="18" customHeight="1" x14ac:dyDescent="0.2">
      <c r="A171" s="7">
        <v>169</v>
      </c>
      <c r="B171" s="35">
        <v>44541</v>
      </c>
      <c r="C171" s="35">
        <v>44544</v>
      </c>
      <c r="D171" s="12" t="s">
        <v>78</v>
      </c>
      <c r="E171" s="15">
        <f t="shared" si="8"/>
        <v>2461447.2727272725</v>
      </c>
      <c r="F171" s="15">
        <f t="shared" si="7"/>
        <v>246144.72727272726</v>
      </c>
      <c r="G171" s="15">
        <v>2707592</v>
      </c>
      <c r="H171" s="45" t="s">
        <v>28</v>
      </c>
      <c r="I171" s="7" t="s">
        <v>27</v>
      </c>
      <c r="J171" s="18"/>
    </row>
    <row r="172" spans="1:10" ht="18" customHeight="1" x14ac:dyDescent="0.2">
      <c r="A172" s="7">
        <v>170</v>
      </c>
      <c r="B172" s="35">
        <v>44541</v>
      </c>
      <c r="C172" s="35">
        <v>44543</v>
      </c>
      <c r="D172" s="12" t="s">
        <v>55</v>
      </c>
      <c r="E172" s="15">
        <f t="shared" si="8"/>
        <v>2086485.4545454544</v>
      </c>
      <c r="F172" s="15">
        <f t="shared" si="7"/>
        <v>208648.54545454544</v>
      </c>
      <c r="G172" s="15">
        <v>2295134</v>
      </c>
      <c r="H172" s="45" t="s">
        <v>28</v>
      </c>
      <c r="I172" s="7" t="s">
        <v>27</v>
      </c>
      <c r="J172" s="18"/>
    </row>
    <row r="173" spans="1:10" ht="18" customHeight="1" x14ac:dyDescent="0.2">
      <c r="A173" s="7">
        <v>171</v>
      </c>
      <c r="B173" s="35">
        <v>44541</v>
      </c>
      <c r="C173" s="35">
        <v>44543</v>
      </c>
      <c r="D173" s="12" t="s">
        <v>65</v>
      </c>
      <c r="E173" s="15">
        <f t="shared" si="8"/>
        <v>1509259.0909090908</v>
      </c>
      <c r="F173" s="15">
        <f t="shared" si="7"/>
        <v>150925.90909090909</v>
      </c>
      <c r="G173" s="15">
        <v>1660185</v>
      </c>
      <c r="H173" s="45" t="s">
        <v>28</v>
      </c>
      <c r="I173" s="7" t="s">
        <v>27</v>
      </c>
      <c r="J173" s="18"/>
    </row>
    <row r="174" spans="1:10" ht="18" customHeight="1" x14ac:dyDescent="0.2">
      <c r="A174" s="7">
        <v>172</v>
      </c>
      <c r="B174" s="35">
        <v>44541</v>
      </c>
      <c r="C174" s="35">
        <v>44544</v>
      </c>
      <c r="D174" s="12" t="s">
        <v>74</v>
      </c>
      <c r="E174" s="15">
        <f t="shared" si="8"/>
        <v>2294064.5454545454</v>
      </c>
      <c r="F174" s="15">
        <f t="shared" si="7"/>
        <v>229406.45454545456</v>
      </c>
      <c r="G174" s="15">
        <v>2523471</v>
      </c>
      <c r="H174" s="45" t="s">
        <v>28</v>
      </c>
      <c r="I174" s="7" t="s">
        <v>27</v>
      </c>
      <c r="J174" s="18"/>
    </row>
    <row r="175" spans="1:10" ht="18" customHeight="1" x14ac:dyDescent="0.2">
      <c r="A175" s="7">
        <v>173</v>
      </c>
      <c r="B175" s="35">
        <v>44541</v>
      </c>
      <c r="C175" s="35">
        <v>44545</v>
      </c>
      <c r="D175" s="12" t="s">
        <v>71</v>
      </c>
      <c r="E175" s="15">
        <f t="shared" si="8"/>
        <v>876409.09090909082</v>
      </c>
      <c r="F175" s="15">
        <f t="shared" si="7"/>
        <v>87640.909090909088</v>
      </c>
      <c r="G175" s="15">
        <v>964050</v>
      </c>
      <c r="H175" s="45" t="s">
        <v>28</v>
      </c>
      <c r="I175" s="7" t="s">
        <v>27</v>
      </c>
      <c r="J175" s="18"/>
    </row>
    <row r="176" spans="1:10" ht="18" customHeight="1" x14ac:dyDescent="0.2">
      <c r="A176" s="7">
        <v>174</v>
      </c>
      <c r="B176" s="35">
        <v>44548</v>
      </c>
      <c r="C176" s="35">
        <v>44550</v>
      </c>
      <c r="D176" s="12" t="s">
        <v>56</v>
      </c>
      <c r="E176" s="15">
        <f t="shared" si="8"/>
        <v>3180909.0909090908</v>
      </c>
      <c r="F176" s="15">
        <f t="shared" si="7"/>
        <v>318090.90909090912</v>
      </c>
      <c r="G176" s="15">
        <v>3499000</v>
      </c>
      <c r="H176" s="45" t="s">
        <v>28</v>
      </c>
      <c r="I176" s="7" t="s">
        <v>27</v>
      </c>
      <c r="J176" s="18"/>
    </row>
    <row r="177" spans="1:10" ht="18" customHeight="1" x14ac:dyDescent="0.2">
      <c r="A177" s="7">
        <v>175</v>
      </c>
      <c r="B177" s="35">
        <v>44541</v>
      </c>
      <c r="C177" s="35">
        <v>44543</v>
      </c>
      <c r="D177" s="12" t="s">
        <v>56</v>
      </c>
      <c r="E177" s="15">
        <f t="shared" si="8"/>
        <v>2799950</v>
      </c>
      <c r="F177" s="15">
        <f t="shared" si="7"/>
        <v>279995</v>
      </c>
      <c r="G177" s="15">
        <v>3079945</v>
      </c>
      <c r="H177" s="45" t="s">
        <v>28</v>
      </c>
      <c r="I177" s="7" t="s">
        <v>27</v>
      </c>
      <c r="J177" s="18"/>
    </row>
    <row r="178" spans="1:10" ht="18" customHeight="1" x14ac:dyDescent="0.2">
      <c r="A178" s="61" t="s">
        <v>61</v>
      </c>
      <c r="B178" s="62"/>
      <c r="C178" s="62"/>
      <c r="D178" s="63"/>
      <c r="E178" s="15"/>
      <c r="F178" s="15"/>
      <c r="G178" s="15">
        <f>+SUBTOTAL(9,G3:G177)</f>
        <v>359000779.75</v>
      </c>
      <c r="H178" s="10"/>
      <c r="I178" s="7"/>
    </row>
  </sheetData>
  <mergeCells count="2">
    <mergeCell ref="A1:I1"/>
    <mergeCell ref="A178:D178"/>
  </mergeCells>
  <dataValidations count="1">
    <dataValidation type="list" allowBlank="1" showInputMessage="1" showErrorMessage="1" sqref="D2">
      <formula1>#REF!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zoomScale="130" zoomScaleNormal="130" workbookViewId="0">
      <selection sqref="A1:G1"/>
    </sheetView>
  </sheetViews>
  <sheetFormatPr defaultRowHeight="12.75" x14ac:dyDescent="0.2"/>
  <cols>
    <col min="1" max="1" width="10.42578125" style="37" bestFit="1" customWidth="1"/>
    <col min="2" max="2" width="48.140625" style="37" customWidth="1"/>
    <col min="3" max="3" width="19.5703125" style="37" customWidth="1"/>
    <col min="4" max="4" width="12.7109375" style="37" bestFit="1" customWidth="1"/>
    <col min="5" max="5" width="10.5703125" style="40" customWidth="1"/>
    <col min="6" max="6" width="22" style="40" customWidth="1"/>
    <col min="7" max="7" width="13" style="40" bestFit="1" customWidth="1"/>
    <col min="8" max="16384" width="9.140625" style="37"/>
  </cols>
  <sheetData>
    <row r="1" spans="1:7" ht="18.75" x14ac:dyDescent="0.3">
      <c r="A1" s="64" t="s">
        <v>59</v>
      </c>
      <c r="B1" s="64"/>
      <c r="C1" s="64"/>
      <c r="D1" s="64"/>
      <c r="E1" s="64"/>
      <c r="F1" s="64"/>
      <c r="G1" s="64"/>
    </row>
    <row r="2" spans="1:7" ht="13.5" customHeight="1" x14ac:dyDescent="0.2">
      <c r="A2" s="65" t="s">
        <v>60</v>
      </c>
      <c r="B2" s="65"/>
      <c r="C2" s="65"/>
      <c r="D2" s="65"/>
      <c r="E2" s="65"/>
      <c r="F2" s="65"/>
      <c r="G2" s="65"/>
    </row>
    <row r="3" spans="1:7" x14ac:dyDescent="0.2">
      <c r="D3" s="39">
        <f>+SUBTOTAL(9,D5:D32)</f>
        <v>52</v>
      </c>
      <c r="E3" s="44"/>
      <c r="F3" s="44"/>
      <c r="G3" s="44">
        <f>+SUBTOTAL(9,G5:G32)</f>
        <v>3750037.4999999995</v>
      </c>
    </row>
    <row r="4" spans="1:7" s="43" customFormat="1" x14ac:dyDescent="0.2">
      <c r="A4" s="41" t="s">
        <v>47</v>
      </c>
      <c r="B4" s="41" t="s">
        <v>48</v>
      </c>
      <c r="C4" s="41" t="s">
        <v>50</v>
      </c>
      <c r="D4" s="41" t="s">
        <v>131</v>
      </c>
      <c r="E4" s="42" t="s">
        <v>51</v>
      </c>
      <c r="F4" s="42" t="s">
        <v>132</v>
      </c>
      <c r="G4" s="42" t="s">
        <v>49</v>
      </c>
    </row>
    <row r="5" spans="1:7" s="43" customFormat="1" x14ac:dyDescent="0.2">
      <c r="A5" s="38">
        <v>44494</v>
      </c>
      <c r="B5" s="37" t="s">
        <v>52</v>
      </c>
      <c r="C5" s="37" t="s">
        <v>128</v>
      </c>
      <c r="D5" s="37">
        <v>1</v>
      </c>
      <c r="E5" s="40">
        <v>41860</v>
      </c>
      <c r="F5" s="40">
        <f t="shared" ref="F5:F14" si="0">+(D5*E5)*10%</f>
        <v>4186</v>
      </c>
      <c r="G5" s="40">
        <f>+D5*E5+F5</f>
        <v>46046</v>
      </c>
    </row>
    <row r="6" spans="1:7" s="43" customFormat="1" x14ac:dyDescent="0.2">
      <c r="A6" s="38">
        <v>44491</v>
      </c>
      <c r="B6" s="37" t="s">
        <v>53</v>
      </c>
      <c r="C6" s="37" t="s">
        <v>127</v>
      </c>
      <c r="D6" s="37">
        <v>1</v>
      </c>
      <c r="E6" s="40">
        <v>45665</v>
      </c>
      <c r="F6" s="40">
        <f t="shared" si="0"/>
        <v>4566.5</v>
      </c>
      <c r="G6" s="40">
        <f t="shared" ref="G6:G14" si="1">+D6*E6+F6</f>
        <v>50231.5</v>
      </c>
    </row>
    <row r="7" spans="1:7" s="43" customFormat="1" x14ac:dyDescent="0.2">
      <c r="A7" s="38">
        <v>44483</v>
      </c>
      <c r="B7" s="37" t="s">
        <v>54</v>
      </c>
      <c r="C7" s="37" t="s">
        <v>126</v>
      </c>
      <c r="D7" s="37">
        <v>2</v>
      </c>
      <c r="E7" s="40">
        <v>101062</v>
      </c>
      <c r="F7" s="40">
        <f t="shared" si="0"/>
        <v>20212.400000000001</v>
      </c>
      <c r="G7" s="40">
        <f t="shared" si="1"/>
        <v>222336.4</v>
      </c>
    </row>
    <row r="8" spans="1:7" s="43" customFormat="1" x14ac:dyDescent="0.2">
      <c r="A8" s="38">
        <v>44483</v>
      </c>
      <c r="B8" s="37" t="s">
        <v>54</v>
      </c>
      <c r="C8" s="37" t="s">
        <v>127</v>
      </c>
      <c r="D8" s="37">
        <v>3</v>
      </c>
      <c r="E8" s="40">
        <v>45665</v>
      </c>
      <c r="F8" s="40">
        <f t="shared" si="0"/>
        <v>13699.5</v>
      </c>
      <c r="G8" s="40">
        <f t="shared" si="1"/>
        <v>150694.5</v>
      </c>
    </row>
    <row r="9" spans="1:7" s="43" customFormat="1" x14ac:dyDescent="0.2">
      <c r="A9" s="38">
        <v>44483</v>
      </c>
      <c r="B9" s="37" t="s">
        <v>54</v>
      </c>
      <c r="C9" s="37" t="s">
        <v>130</v>
      </c>
      <c r="D9" s="37">
        <v>1</v>
      </c>
      <c r="E9" s="40">
        <v>82923</v>
      </c>
      <c r="F9" s="40">
        <f t="shared" si="0"/>
        <v>8292.3000000000011</v>
      </c>
      <c r="G9" s="40">
        <f t="shared" si="1"/>
        <v>91215.3</v>
      </c>
    </row>
    <row r="10" spans="1:7" s="43" customFormat="1" x14ac:dyDescent="0.2">
      <c r="A10" s="38">
        <v>44471</v>
      </c>
      <c r="B10" s="37" t="s">
        <v>55</v>
      </c>
      <c r="C10" s="37" t="s">
        <v>130</v>
      </c>
      <c r="D10" s="37">
        <v>2</v>
      </c>
      <c r="E10" s="40">
        <v>82923</v>
      </c>
      <c r="F10" s="40">
        <f t="shared" si="0"/>
        <v>16584.600000000002</v>
      </c>
      <c r="G10" s="40">
        <f t="shared" si="1"/>
        <v>182430.6</v>
      </c>
    </row>
    <row r="11" spans="1:7" s="43" customFormat="1" x14ac:dyDescent="0.2">
      <c r="A11" s="38">
        <v>44483</v>
      </c>
      <c r="B11" s="37" t="s">
        <v>56</v>
      </c>
      <c r="C11" s="37" t="s">
        <v>128</v>
      </c>
      <c r="D11" s="37">
        <v>2</v>
      </c>
      <c r="E11" s="40">
        <v>41860</v>
      </c>
      <c r="F11" s="40">
        <f t="shared" si="0"/>
        <v>8372</v>
      </c>
      <c r="G11" s="40">
        <f t="shared" si="1"/>
        <v>92092</v>
      </c>
    </row>
    <row r="12" spans="1:7" s="43" customFormat="1" x14ac:dyDescent="0.2">
      <c r="A12" s="38">
        <v>44497</v>
      </c>
      <c r="B12" s="37" t="s">
        <v>57</v>
      </c>
      <c r="C12" s="37" t="s">
        <v>128</v>
      </c>
      <c r="D12" s="37">
        <v>2</v>
      </c>
      <c r="E12" s="40">
        <v>41860</v>
      </c>
      <c r="F12" s="40">
        <f t="shared" si="0"/>
        <v>8372</v>
      </c>
      <c r="G12" s="40">
        <f t="shared" si="1"/>
        <v>92092</v>
      </c>
    </row>
    <row r="13" spans="1:7" s="43" customFormat="1" x14ac:dyDescent="0.2">
      <c r="A13" s="38">
        <v>44497</v>
      </c>
      <c r="B13" s="37" t="s">
        <v>57</v>
      </c>
      <c r="C13" s="37" t="s">
        <v>127</v>
      </c>
      <c r="D13" s="37">
        <v>1</v>
      </c>
      <c r="E13" s="40">
        <v>45665</v>
      </c>
      <c r="F13" s="40">
        <f t="shared" si="0"/>
        <v>4566.5</v>
      </c>
      <c r="G13" s="40">
        <f t="shared" si="1"/>
        <v>50231.5</v>
      </c>
    </row>
    <row r="14" spans="1:7" s="43" customFormat="1" x14ac:dyDescent="0.2">
      <c r="A14" s="38">
        <v>44495</v>
      </c>
      <c r="B14" s="37" t="s">
        <v>58</v>
      </c>
      <c r="C14" s="37" t="s">
        <v>128</v>
      </c>
      <c r="D14" s="37">
        <v>5</v>
      </c>
      <c r="E14" s="40">
        <v>41860</v>
      </c>
      <c r="F14" s="40">
        <f t="shared" si="0"/>
        <v>20930</v>
      </c>
      <c r="G14" s="40">
        <f t="shared" si="1"/>
        <v>230230</v>
      </c>
    </row>
    <row r="15" spans="1:7" x14ac:dyDescent="0.2">
      <c r="A15" s="38">
        <v>44526</v>
      </c>
      <c r="B15" s="37" t="s">
        <v>62</v>
      </c>
      <c r="C15" s="37" t="s">
        <v>125</v>
      </c>
      <c r="D15" s="37">
        <v>1</v>
      </c>
      <c r="E15" s="40">
        <v>95914</v>
      </c>
      <c r="F15" s="40">
        <f t="shared" ref="F15:F32" si="2">+(D15*E15)*10%</f>
        <v>9591.4</v>
      </c>
      <c r="G15" s="40">
        <f t="shared" ref="G15:G32" si="3">+D15*E15+F15</f>
        <v>105505.4</v>
      </c>
    </row>
    <row r="16" spans="1:7" x14ac:dyDescent="0.2">
      <c r="A16" s="38">
        <v>44508</v>
      </c>
      <c r="B16" s="37" t="s">
        <v>75</v>
      </c>
      <c r="C16" s="37" t="s">
        <v>124</v>
      </c>
      <c r="D16" s="37">
        <v>2</v>
      </c>
      <c r="E16" s="40">
        <v>108350</v>
      </c>
      <c r="F16" s="40">
        <f t="shared" si="2"/>
        <v>21670</v>
      </c>
      <c r="G16" s="40">
        <f t="shared" si="3"/>
        <v>238370</v>
      </c>
    </row>
    <row r="17" spans="1:7" x14ac:dyDescent="0.2">
      <c r="A17" s="38">
        <v>44508</v>
      </c>
      <c r="B17" s="37" t="s">
        <v>75</v>
      </c>
      <c r="C17" s="37" t="s">
        <v>130</v>
      </c>
      <c r="D17" s="37">
        <v>1</v>
      </c>
      <c r="E17" s="40">
        <v>97557</v>
      </c>
      <c r="F17" s="40">
        <f t="shared" si="2"/>
        <v>9755.7000000000007</v>
      </c>
      <c r="G17" s="40">
        <f t="shared" si="3"/>
        <v>107312.7</v>
      </c>
    </row>
    <row r="18" spans="1:7" x14ac:dyDescent="0.2">
      <c r="A18" s="38">
        <v>44508</v>
      </c>
      <c r="B18" s="37" t="s">
        <v>75</v>
      </c>
      <c r="C18" s="37" t="s">
        <v>129</v>
      </c>
      <c r="D18" s="37">
        <v>1</v>
      </c>
      <c r="E18" s="40">
        <v>50592</v>
      </c>
      <c r="F18" s="40">
        <f t="shared" si="2"/>
        <v>5059.2000000000007</v>
      </c>
      <c r="G18" s="40">
        <f t="shared" si="3"/>
        <v>55651.199999999997</v>
      </c>
    </row>
    <row r="19" spans="1:7" x14ac:dyDescent="0.2">
      <c r="A19" s="38">
        <v>44508</v>
      </c>
      <c r="B19" s="37" t="s">
        <v>75</v>
      </c>
      <c r="C19" s="37" t="s">
        <v>127</v>
      </c>
      <c r="D19" s="37">
        <v>2</v>
      </c>
      <c r="E19" s="40">
        <v>45665</v>
      </c>
      <c r="F19" s="40">
        <f t="shared" si="2"/>
        <v>9133</v>
      </c>
      <c r="G19" s="40">
        <f t="shared" si="3"/>
        <v>100463</v>
      </c>
    </row>
    <row r="20" spans="1:7" x14ac:dyDescent="0.2">
      <c r="A20" s="38">
        <v>44509</v>
      </c>
      <c r="B20" s="37" t="s">
        <v>71</v>
      </c>
      <c r="C20" s="37" t="s">
        <v>127</v>
      </c>
      <c r="D20" s="37">
        <v>1</v>
      </c>
      <c r="E20" s="40">
        <v>45665</v>
      </c>
      <c r="F20" s="40">
        <f t="shared" si="2"/>
        <v>4566.5</v>
      </c>
      <c r="G20" s="40">
        <f t="shared" si="3"/>
        <v>50231.5</v>
      </c>
    </row>
    <row r="21" spans="1:7" x14ac:dyDescent="0.2">
      <c r="A21" s="38">
        <v>44509</v>
      </c>
      <c r="B21" s="37" t="s">
        <v>64</v>
      </c>
      <c r="C21" s="37" t="s">
        <v>130</v>
      </c>
      <c r="D21" s="37">
        <v>2</v>
      </c>
      <c r="E21" s="40">
        <v>97557</v>
      </c>
      <c r="F21" s="40">
        <f t="shared" si="2"/>
        <v>19511.400000000001</v>
      </c>
      <c r="G21" s="40">
        <f t="shared" si="3"/>
        <v>214625.4</v>
      </c>
    </row>
    <row r="22" spans="1:7" x14ac:dyDescent="0.2">
      <c r="A22" s="38">
        <v>44509</v>
      </c>
      <c r="B22" s="37" t="s">
        <v>64</v>
      </c>
      <c r="C22" s="37" t="s">
        <v>129</v>
      </c>
      <c r="D22" s="37">
        <v>1</v>
      </c>
      <c r="E22" s="40">
        <v>50592</v>
      </c>
      <c r="F22" s="40">
        <f t="shared" si="2"/>
        <v>5059.2000000000007</v>
      </c>
      <c r="G22" s="40">
        <f t="shared" si="3"/>
        <v>55651.199999999997</v>
      </c>
    </row>
    <row r="23" spans="1:7" x14ac:dyDescent="0.2">
      <c r="A23" s="38">
        <v>44509</v>
      </c>
      <c r="B23" s="37" t="s">
        <v>65</v>
      </c>
      <c r="C23" s="37" t="s">
        <v>128</v>
      </c>
      <c r="D23" s="37">
        <v>1</v>
      </c>
      <c r="E23" s="40">
        <v>41860</v>
      </c>
      <c r="F23" s="40">
        <f t="shared" si="2"/>
        <v>4186</v>
      </c>
      <c r="G23" s="40">
        <f t="shared" si="3"/>
        <v>46046</v>
      </c>
    </row>
    <row r="24" spans="1:7" x14ac:dyDescent="0.2">
      <c r="A24" s="38">
        <v>44509</v>
      </c>
      <c r="B24" s="37" t="s">
        <v>65</v>
      </c>
      <c r="C24" s="37" t="s">
        <v>127</v>
      </c>
      <c r="D24" s="37">
        <v>1</v>
      </c>
      <c r="E24" s="40">
        <v>45665</v>
      </c>
      <c r="F24" s="40">
        <f t="shared" si="2"/>
        <v>4566.5</v>
      </c>
      <c r="G24" s="40">
        <f t="shared" si="3"/>
        <v>50231.5</v>
      </c>
    </row>
    <row r="25" spans="1:7" x14ac:dyDescent="0.2">
      <c r="A25" s="38">
        <v>44515</v>
      </c>
      <c r="B25" s="37" t="s">
        <v>57</v>
      </c>
      <c r="C25" s="37" t="s">
        <v>130</v>
      </c>
      <c r="D25" s="37">
        <v>2</v>
      </c>
      <c r="E25" s="40">
        <v>82923</v>
      </c>
      <c r="F25" s="40">
        <f t="shared" si="2"/>
        <v>16584.600000000002</v>
      </c>
      <c r="G25" s="40">
        <f t="shared" si="3"/>
        <v>182430.6</v>
      </c>
    </row>
    <row r="26" spans="1:7" x14ac:dyDescent="0.2">
      <c r="A26" s="38">
        <v>44526</v>
      </c>
      <c r="B26" s="37" t="s">
        <v>56</v>
      </c>
      <c r="C26" s="37" t="s">
        <v>129</v>
      </c>
      <c r="D26" s="37">
        <v>2</v>
      </c>
      <c r="E26" s="40">
        <v>50592</v>
      </c>
      <c r="F26" s="40">
        <f t="shared" si="2"/>
        <v>10118.400000000001</v>
      </c>
      <c r="G26" s="40">
        <f t="shared" si="3"/>
        <v>111302.39999999999</v>
      </c>
    </row>
    <row r="27" spans="1:7" x14ac:dyDescent="0.2">
      <c r="A27" s="38">
        <v>44526</v>
      </c>
      <c r="B27" s="37" t="s">
        <v>56</v>
      </c>
      <c r="C27" s="37" t="s">
        <v>130</v>
      </c>
      <c r="D27" s="37">
        <v>1</v>
      </c>
      <c r="E27" s="40">
        <v>82923</v>
      </c>
      <c r="F27" s="40">
        <f t="shared" si="2"/>
        <v>8292.3000000000011</v>
      </c>
      <c r="G27" s="40">
        <f t="shared" si="3"/>
        <v>91215.3</v>
      </c>
    </row>
    <row r="28" spans="1:7" x14ac:dyDescent="0.2">
      <c r="A28" s="38">
        <v>44525</v>
      </c>
      <c r="B28" s="37" t="s">
        <v>57</v>
      </c>
      <c r="C28" s="37" t="s">
        <v>130</v>
      </c>
      <c r="D28" s="37">
        <v>8</v>
      </c>
      <c r="E28" s="40">
        <v>82923</v>
      </c>
      <c r="F28" s="40">
        <f t="shared" si="2"/>
        <v>66338.400000000009</v>
      </c>
      <c r="G28" s="40">
        <f t="shared" si="3"/>
        <v>729722.4</v>
      </c>
    </row>
    <row r="29" spans="1:7" x14ac:dyDescent="0.2">
      <c r="A29" s="38">
        <v>44528</v>
      </c>
      <c r="B29" s="37" t="s">
        <v>84</v>
      </c>
      <c r="C29" s="37" t="s">
        <v>130</v>
      </c>
      <c r="D29" s="37">
        <v>2</v>
      </c>
      <c r="E29" s="40">
        <v>82923</v>
      </c>
      <c r="F29" s="40">
        <f t="shared" si="2"/>
        <v>16584.600000000002</v>
      </c>
      <c r="G29" s="40">
        <f t="shared" si="3"/>
        <v>182430.6</v>
      </c>
    </row>
    <row r="30" spans="1:7" x14ac:dyDescent="0.2">
      <c r="A30" s="38">
        <v>44528</v>
      </c>
      <c r="B30" s="37" t="s">
        <v>84</v>
      </c>
      <c r="C30" s="37" t="s">
        <v>123</v>
      </c>
      <c r="D30" s="37">
        <v>1</v>
      </c>
      <c r="E30" s="40">
        <v>66823</v>
      </c>
      <c r="F30" s="40">
        <f t="shared" si="2"/>
        <v>6682.3</v>
      </c>
      <c r="G30" s="40">
        <f t="shared" si="3"/>
        <v>73505.3</v>
      </c>
    </row>
    <row r="31" spans="1:7" x14ac:dyDescent="0.2">
      <c r="A31" s="38">
        <v>44509</v>
      </c>
      <c r="B31" s="37" t="s">
        <v>56</v>
      </c>
      <c r="C31" s="37" t="s">
        <v>128</v>
      </c>
      <c r="D31" s="37">
        <v>2</v>
      </c>
      <c r="E31" s="40">
        <v>41860</v>
      </c>
      <c r="F31" s="40">
        <f t="shared" si="2"/>
        <v>8372</v>
      </c>
      <c r="G31" s="40">
        <f t="shared" si="3"/>
        <v>92092</v>
      </c>
    </row>
    <row r="32" spans="1:7" x14ac:dyDescent="0.2">
      <c r="A32" s="38">
        <v>44524</v>
      </c>
      <c r="B32" s="37" t="s">
        <v>78</v>
      </c>
      <c r="C32" s="37" t="s">
        <v>129</v>
      </c>
      <c r="D32" s="37">
        <v>1</v>
      </c>
      <c r="E32" s="40">
        <v>50592</v>
      </c>
      <c r="F32" s="40">
        <f t="shared" si="2"/>
        <v>5059.2000000000007</v>
      </c>
      <c r="G32" s="40">
        <f t="shared" si="3"/>
        <v>55651.199999999997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</vt:lpstr>
      <vt:lpstr>Tổng hợp hóa đơn</vt:lpstr>
      <vt:lpstr>Chi tiết đơn hàng bán</vt:lpstr>
      <vt:lpstr>Chi tiết xuất trả T10+11.2021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dcterms:created xsi:type="dcterms:W3CDTF">2023-10-21T01:27:39Z</dcterms:created>
  <dcterms:modified xsi:type="dcterms:W3CDTF">2023-12-28T03:59:22Z</dcterms:modified>
  <cp:category/>
  <cp:contentStatus/>
</cp:coreProperties>
</file>