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06 VU\CONG NO\TMART ANH ĐĂNG\"/>
    </mc:Choice>
  </mc:AlternateContent>
  <xr:revisionPtr revIDLastSave="0" documentId="13_ncr:1_{D047EF53-956A-48C3-ABF6-8D602B3DEC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" sheetId="8" r:id="rId1"/>
    <sheet name="Tổng Chi tiết" sheetId="11" r:id="rId2"/>
    <sheet name="Gửi khách" sheetId="12" r:id="rId3"/>
    <sheet name="T05.26" sheetId="10" state="hidden" r:id="rId4"/>
    <sheet name="T04.26" sheetId="9" state="hidden" r:id="rId5"/>
    <sheet name="T03.26" sheetId="1" state="hidden" r:id="rId6"/>
    <sheet name="T02.26" sheetId="2" state="hidden" r:id="rId7"/>
    <sheet name="T01.26" sheetId="3" state="hidden" r:id="rId8"/>
    <sheet name="T12.25" sheetId="4" state="hidden" r:id="rId9"/>
    <sheet name="T11.25" sheetId="5" state="hidden" r:id="rId10"/>
    <sheet name="T10.25" sheetId="6" state="hidden" r:id="rId11"/>
    <sheet name="T09.25" sheetId="7" state="hidden" r:id="rId12"/>
  </sheets>
  <definedNames>
    <definedName name="_xlnm._FilterDatabase" localSheetId="1" hidden="1">'Tổng Chi tiết'!$A$1:$M$41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8" l="1"/>
  <c r="B41" i="11"/>
  <c r="G1" i="12"/>
  <c r="D7" i="12"/>
  <c r="F7" i="12" s="1"/>
  <c r="B4" i="11" l="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3" i="11"/>
  <c r="J27" i="11"/>
  <c r="J26" i="11"/>
  <c r="J25" i="11"/>
  <c r="J24" i="11"/>
  <c r="J23" i="11"/>
  <c r="J22" i="11"/>
  <c r="J21" i="11"/>
  <c r="J20" i="11"/>
  <c r="J19" i="11"/>
  <c r="J9" i="11"/>
  <c r="J8" i="11"/>
  <c r="J1" i="11" l="1"/>
  <c r="G33" i="8" l="1"/>
  <c r="G45" i="8" l="1"/>
  <c r="E31" i="8"/>
  <c r="D17" i="8"/>
  <c r="M8" i="7"/>
  <c r="M7" i="6"/>
  <c r="M6" i="6"/>
  <c r="M5" i="6"/>
  <c r="M4" i="6"/>
  <c r="M3" i="6"/>
  <c r="M5" i="5"/>
  <c r="M4" i="5"/>
  <c r="M3" i="5"/>
  <c r="M6" i="5" s="1"/>
  <c r="M6" i="4"/>
  <c r="M5" i="4"/>
  <c r="M4" i="4"/>
  <c r="M7" i="4" s="1"/>
  <c r="M3" i="4"/>
  <c r="K4" i="3"/>
  <c r="K5" i="2"/>
  <c r="K4" i="2"/>
  <c r="K4" i="1"/>
  <c r="G46" i="8" l="1"/>
</calcChain>
</file>

<file path=xl/sharedStrings.xml><?xml version="1.0" encoding="utf-8"?>
<sst xmlns="http://schemas.openxmlformats.org/spreadsheetml/2006/main" count="598" uniqueCount="150">
  <si>
    <t>Mã khách hàng</t>
  </si>
  <si>
    <t>Tên khách hàng</t>
  </si>
  <si>
    <t>Ngày hạch toán</t>
  </si>
  <si>
    <t>Số chứng từ</t>
  </si>
  <si>
    <t>Ngày hóa đơn</t>
  </si>
  <si>
    <t>Số hóa đơn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</si>
  <si>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</si>
  <si>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</si>
  <si>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</si>
  <si>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</si>
  <si>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</si>
  <si>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</si>
  <si>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KL-HNI-HMI-TMARTHATECO</t>
  </si>
  <si>
    <t>TRẦN HẢI ĐĂNG</t>
  </si>
  <si>
    <t>BH19030</t>
  </si>
  <si>
    <t>00014735</t>
  </si>
  <si>
    <t>Tmart Store Mỹ Đình, Nam Từ Liêm - A.Đăng , CHẠY KM SG CHÂN 300G X 10% TỪ NGÀY 1-3 ĐẾN 31-3</t>
  </si>
  <si>
    <t>Bán hàng</t>
  </si>
  <si>
    <t>BH19032</t>
  </si>
  <si>
    <t>00014736</t>
  </si>
  <si>
    <t>Tmart Store Hateco Yên Sở - A.Đăng, CHẠY KM SG CHÂN 300G X 10% TỪ NGÀY 1-3 ĐẾN 31-3</t>
  </si>
  <si>
    <t>BH06202</t>
  </si>
  <si>
    <t>Tmart Store Mỹ Đình, Nam Từ Liêm - A.Đăng</t>
  </si>
  <si>
    <t>BH06203</t>
  </si>
  <si>
    <t>Tmart Store Hateco Yên Sở - A.Đăng, CHẠY KM  SP GÀ MUỐI 500G X 10% TỪ NGÀY 1/2 ĐẾN 28/2</t>
  </si>
  <si>
    <t>090226TMART9999</t>
  </si>
  <si>
    <t>Hàng trả - TMART-HNI-HMI-99999 - Tmart Store Hateco Yên Sở - A.Đăng - 090226TMART9999 - Phiếu ngày (09/02/2026)</t>
  </si>
  <si>
    <t>Hàng trả</t>
  </si>
  <si>
    <t>TMART-HNI-NTL-99996</t>
  </si>
  <si>
    <t>BH00884</t>
  </si>
  <si>
    <t>00001421</t>
  </si>
  <si>
    <t>TMART-HNI-HMI-99999</t>
  </si>
  <si>
    <t>Tmart Store Hateco Yên Sở - A.Đăng</t>
  </si>
  <si>
    <t>BH00885</t>
  </si>
  <si>
    <t>00001423</t>
  </si>
  <si>
    <t>DANH SÁCH BÁN HÀNG</t>
  </si>
  <si>
    <t>Ngày chứng từ</t>
  </si>
  <si>
    <t>Người liên hệ</t>
  </si>
  <si>
    <t>Khách hàng</t>
  </si>
  <si>
    <t>Địa chỉ</t>
  </si>
  <si>
    <t>Diễn giải</t>
  </si>
  <si>
    <t>Tổng tiền hàng</t>
  </si>
  <si>
    <t>Tiền thuế GTGT</t>
  </si>
  <si>
    <t>Tổng tiền thanh toán</t>
  </si>
  <si>
    <t>HN/HT11201</t>
  </si>
  <si>
    <t>Tmart99996</t>
  </si>
  <si>
    <t>TMARTHATECO</t>
  </si>
  <si>
    <t>Tầng 1, Tòa B, Dự Án Hateco Hoàng Mai, Sở Thượng, Phường Yên Sở, Quận Hoàng Mai, TP.Hà Nội</t>
  </si>
  <si>
    <t>ĐÃ KIỂM TRA - Hàng trả - Tmart99996 - Tmart Store Mỹ Đình, Nam Từ Liêm - A.Đăng  - Phiếu ngày (01/12/2025)</t>
  </si>
  <si>
    <t>HN/HT021203</t>
  </si>
  <si>
    <t>ĐÃ KIỂM TRA - Hàng trả - Tmart99996 - Tmart Store Mỹ Đình, Nam Từ Liêm - A.Đăng  - Phiếu ngày (02/12/2025)</t>
  </si>
  <si>
    <t>31225tmart99996</t>
  </si>
  <si>
    <t>Hàng trả - Tmart99996 - Tmart Store Mỹ Đình, Nam Từ Liêm - A.Đăng - 31225tmart99996 - Phiếu ngày (18/09/2025)</t>
  </si>
  <si>
    <t>1212tmart</t>
  </si>
  <si>
    <t>Hàng trả - Tmart99996 - Tmart Store Mỹ Đình, Nam Từ Liêm - A.Đăng - 1212tmart - Phiếu ngày (12/12/2025)</t>
  </si>
  <si>
    <t>BH2366782</t>
  </si>
  <si>
    <t>Tmart99999</t>
  </si>
  <si>
    <t>00074910</t>
  </si>
  <si>
    <t>BH2368378</t>
  </si>
  <si>
    <t>Tmart99998</t>
  </si>
  <si>
    <t>00078344</t>
  </si>
  <si>
    <t>Tmart Store Nghĩa Đô - A.Đăng</t>
  </si>
  <si>
    <t>BH2368379</t>
  </si>
  <si>
    <t>00078345</t>
  </si>
  <si>
    <t>BH2363191</t>
  </si>
  <si>
    <t>00069168</t>
  </si>
  <si>
    <t>BH2363502</t>
  </si>
  <si>
    <t>00069250</t>
  </si>
  <si>
    <t>BH2363501</t>
  </si>
  <si>
    <t>00069249</t>
  </si>
  <si>
    <t>HN/HTKD0001</t>
  </si>
  <si>
    <t>ĐÃ KIỂM TRA - Hàng trả - tmart99999 - Tmart Store Hateco Yên Sở - A.Đăng - phiếu: KD0001 - Phiếu ngày (29/10/2025</t>
  </si>
  <si>
    <t>BH20259336</t>
  </si>
  <si>
    <t>00059805</t>
  </si>
  <si>
    <t>Tmart Store Hateco Yên Sở - A.Đăng, KM CHÂN GIÒ MUỐI 300G X 15% VÀ GÀ MUỐI 500G X 15% TỪ NGÀY 01-09-2025 ĐẾN 30-09-2025</t>
  </si>
  <si>
    <t>BH20259334</t>
  </si>
  <si>
    <t>00059804</t>
  </si>
  <si>
    <t>Tmart Store Mỹ Đình, Nam Từ Liêm - A.Đăng, KM CHÂN GIÒ MUỐI 300G X 15% VÀ GÀ MUỐI 500G X 15% TỬ NGÀY 01-09-2025 ĐẾN 30-09-2025</t>
  </si>
  <si>
    <t>BH20259332</t>
  </si>
  <si>
    <t>00059802</t>
  </si>
  <si>
    <t>Tmart Store Nghĩa Đô - A.Đăng, KM CHÂN GIÒ MUỐI 300G X 15% VÀ GÀ MUỐI 500G X 15% TỪ NGÀY 01-09-2025 ĐẾN 30-09-2025</t>
  </si>
  <si>
    <t>BH2359560</t>
  </si>
  <si>
    <t>00063329</t>
  </si>
  <si>
    <t>BH2359582</t>
  </si>
  <si>
    <t>00063339</t>
  </si>
  <si>
    <t>THEO DÕI CÔNG NỢ / CTY TMART STORE (A ĐĂNG) 2026</t>
  </si>
  <si>
    <t>Nội dung</t>
  </si>
  <si>
    <t>Số tiền bán hàng</t>
  </si>
  <si>
    <t>Số tiền hàng trả</t>
  </si>
  <si>
    <t>Giảm trừ</t>
  </si>
  <si>
    <t>Số tiền khách đã thanh toán</t>
  </si>
  <si>
    <t xml:space="preserve">Số dư đầu kỳ </t>
  </si>
  <si>
    <t>T01.2026</t>
  </si>
  <si>
    <t>Hàng bán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</si>
  <si>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</si>
  <si>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</si>
  <si>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</si>
  <si>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</si>
  <si>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</si>
  <si>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</si>
  <si>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</si>
  <si>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</si>
  <si>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</si>
  <si>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</si>
  <si>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</si>
  <si>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 xml:space="preserve">Tổng hàng bán </t>
  </si>
  <si>
    <t xml:space="preserve">Hàng trả </t>
  </si>
  <si>
    <t>Tổng hàng trả</t>
  </si>
  <si>
    <t>Thanh toán công nợ</t>
  </si>
  <si>
    <t>Thanh toán công nợ T7+8.2025</t>
  </si>
  <si>
    <t>Tổng đã thanh toán</t>
  </si>
  <si>
    <t>Dư nợ phải thu Tmart Store (A Đăng)</t>
  </si>
  <si>
    <t>00024982</t>
  </si>
  <si>
    <t>Bán hàng Tmart Store Hateco Yên Sở - A.Đăng theo hóa đơn 00024982 ( HỖ TRỢ XUẤT GIÁ CŨ VÌ ĐƠN ĐẶT NGÀY 1-4)</t>
  </si>
  <si>
    <t>00031099</t>
  </si>
  <si>
    <t>Bán hàng Tmart Store Hateco Yên Sở - A.Đăng theo hóa đơn 00031099 , KM SP CHÂN 300G X 10% VÀ GÀ MUỐI 500G X 10% TỪ 10-4 ĐÉN 10-5</t>
  </si>
  <si>
    <t>00024981</t>
  </si>
  <si>
    <t>Bán hàng Tmart Store Mỹ Đình, Nam Từ Liêm - A.Đăng theo hóa đơn 00024981 ( HỖ TRỢ XUẤT GIÁ CŨ VÌ ĐƠN ĐẶT 1-4)</t>
  </si>
  <si>
    <t>00030258</t>
  </si>
  <si>
    <t>Bán hàng Tmart Store Mỹ Đình, Nam Từ Liêm - A.Đăng theo hóa đơn 00030258 , CHẠY KM SP GÀ MUỐI 500G X 10% VÀ CHÂN GIÒ MUỐI 300G X 10% TỪ NGÀY 10-4 ĐẾN 10-5</t>
  </si>
  <si>
    <t>ĐÃ KIỂM TRA - Hàng trả - TMART-HNI-HMI-99999 - Tmart Store Hateco Yên Sở - A.Đăng - 2104tmart99996 - Phiếu ngày (21/04/2026)</t>
  </si>
  <si>
    <t>ĐÃ KIỂM TRA - Hàng trả - TMART-HNI-NTL-99996 - Tmart Store Mỹ Đình, Nam Từ Liêm - A.Đăng  - Phiếu ngày (13/04/2026)</t>
  </si>
  <si>
    <t>Thanh toán công nợ T9 +10.2025</t>
  </si>
  <si>
    <t>ĐÃ KIỂM TRA - Hàng trả - TMART-HNI-HMI-99999 - Tmart Store Hateco Yên Sở - A.Đăng - Phiếu ngày (21/05/2026)</t>
  </si>
  <si>
    <t>Thuế suất</t>
  </si>
  <si>
    <t>Doanh số bán chưa có thuế GTGT</t>
  </si>
  <si>
    <t>Thuế GTGT</t>
  </si>
  <si>
    <t>Thành tiền</t>
  </si>
  <si>
    <t>Tên người mua</t>
  </si>
  <si>
    <t>Mã số thuế người mua</t>
  </si>
  <si>
    <t>Hàng Trả - Tmart Store Hateco Yên Sở - A.Đăng - Tmart99999</t>
  </si>
  <si>
    <t>Hàng Trả - Tmart Store Mỹ Đình, Nam Từ Liêm - A.Đăng - Tmart99996</t>
  </si>
  <si>
    <t>00046344</t>
  </si>
  <si>
    <t>CÔNG TY TNHH THƯƠNG MẠI HADA VIỆT NAM</t>
  </si>
  <si>
    <t>0110542608</t>
  </si>
  <si>
    <t>00046345</t>
  </si>
  <si>
    <t>00046346</t>
  </si>
  <si>
    <t>Hàng Trả -Tmart Store Mỹ Đình, Nam Từ Liêm - A.Đăng - Tmart99996</t>
  </si>
  <si>
    <t>00050701</t>
  </si>
  <si>
    <t>00055778</t>
  </si>
  <si>
    <t>00055779</t>
  </si>
  <si>
    <t>00055822</t>
  </si>
  <si>
    <t>Ngày thanh toán</t>
  </si>
  <si>
    <t>Chiết khấu</t>
  </si>
  <si>
    <t>THÁNG</t>
  </si>
  <si>
    <t>TRA</t>
  </si>
  <si>
    <t>BH</t>
  </si>
  <si>
    <t>Hàng trả từ T10/2025 đến T05/2025</t>
  </si>
  <si>
    <t>TRẢ</t>
  </si>
  <si>
    <t>Thanh toán công nợ T11+12.2025 và T1+2+3+4.2026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</si>
</sst>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2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Times New Roman"/>
      <family val="2"/>
    </font>
    <font>
      <sz val="11"/>
      <color theme="1"/>
      <name val="Times New Roman"/>
      <family val="2"/>
    </font>
    <font>
      <b/>
      <sz val="14"/>
      <color theme="1"/>
      <name val="Times New Roman"/>
      <family val="1"/>
    </font>
    <font>
      <sz val="8"/>
      <color rgb="FF000000"/>
      <name val="Microsoft Sans Serif"/>
      <family val="2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3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565C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9" fontId="16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0" xfId="2"/>
    <xf numFmtId="0" fontId="6" fillId="0" borderId="0" xfId="0" applyFont="1"/>
    <xf numFmtId="14" fontId="0" fillId="0" borderId="0" xfId="0" applyNumberFormat="1"/>
    <xf numFmtId="3" fontId="6" fillId="0" borderId="0" xfId="0" applyNumberFormat="1" applyFont="1"/>
    <xf numFmtId="14" fontId="3" fillId="0" borderId="0" xfId="2" applyNumberFormat="1"/>
    <xf numFmtId="14" fontId="5" fillId="2" borderId="1" xfId="0" applyNumberFormat="1" applyFont="1" applyFill="1" applyBorder="1" applyAlignment="1">
      <alignment horizontal="center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8" fontId="8" fillId="3" borderId="3" xfId="0" applyNumberFormat="1" applyFont="1" applyFill="1" applyBorder="1" applyAlignment="1">
      <alignment horizontal="center" vertical="center" wrapText="1"/>
    </xf>
    <xf numFmtId="14" fontId="8" fillId="0" borderId="4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38" fontId="8" fillId="0" borderId="4" xfId="2" applyNumberFormat="1" applyFont="1" applyBorder="1" applyAlignment="1">
      <alignment horizontal="right" vertical="center"/>
    </xf>
    <xf numFmtId="38" fontId="8" fillId="0" borderId="4" xfId="0" applyNumberFormat="1" applyFont="1" applyBorder="1" applyAlignment="1">
      <alignment horizontal="right" vertical="center"/>
    </xf>
    <xf numFmtId="38" fontId="3" fillId="0" borderId="0" xfId="2" applyNumberFormat="1"/>
    <xf numFmtId="14" fontId="8" fillId="0" borderId="4" xfId="0" applyNumberFormat="1" applyFont="1" applyBorder="1" applyAlignment="1">
      <alignment horizontal="center" vertical="center"/>
    </xf>
    <xf numFmtId="14" fontId="10" fillId="4" borderId="5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164" fontId="10" fillId="0" borderId="5" xfId="1" applyNumberFormat="1" applyFont="1" applyFill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164" fontId="11" fillId="0" borderId="5" xfId="1" applyNumberFormat="1" applyFont="1" applyBorder="1" applyAlignment="1"/>
    <xf numFmtId="14" fontId="11" fillId="0" borderId="6" xfId="0" applyNumberFormat="1" applyFont="1" applyBorder="1" applyAlignment="1">
      <alignment horizontal="center"/>
    </xf>
    <xf numFmtId="164" fontId="11" fillId="0" borderId="5" xfId="1" applyNumberFormat="1" applyFont="1" applyFill="1" applyBorder="1" applyAlignment="1">
      <alignment horizontal="center"/>
    </xf>
    <xf numFmtId="164" fontId="0" fillId="0" borderId="0" xfId="0" applyNumberFormat="1"/>
    <xf numFmtId="164" fontId="10" fillId="4" borderId="5" xfId="1" applyNumberFormat="1" applyFont="1" applyFill="1" applyBorder="1" applyAlignment="1">
      <alignment horizontal="center"/>
    </xf>
    <xf numFmtId="164" fontId="10" fillId="4" borderId="5" xfId="1" applyNumberFormat="1" applyFont="1" applyFill="1" applyBorder="1" applyAlignment="1"/>
    <xf numFmtId="0" fontId="11" fillId="0" borderId="5" xfId="0" applyFont="1" applyBorder="1" applyAlignment="1">
      <alignment horizontal="left"/>
    </xf>
    <xf numFmtId="164" fontId="10" fillId="5" borderId="5" xfId="1" applyNumberFormat="1" applyFont="1" applyFill="1" applyBorder="1" applyAlignment="1"/>
    <xf numFmtId="14" fontId="11" fillId="5" borderId="6" xfId="0" applyNumberFormat="1" applyFont="1" applyFill="1" applyBorder="1" applyAlignment="1">
      <alignment horizontal="center"/>
    </xf>
    <xf numFmtId="0" fontId="11" fillId="5" borderId="5" xfId="0" applyFont="1" applyFill="1" applyBorder="1" applyAlignment="1">
      <alignment horizontal="left"/>
    </xf>
    <xf numFmtId="164" fontId="10" fillId="5" borderId="5" xfId="1" applyNumberFormat="1" applyFont="1" applyFill="1" applyBorder="1" applyAlignment="1">
      <alignment horizontal="center"/>
    </xf>
    <xf numFmtId="164" fontId="11" fillId="5" borderId="5" xfId="1" applyNumberFormat="1" applyFont="1" applyFill="1" applyBorder="1" applyAlignment="1">
      <alignment horizontal="center"/>
    </xf>
    <xf numFmtId="164" fontId="12" fillId="4" borderId="5" xfId="1" applyNumberFormat="1" applyFont="1" applyFill="1" applyBorder="1" applyAlignment="1">
      <alignment horizontal="left"/>
    </xf>
    <xf numFmtId="0" fontId="10" fillId="4" borderId="5" xfId="0" applyFont="1" applyFill="1" applyBorder="1"/>
    <xf numFmtId="164" fontId="13" fillId="0" borderId="5" xfId="1" applyNumberFormat="1" applyFont="1" applyBorder="1" applyAlignment="1">
      <alignment horizontal="left"/>
    </xf>
    <xf numFmtId="164" fontId="12" fillId="4" borderId="5" xfId="1" applyNumberFormat="1" applyFont="1" applyFill="1" applyBorder="1" applyAlignment="1">
      <alignment horizontal="center"/>
    </xf>
    <xf numFmtId="164" fontId="10" fillId="4" borderId="5" xfId="0" applyNumberFormat="1" applyFont="1" applyFill="1" applyBorder="1"/>
    <xf numFmtId="164" fontId="14" fillId="6" borderId="5" xfId="0" applyNumberFormat="1" applyFont="1" applyFill="1" applyBorder="1"/>
    <xf numFmtId="14" fontId="0" fillId="0" borderId="0" xfId="0" applyNumberFormat="1" applyAlignment="1">
      <alignment horizontal="center" vertical="center"/>
    </xf>
    <xf numFmtId="164" fontId="0" fillId="0" borderId="0" xfId="1" applyNumberFormat="1" applyFont="1"/>
    <xf numFmtId="164" fontId="15" fillId="0" borderId="0" xfId="1" applyNumberFormat="1" applyFont="1"/>
    <xf numFmtId="9" fontId="15" fillId="0" borderId="0" xfId="3" applyFont="1" applyAlignment="1">
      <alignment horizontal="center" vertical="center"/>
    </xf>
    <xf numFmtId="0" fontId="2" fillId="0" borderId="0" xfId="2" applyFont="1"/>
    <xf numFmtId="0" fontId="17" fillId="0" borderId="0" xfId="0" applyFont="1"/>
    <xf numFmtId="0" fontId="17" fillId="0" borderId="0" xfId="2" applyFont="1"/>
    <xf numFmtId="14" fontId="18" fillId="3" borderId="8" xfId="0" applyNumberFormat="1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38" fontId="18" fillId="3" borderId="3" xfId="0" applyNumberFormat="1" applyFont="1" applyFill="1" applyBorder="1" applyAlignment="1">
      <alignment horizontal="center" vertical="center" wrapText="1"/>
    </xf>
    <xf numFmtId="14" fontId="18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38" fontId="18" fillId="0" borderId="4" xfId="0" applyNumberFormat="1" applyFont="1" applyBorder="1" applyAlignment="1">
      <alignment horizontal="right" vertical="center"/>
    </xf>
    <xf numFmtId="14" fontId="19" fillId="0" borderId="4" xfId="0" applyNumberFormat="1" applyFont="1" applyBorder="1" applyAlignment="1">
      <alignment horizontal="center" vertical="center"/>
    </xf>
    <xf numFmtId="14" fontId="18" fillId="0" borderId="4" xfId="2" applyNumberFormat="1" applyFont="1" applyBorder="1" applyAlignment="1">
      <alignment horizontal="center" vertical="center"/>
    </xf>
    <xf numFmtId="0" fontId="18" fillId="0" borderId="4" xfId="2" applyFont="1" applyBorder="1" applyAlignment="1">
      <alignment horizontal="left" vertical="center"/>
    </xf>
    <xf numFmtId="38" fontId="20" fillId="6" borderId="4" xfId="0" applyNumberFormat="1" applyFont="1" applyFill="1" applyBorder="1" applyAlignment="1">
      <alignment horizontal="right" vertical="center"/>
    </xf>
    <xf numFmtId="14" fontId="17" fillId="0" borderId="0" xfId="2" applyNumberFormat="1" applyFont="1"/>
    <xf numFmtId="38" fontId="18" fillId="0" borderId="9" xfId="0" applyNumberFormat="1" applyFont="1" applyBorder="1" applyAlignment="1">
      <alignment horizontal="right" vertical="center"/>
    </xf>
    <xf numFmtId="38" fontId="21" fillId="6" borderId="0" xfId="0" applyNumberFormat="1" applyFont="1" applyFill="1"/>
    <xf numFmtId="0" fontId="1" fillId="0" borderId="0" xfId="2" applyFont="1"/>
    <xf numFmtId="38" fontId="0" fillId="0" borderId="0" xfId="0" applyNumberFormat="1"/>
    <xf numFmtId="14" fontId="9" fillId="0" borderId="0" xfId="0" applyNumberFormat="1" applyFont="1" applyAlignment="1">
      <alignment horizontal="center"/>
    </xf>
    <xf numFmtId="14" fontId="10" fillId="4" borderId="6" xfId="0" applyNumberFormat="1" applyFont="1" applyFill="1" applyBorder="1" applyAlignment="1">
      <alignment horizontal="center"/>
    </xf>
    <xf numFmtId="14" fontId="10" fillId="4" borderId="7" xfId="0" applyNumberFormat="1" applyFont="1" applyFill="1" applyBorder="1" applyAlignment="1">
      <alignment horizontal="center"/>
    </xf>
    <xf numFmtId="14" fontId="12" fillId="4" borderId="6" xfId="0" quotePrefix="1" applyNumberFormat="1" applyFont="1" applyFill="1" applyBorder="1" applyAlignment="1">
      <alignment horizontal="center"/>
    </xf>
    <xf numFmtId="14" fontId="12" fillId="4" borderId="7" xfId="0" quotePrefix="1" applyNumberFormat="1" applyFont="1" applyFill="1" applyBorder="1" applyAlignment="1">
      <alignment horizontal="center"/>
    </xf>
    <xf numFmtId="14" fontId="14" fillId="6" borderId="6" xfId="0" quotePrefix="1" applyNumberFormat="1" applyFont="1" applyFill="1" applyBorder="1" applyAlignment="1">
      <alignment horizontal="center"/>
    </xf>
    <xf numFmtId="14" fontId="14" fillId="6" borderId="1" xfId="0" quotePrefix="1" applyNumberFormat="1" applyFont="1" applyFill="1" applyBorder="1" applyAlignment="1">
      <alignment horizontal="center"/>
    </xf>
    <xf numFmtId="14" fontId="14" fillId="6" borderId="7" xfId="0" quotePrefix="1" applyNumberFormat="1" applyFont="1" applyFill="1" applyBorder="1" applyAlignment="1">
      <alignment horizontal="center"/>
    </xf>
    <xf numFmtId="0" fontId="7" fillId="0" borderId="2" xfId="2" applyFont="1" applyBorder="1" applyAlignment="1">
      <alignment horizontal="center"/>
    </xf>
    <xf numFmtId="1" fontId="0" fillId="0" borderId="0" xfId="0" applyNumberFormat="1"/>
  </cellXfs>
  <cellStyles count="4">
    <cellStyle name="Comma" xfId="1" builtinId="3"/>
    <cellStyle name="Normal" xfId="0" builtinId="0"/>
    <cellStyle name="Normal 2" xfId="2" xr:uid="{00000000-0005-0000-0000-000002000000}"/>
    <cellStyle name="Percent" xfId="3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I50"/>
  <sheetViews>
    <sheetView tabSelected="1" topLeftCell="A25" workbookViewId="0">
      <selection activeCell="D38" sqref="D38"/>
    </sheetView>
  </sheetViews>
  <sheetFormatPr defaultRowHeight="15" x14ac:dyDescent="0.25"/>
  <cols>
    <col min="1" max="1" width="4.42578125" customWidth="1"/>
    <col min="2" max="2" width="15.140625" customWidth="1"/>
    <col min="3" max="3" width="29.140625" bestFit="1" customWidth="1"/>
    <col min="4" max="4" width="16.42578125" customWidth="1"/>
    <col min="5" max="5" width="16.7109375" customWidth="1"/>
    <col min="6" max="6" width="15.28515625" customWidth="1"/>
    <col min="7" max="7" width="20.5703125" customWidth="1"/>
    <col min="8" max="8" width="14.28515625" customWidth="1"/>
    <col min="9" max="9" width="11.5703125" bestFit="1" customWidth="1"/>
    <col min="16380" max="16383" width="9.140625" customWidth="1"/>
    <col min="16384" max="16384" width="25.85546875" bestFit="1" customWidth="1"/>
  </cols>
  <sheetData>
    <row r="1" spans="2:9" ht="19.5" x14ac:dyDescent="0.3">
      <c r="B1" s="65" t="s">
        <v>85</v>
      </c>
      <c r="C1" s="65"/>
      <c r="D1" s="65"/>
      <c r="E1" s="65"/>
      <c r="F1" s="65"/>
      <c r="G1" s="65"/>
    </row>
    <row r="2" spans="2:9" ht="31.5" x14ac:dyDescent="0.25">
      <c r="B2" s="18" t="s">
        <v>4</v>
      </c>
      <c r="C2" s="19" t="s">
        <v>86</v>
      </c>
      <c r="D2" s="19" t="s">
        <v>87</v>
      </c>
      <c r="E2" s="19" t="s">
        <v>88</v>
      </c>
      <c r="F2" s="19" t="s">
        <v>89</v>
      </c>
      <c r="G2" s="19" t="s">
        <v>90</v>
      </c>
    </row>
    <row r="3" spans="2:9" ht="15.75" x14ac:dyDescent="0.25">
      <c r="B3" s="20"/>
      <c r="C3" s="21" t="s">
        <v>91</v>
      </c>
      <c r="D3" s="22">
        <v>35260627</v>
      </c>
      <c r="E3" s="23"/>
      <c r="F3" s="24"/>
      <c r="G3" s="24"/>
    </row>
    <row r="4" spans="2:9" ht="15.75" x14ac:dyDescent="0.25">
      <c r="B4" s="25" t="s">
        <v>92</v>
      </c>
      <c r="C4" s="21" t="s">
        <v>93</v>
      </c>
      <c r="D4" s="26">
        <v>5759426</v>
      </c>
      <c r="E4" s="23"/>
      <c r="F4" s="24"/>
      <c r="G4" s="24"/>
      <c r="I4" s="27"/>
    </row>
    <row r="5" spans="2:9" ht="15.75" x14ac:dyDescent="0.25">
      <c r="B5" s="25" t="s">
        <v>94</v>
      </c>
      <c r="C5" s="21" t="s">
        <v>93</v>
      </c>
      <c r="D5" s="26">
        <v>6347309</v>
      </c>
      <c r="E5" s="23"/>
      <c r="F5" s="24"/>
      <c r="G5" s="24"/>
      <c r="I5" s="27"/>
    </row>
    <row r="6" spans="2:9" ht="15.75" x14ac:dyDescent="0.25">
      <c r="B6" s="25" t="s">
        <v>95</v>
      </c>
      <c r="C6" s="21" t="s">
        <v>93</v>
      </c>
      <c r="D6" s="26">
        <v>4938902</v>
      </c>
      <c r="E6" s="23"/>
      <c r="F6" s="24"/>
      <c r="G6" s="24"/>
      <c r="I6" s="27"/>
    </row>
    <row r="7" spans="2:9" ht="15.75" x14ac:dyDescent="0.25">
      <c r="B7" s="25" t="s">
        <v>96</v>
      </c>
      <c r="C7" s="21" t="s">
        <v>93</v>
      </c>
      <c r="D7" s="26">
        <v>7994952</v>
      </c>
      <c r="E7" s="23"/>
      <c r="F7" s="24"/>
      <c r="G7" s="24"/>
      <c r="I7" s="27"/>
    </row>
    <row r="8" spans="2:9" ht="15.75" x14ac:dyDescent="0.25">
      <c r="B8" s="25" t="s">
        <v>97</v>
      </c>
      <c r="C8" s="21" t="s">
        <v>93</v>
      </c>
      <c r="D8" s="26"/>
      <c r="E8" s="23"/>
      <c r="F8" s="24"/>
      <c r="G8" s="24"/>
      <c r="I8" s="27"/>
    </row>
    <row r="9" spans="2:9" ht="15.75" x14ac:dyDescent="0.25">
      <c r="B9" s="25" t="s">
        <v>98</v>
      </c>
      <c r="C9" s="21" t="s">
        <v>93</v>
      </c>
      <c r="D9" s="26"/>
      <c r="E9" s="23"/>
      <c r="F9" s="24"/>
      <c r="G9" s="24"/>
      <c r="I9" s="27"/>
    </row>
    <row r="10" spans="2:9" ht="15.75" x14ac:dyDescent="0.25">
      <c r="B10" s="25" t="s">
        <v>99</v>
      </c>
      <c r="C10" s="21" t="s">
        <v>93</v>
      </c>
      <c r="D10" s="26"/>
      <c r="E10" s="23"/>
      <c r="F10" s="24"/>
      <c r="G10" s="24"/>
      <c r="I10" s="27"/>
    </row>
    <row r="11" spans="2:9" ht="15.75" x14ac:dyDescent="0.25">
      <c r="B11" s="25" t="s">
        <v>100</v>
      </c>
      <c r="C11" s="21" t="s">
        <v>93</v>
      </c>
      <c r="D11" s="26"/>
      <c r="E11" s="23"/>
      <c r="F11" s="24"/>
      <c r="G11" s="24"/>
      <c r="I11" s="27"/>
    </row>
    <row r="12" spans="2:9" ht="15.75" x14ac:dyDescent="0.25">
      <c r="B12" s="25" t="s">
        <v>101</v>
      </c>
      <c r="C12" s="21" t="s">
        <v>93</v>
      </c>
      <c r="D12" s="26"/>
      <c r="E12" s="23"/>
      <c r="F12" s="24"/>
      <c r="G12" s="24"/>
      <c r="I12" s="27"/>
    </row>
    <row r="13" spans="2:9" ht="15.75" x14ac:dyDescent="0.25">
      <c r="B13" s="25" t="s">
        <v>102</v>
      </c>
      <c r="C13" s="21" t="s">
        <v>93</v>
      </c>
      <c r="D13" s="26"/>
      <c r="E13" s="23"/>
      <c r="F13" s="24"/>
      <c r="G13" s="24"/>
      <c r="I13" s="27"/>
    </row>
    <row r="14" spans="2:9" ht="15.75" x14ac:dyDescent="0.25">
      <c r="B14" s="25" t="s">
        <v>103</v>
      </c>
      <c r="C14" s="21" t="s">
        <v>93</v>
      </c>
      <c r="D14" s="26"/>
      <c r="E14" s="23"/>
      <c r="F14" s="24"/>
      <c r="G14" s="24"/>
      <c r="I14" s="27"/>
    </row>
    <row r="15" spans="2:9" ht="15.75" x14ac:dyDescent="0.25">
      <c r="B15" s="25" t="s">
        <v>104</v>
      </c>
      <c r="C15" s="21" t="s">
        <v>93</v>
      </c>
      <c r="D15" s="26"/>
      <c r="E15" s="23"/>
      <c r="F15" s="24"/>
      <c r="G15" s="24"/>
      <c r="I15" s="27"/>
    </row>
    <row r="16" spans="2:9" ht="15.75" x14ac:dyDescent="0.25">
      <c r="B16" s="25"/>
      <c r="C16" s="21"/>
      <c r="D16" s="23"/>
      <c r="E16" s="23"/>
      <c r="F16" s="24"/>
      <c r="G16" s="24"/>
      <c r="I16" s="27"/>
    </row>
    <row r="17" spans="2:9" ht="15.75" x14ac:dyDescent="0.25">
      <c r="B17" s="66" t="s">
        <v>105</v>
      </c>
      <c r="C17" s="67"/>
      <c r="D17" s="28">
        <f>+SUM(D3:D16)</f>
        <v>60301216</v>
      </c>
      <c r="E17" s="28"/>
      <c r="F17" s="29"/>
      <c r="G17" s="29"/>
      <c r="H17" s="27"/>
      <c r="I17" s="27"/>
    </row>
    <row r="18" spans="2:9" ht="15.75" x14ac:dyDescent="0.25">
      <c r="B18" s="25" t="s">
        <v>92</v>
      </c>
      <c r="C18" s="30" t="s">
        <v>106</v>
      </c>
      <c r="D18" s="22"/>
      <c r="E18" s="26">
        <v>0</v>
      </c>
      <c r="F18" s="31"/>
      <c r="G18" s="31"/>
    </row>
    <row r="19" spans="2:9" ht="15.75" x14ac:dyDescent="0.25">
      <c r="B19" s="25" t="s">
        <v>94</v>
      </c>
      <c r="C19" s="30" t="s">
        <v>106</v>
      </c>
      <c r="D19" s="22"/>
      <c r="E19" s="26">
        <v>132724</v>
      </c>
      <c r="F19" s="31"/>
      <c r="G19" s="31"/>
    </row>
    <row r="20" spans="2:9" ht="15.75" x14ac:dyDescent="0.25">
      <c r="B20" s="25" t="s">
        <v>95</v>
      </c>
      <c r="C20" s="30" t="s">
        <v>106</v>
      </c>
      <c r="D20" s="22"/>
      <c r="E20" s="26">
        <v>0</v>
      </c>
      <c r="F20" s="31"/>
      <c r="G20" s="31"/>
    </row>
    <row r="21" spans="2:9" ht="15.75" x14ac:dyDescent="0.25">
      <c r="B21" s="25" t="s">
        <v>96</v>
      </c>
      <c r="C21" s="30" t="s">
        <v>106</v>
      </c>
      <c r="D21" s="22"/>
      <c r="E21" s="26">
        <v>726082</v>
      </c>
      <c r="F21" s="31"/>
      <c r="G21" s="31"/>
    </row>
    <row r="22" spans="2:9" ht="15.75" x14ac:dyDescent="0.25">
      <c r="B22" s="25" t="s">
        <v>97</v>
      </c>
      <c r="C22" s="30" t="s">
        <v>106</v>
      </c>
      <c r="D22" s="22"/>
      <c r="E22" s="26"/>
      <c r="F22" s="31"/>
      <c r="G22" s="31"/>
    </row>
    <row r="23" spans="2:9" ht="15.75" x14ac:dyDescent="0.25">
      <c r="B23" s="25" t="s">
        <v>98</v>
      </c>
      <c r="C23" s="30" t="s">
        <v>106</v>
      </c>
      <c r="D23" s="22"/>
      <c r="E23" s="26"/>
      <c r="F23" s="31"/>
      <c r="G23" s="31"/>
    </row>
    <row r="24" spans="2:9" ht="15.75" x14ac:dyDescent="0.25">
      <c r="B24" s="25" t="s">
        <v>99</v>
      </c>
      <c r="C24" s="30" t="s">
        <v>106</v>
      </c>
      <c r="D24" s="22"/>
      <c r="E24" s="26"/>
      <c r="F24" s="31"/>
      <c r="G24" s="31"/>
    </row>
    <row r="25" spans="2:9" ht="15.75" x14ac:dyDescent="0.25">
      <c r="B25" s="25" t="s">
        <v>100</v>
      </c>
      <c r="C25" s="30" t="s">
        <v>106</v>
      </c>
      <c r="D25" s="22"/>
      <c r="E25" s="26"/>
      <c r="F25" s="31"/>
      <c r="G25" s="31"/>
    </row>
    <row r="26" spans="2:9" ht="15.75" x14ac:dyDescent="0.25">
      <c r="B26" s="25" t="s">
        <v>101</v>
      </c>
      <c r="C26" s="30" t="s">
        <v>106</v>
      </c>
      <c r="D26" s="22"/>
      <c r="E26" s="26"/>
      <c r="F26" s="31"/>
      <c r="G26" s="31"/>
    </row>
    <row r="27" spans="2:9" ht="15.75" x14ac:dyDescent="0.25">
      <c r="B27" s="25" t="s">
        <v>102</v>
      </c>
      <c r="C27" s="30" t="s">
        <v>106</v>
      </c>
      <c r="D27" s="22"/>
      <c r="E27" s="26"/>
      <c r="F27" s="31"/>
      <c r="G27" s="31"/>
    </row>
    <row r="28" spans="2:9" ht="15.75" x14ac:dyDescent="0.25">
      <c r="B28" s="25" t="s">
        <v>103</v>
      </c>
      <c r="C28" s="30" t="s">
        <v>106</v>
      </c>
      <c r="D28" s="22"/>
      <c r="E28" s="26"/>
      <c r="F28" s="31"/>
      <c r="G28" s="31"/>
    </row>
    <row r="29" spans="2:9" ht="15.75" x14ac:dyDescent="0.25">
      <c r="B29" s="25" t="s">
        <v>104</v>
      </c>
      <c r="C29" s="30" t="s">
        <v>106</v>
      </c>
      <c r="D29" s="22"/>
      <c r="E29" s="26"/>
      <c r="F29" s="31"/>
      <c r="G29" s="31"/>
    </row>
    <row r="30" spans="2:9" ht="15.75" x14ac:dyDescent="0.25">
      <c r="B30" s="32"/>
      <c r="C30" s="33"/>
      <c r="D30" s="34"/>
      <c r="E30" s="35"/>
      <c r="F30" s="31"/>
      <c r="G30" s="31"/>
    </row>
    <row r="31" spans="2:9" ht="15.75" x14ac:dyDescent="0.25">
      <c r="B31" s="68" t="s">
        <v>107</v>
      </c>
      <c r="C31" s="69"/>
      <c r="D31" s="28"/>
      <c r="E31" s="36">
        <f>+SUM(E18:E30)</f>
        <v>858806</v>
      </c>
      <c r="F31" s="29"/>
      <c r="G31" s="37"/>
    </row>
    <row r="32" spans="2:9" ht="15.75" x14ac:dyDescent="0.25">
      <c r="B32" s="25" t="s">
        <v>92</v>
      </c>
      <c r="C32" s="30" t="s">
        <v>108</v>
      </c>
      <c r="D32" s="23"/>
      <c r="E32" s="38"/>
      <c r="F32" s="24"/>
      <c r="G32" s="24">
        <v>0</v>
      </c>
    </row>
    <row r="33" spans="2:7" ht="15.75" x14ac:dyDescent="0.25">
      <c r="B33" s="25" t="s">
        <v>94</v>
      </c>
      <c r="C33" s="30" t="s">
        <v>109</v>
      </c>
      <c r="D33" s="23"/>
      <c r="E33" s="38"/>
      <c r="F33" s="24"/>
      <c r="G33" s="24">
        <f>12326055+1178000</f>
        <v>13504055</v>
      </c>
    </row>
    <row r="34" spans="2:7" ht="15.75" x14ac:dyDescent="0.25">
      <c r="B34" s="25" t="s">
        <v>95</v>
      </c>
      <c r="C34" s="30" t="s">
        <v>108</v>
      </c>
      <c r="D34" s="23"/>
      <c r="E34" s="38"/>
      <c r="F34" s="24"/>
      <c r="G34" s="24">
        <v>0</v>
      </c>
    </row>
    <row r="35" spans="2:7" ht="15.75" x14ac:dyDescent="0.25">
      <c r="B35" s="25" t="s">
        <v>96</v>
      </c>
      <c r="C35" s="30" t="s">
        <v>108</v>
      </c>
      <c r="D35" s="23"/>
      <c r="E35" s="38"/>
      <c r="F35" s="24"/>
      <c r="G35" s="24">
        <v>0</v>
      </c>
    </row>
    <row r="36" spans="2:7" ht="15.75" x14ac:dyDescent="0.25">
      <c r="B36" s="25" t="s">
        <v>97</v>
      </c>
      <c r="C36" s="30" t="s">
        <v>122</v>
      </c>
      <c r="D36" s="23"/>
      <c r="E36" s="38"/>
      <c r="F36" s="24"/>
      <c r="G36" s="24">
        <v>16134496</v>
      </c>
    </row>
    <row r="37" spans="2:7" ht="15.75" x14ac:dyDescent="0.25">
      <c r="B37" s="25" t="s">
        <v>98</v>
      </c>
      <c r="C37" s="30" t="s">
        <v>108</v>
      </c>
      <c r="D37" s="23"/>
      <c r="E37" s="38"/>
      <c r="F37" s="24"/>
      <c r="G37" s="24"/>
    </row>
    <row r="38" spans="2:7" ht="15.75" x14ac:dyDescent="0.25">
      <c r="B38" s="25" t="s">
        <v>99</v>
      </c>
      <c r="C38" s="30" t="s">
        <v>149</v>
      </c>
      <c r="D38" s="23"/>
      <c r="E38" s="38"/>
      <c r="F38" s="24"/>
      <c r="G38" s="24">
        <f>23085724+6123135+595000</f>
        <v>29803859</v>
      </c>
    </row>
    <row r="39" spans="2:7" ht="15.75" x14ac:dyDescent="0.25">
      <c r="B39" s="25" t="s">
        <v>100</v>
      </c>
      <c r="C39" s="30" t="s">
        <v>108</v>
      </c>
      <c r="D39" s="23"/>
      <c r="E39" s="38"/>
      <c r="F39" s="24"/>
      <c r="G39" s="24"/>
    </row>
    <row r="40" spans="2:7" ht="15.75" x14ac:dyDescent="0.25">
      <c r="B40" s="25" t="s">
        <v>101</v>
      </c>
      <c r="C40" s="30" t="s">
        <v>108</v>
      </c>
      <c r="D40" s="23"/>
      <c r="E40" s="38"/>
      <c r="F40" s="24"/>
      <c r="G40" s="24"/>
    </row>
    <row r="41" spans="2:7" ht="15.75" x14ac:dyDescent="0.25">
      <c r="B41" s="25" t="s">
        <v>102</v>
      </c>
      <c r="C41" s="30" t="s">
        <v>108</v>
      </c>
      <c r="D41" s="23"/>
      <c r="E41" s="38"/>
      <c r="F41" s="24"/>
      <c r="G41" s="24"/>
    </row>
    <row r="42" spans="2:7" ht="15.75" x14ac:dyDescent="0.25">
      <c r="B42" s="25" t="s">
        <v>103</v>
      </c>
      <c r="C42" s="30" t="s">
        <v>108</v>
      </c>
      <c r="D42" s="23"/>
      <c r="E42" s="38"/>
      <c r="F42" s="24"/>
      <c r="G42" s="24"/>
    </row>
    <row r="43" spans="2:7" ht="15.75" x14ac:dyDescent="0.25">
      <c r="B43" s="25" t="s">
        <v>104</v>
      </c>
      <c r="C43" s="30" t="s">
        <v>108</v>
      </c>
      <c r="D43" s="23"/>
      <c r="E43" s="38"/>
      <c r="F43" s="24"/>
      <c r="G43" s="24"/>
    </row>
    <row r="44" spans="2:7" ht="15.75" x14ac:dyDescent="0.25">
      <c r="B44" s="20"/>
      <c r="C44" s="30"/>
      <c r="D44" s="23"/>
      <c r="E44" s="38"/>
      <c r="F44" s="24"/>
      <c r="G44" s="24"/>
    </row>
    <row r="45" spans="2:7" ht="15.75" x14ac:dyDescent="0.25">
      <c r="B45" s="68" t="s">
        <v>110</v>
      </c>
      <c r="C45" s="69"/>
      <c r="D45" s="39"/>
      <c r="E45" s="36"/>
      <c r="F45" s="37"/>
      <c r="G45" s="40">
        <f>SUM(G32:G44)</f>
        <v>59442410</v>
      </c>
    </row>
    <row r="46" spans="2:7" ht="16.5" x14ac:dyDescent="0.25">
      <c r="B46" s="70" t="s">
        <v>111</v>
      </c>
      <c r="C46" s="71"/>
      <c r="D46" s="71"/>
      <c r="E46" s="71"/>
      <c r="F46" s="72"/>
      <c r="G46" s="41">
        <f>D17-E31-G45</f>
        <v>0</v>
      </c>
    </row>
    <row r="47" spans="2:7" x14ac:dyDescent="0.25">
      <c r="G47" s="27"/>
    </row>
    <row r="49" spans="6:6" x14ac:dyDescent="0.25">
      <c r="F49" s="27"/>
    </row>
    <row r="50" spans="6:6" x14ac:dyDescent="0.25">
      <c r="F50" s="27"/>
    </row>
  </sheetData>
  <mergeCells count="5">
    <mergeCell ref="B1:G1"/>
    <mergeCell ref="B17:C17"/>
    <mergeCell ref="B31:C31"/>
    <mergeCell ref="B45:C45"/>
    <mergeCell ref="B46:F46"/>
  </mergeCells>
  <conditionalFormatting sqref="B45:B46 B31">
    <cfRule type="duplicateValues" dxfId="0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outlinePr summaryBelow="0"/>
  </sheetPr>
  <dimension ref="A1:M6"/>
  <sheetViews>
    <sheetView zoomScaleNormal="100" workbookViewId="0">
      <selection activeCell="G2" sqref="G2:H2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7.85546875" style="2" bestFit="1" customWidth="1"/>
    <col min="6" max="6" width="18.5703125" style="2" customWidth="1"/>
    <col min="7" max="7" width="11.42578125" style="16" bestFit="1" customWidth="1"/>
    <col min="8" max="8" width="9.140625" style="16" bestFit="1" customWidth="1"/>
    <col min="9" max="9" width="27.7109375" style="16" bestFit="1" customWidth="1"/>
    <col min="10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45972</v>
      </c>
      <c r="B3" s="11">
        <v>45972</v>
      </c>
      <c r="C3" s="12" t="s">
        <v>55</v>
      </c>
      <c r="D3" s="12" t="s">
        <v>56</v>
      </c>
      <c r="E3" s="12" t="s">
        <v>57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2365294</v>
      </c>
      <c r="K3" s="14">
        <v>212876</v>
      </c>
      <c r="L3" s="14">
        <v>172193</v>
      </c>
      <c r="M3" s="15">
        <f>+J3-K3+L3</f>
        <v>2324611</v>
      </c>
    </row>
    <row r="4" spans="1:13" x14ac:dyDescent="0.25">
      <c r="A4" s="11">
        <v>45982</v>
      </c>
      <c r="B4" s="11">
        <v>45982</v>
      </c>
      <c r="C4" s="12" t="s">
        <v>58</v>
      </c>
      <c r="D4" s="12" t="s">
        <v>59</v>
      </c>
      <c r="E4" s="12" t="s">
        <v>60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1874004</v>
      </c>
      <c r="K4" s="14">
        <v>168661</v>
      </c>
      <c r="L4" s="14">
        <v>136427</v>
      </c>
      <c r="M4" s="15">
        <f>+J4-K4+L4</f>
        <v>1841770</v>
      </c>
    </row>
    <row r="5" spans="1:13" x14ac:dyDescent="0.25">
      <c r="A5" s="11">
        <v>45982</v>
      </c>
      <c r="B5" s="11">
        <v>45982</v>
      </c>
      <c r="C5" s="12" t="s">
        <v>62</v>
      </c>
      <c r="D5" s="12" t="s">
        <v>45</v>
      </c>
      <c r="E5" s="12" t="s">
        <v>63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1906498</v>
      </c>
      <c r="K5" s="14">
        <v>171585</v>
      </c>
      <c r="L5" s="14">
        <v>138793</v>
      </c>
      <c r="M5" s="15">
        <f>+J5-K5+L5</f>
        <v>1873706</v>
      </c>
    </row>
    <row r="6" spans="1:13" x14ac:dyDescent="0.25">
      <c r="M6" s="15">
        <f>SUM(M3:M5)</f>
        <v>6040087</v>
      </c>
    </row>
  </sheetData>
  <mergeCells count="1">
    <mergeCell ref="A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outlinePr summaryBelow="0"/>
  </sheetPr>
  <dimension ref="A1:M10"/>
  <sheetViews>
    <sheetView zoomScaleNormal="100" workbookViewId="0">
      <selection activeCell="M16" sqref="M16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25.140625" style="2" bestFit="1" customWidth="1"/>
    <col min="6" max="6" width="7.85546875" style="2" bestFit="1" customWidth="1"/>
    <col min="7" max="7" width="9.28515625" style="16" bestFit="1" customWidth="1"/>
    <col min="8" max="8" width="9.140625" style="16" bestFit="1" customWidth="1"/>
    <col min="9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31.5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45951</v>
      </c>
      <c r="B3" s="11">
        <v>45951</v>
      </c>
      <c r="C3" s="12" t="s">
        <v>64</v>
      </c>
      <c r="D3" s="12" t="s">
        <v>56</v>
      </c>
      <c r="E3" s="12" t="s">
        <v>65</v>
      </c>
      <c r="F3" s="13" t="s">
        <v>46</v>
      </c>
      <c r="G3" s="13" t="s">
        <v>13</v>
      </c>
      <c r="H3" s="13" t="s">
        <v>47</v>
      </c>
      <c r="I3" s="12" t="s">
        <v>32</v>
      </c>
      <c r="J3" s="14">
        <v>2679667</v>
      </c>
      <c r="K3" s="14">
        <v>241171</v>
      </c>
      <c r="L3" s="14">
        <v>195080</v>
      </c>
      <c r="M3" s="15">
        <f>+J3-K3+L3</f>
        <v>2633576</v>
      </c>
    </row>
    <row r="4" spans="1:13" x14ac:dyDescent="0.25">
      <c r="A4" s="11">
        <v>45952</v>
      </c>
      <c r="B4" s="11">
        <v>45952</v>
      </c>
      <c r="C4" s="12" t="s">
        <v>66</v>
      </c>
      <c r="D4" s="12" t="s">
        <v>59</v>
      </c>
      <c r="E4" s="12" t="s">
        <v>67</v>
      </c>
      <c r="F4" s="13" t="s">
        <v>46</v>
      </c>
      <c r="G4" s="13" t="s">
        <v>13</v>
      </c>
      <c r="H4" s="13" t="s">
        <v>47</v>
      </c>
      <c r="I4" s="12" t="s">
        <v>61</v>
      </c>
      <c r="J4" s="14">
        <v>2675434</v>
      </c>
      <c r="K4" s="14">
        <v>240790</v>
      </c>
      <c r="L4" s="14">
        <v>194772</v>
      </c>
      <c r="M4" s="15">
        <f>+J4-K4+L4</f>
        <v>2629416</v>
      </c>
    </row>
    <row r="5" spans="1:13" x14ac:dyDescent="0.25">
      <c r="A5" s="11">
        <v>45952</v>
      </c>
      <c r="B5" s="11">
        <v>45952</v>
      </c>
      <c r="C5" s="12" t="s">
        <v>68</v>
      </c>
      <c r="D5" s="12" t="s">
        <v>45</v>
      </c>
      <c r="E5" s="12" t="s">
        <v>69</v>
      </c>
      <c r="F5" s="13" t="s">
        <v>46</v>
      </c>
      <c r="G5" s="13" t="s">
        <v>13</v>
      </c>
      <c r="H5" s="13" t="s">
        <v>47</v>
      </c>
      <c r="I5" s="12" t="s">
        <v>22</v>
      </c>
      <c r="J5" s="14">
        <v>1908949</v>
      </c>
      <c r="K5" s="14">
        <v>171806</v>
      </c>
      <c r="L5" s="14">
        <v>138971</v>
      </c>
      <c r="M5" s="15">
        <f>+J5-K5+L5</f>
        <v>1876114</v>
      </c>
    </row>
    <row r="6" spans="1:13" x14ac:dyDescent="0.25">
      <c r="A6" s="11">
        <v>45959</v>
      </c>
      <c r="B6" s="11">
        <v>45959</v>
      </c>
      <c r="C6" s="12" t="s">
        <v>70</v>
      </c>
      <c r="D6" s="12" t="s">
        <v>56</v>
      </c>
      <c r="E6" s="13"/>
      <c r="F6" s="13" t="s">
        <v>46</v>
      </c>
      <c r="G6" s="13" t="s">
        <v>13</v>
      </c>
      <c r="H6" s="13" t="s">
        <v>47</v>
      </c>
      <c r="I6" s="13" t="s">
        <v>71</v>
      </c>
      <c r="J6" s="15">
        <v>-101063</v>
      </c>
      <c r="K6" s="15">
        <v>0</v>
      </c>
      <c r="L6" s="15">
        <v>-8085</v>
      </c>
      <c r="M6" s="15">
        <f>+J6-K6+L6</f>
        <v>-109148</v>
      </c>
    </row>
    <row r="7" spans="1:13" x14ac:dyDescent="0.25">
      <c r="M7" s="15">
        <f>SUM(M3:M6)</f>
        <v>7029958</v>
      </c>
    </row>
    <row r="8" spans="1:13" x14ac:dyDescent="0.25">
      <c r="M8" s="15"/>
    </row>
    <row r="10" spans="1:13" x14ac:dyDescent="0.25">
      <c r="M10" s="15"/>
    </row>
  </sheetData>
  <mergeCells count="1">
    <mergeCell ref="A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outlinePr summaryBelow="0"/>
  </sheetPr>
  <dimension ref="A1:M8"/>
  <sheetViews>
    <sheetView zoomScaleNormal="100" workbookViewId="0">
      <selection activeCell="M8" sqref="M8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25.140625" style="2" bestFit="1" customWidth="1"/>
    <col min="6" max="6" width="7.85546875" style="2" bestFit="1" customWidth="1"/>
    <col min="7" max="7" width="9.28515625" style="16" bestFit="1" customWidth="1"/>
    <col min="8" max="8" width="9.140625" style="16" bestFit="1" customWidth="1"/>
    <col min="9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31.5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7">
        <v>45918</v>
      </c>
      <c r="B3" s="17">
        <v>45918</v>
      </c>
      <c r="C3" s="13" t="s">
        <v>72</v>
      </c>
      <c r="D3" s="13" t="s">
        <v>56</v>
      </c>
      <c r="E3" s="13" t="s">
        <v>73</v>
      </c>
      <c r="F3" s="13" t="s">
        <v>46</v>
      </c>
      <c r="G3" s="13" t="s">
        <v>13</v>
      </c>
      <c r="H3" s="13" t="s">
        <v>47</v>
      </c>
      <c r="I3" s="13" t="s">
        <v>74</v>
      </c>
      <c r="J3" s="15">
        <v>1934999</v>
      </c>
      <c r="K3" s="15">
        <v>174150</v>
      </c>
      <c r="L3" s="15">
        <v>140868</v>
      </c>
      <c r="M3" s="15">
        <v>1901717</v>
      </c>
    </row>
    <row r="4" spans="1:13" x14ac:dyDescent="0.25">
      <c r="A4" s="17">
        <v>45918</v>
      </c>
      <c r="B4" s="17">
        <v>45918</v>
      </c>
      <c r="C4" s="13" t="s">
        <v>75</v>
      </c>
      <c r="D4" s="13" t="s">
        <v>45</v>
      </c>
      <c r="E4" s="13" t="s">
        <v>76</v>
      </c>
      <c r="F4" s="13" t="s">
        <v>46</v>
      </c>
      <c r="G4" s="13" t="s">
        <v>13</v>
      </c>
      <c r="H4" s="13" t="s">
        <v>47</v>
      </c>
      <c r="I4" s="13" t="s">
        <v>77</v>
      </c>
      <c r="J4" s="15">
        <v>1701984</v>
      </c>
      <c r="K4" s="15">
        <v>153179</v>
      </c>
      <c r="L4" s="15">
        <v>123904</v>
      </c>
      <c r="M4" s="15">
        <v>1672709</v>
      </c>
    </row>
    <row r="5" spans="1:13" x14ac:dyDescent="0.25">
      <c r="A5" s="17">
        <v>45918</v>
      </c>
      <c r="B5" s="17">
        <v>45918</v>
      </c>
      <c r="C5" s="13" t="s">
        <v>78</v>
      </c>
      <c r="D5" s="13" t="s">
        <v>59</v>
      </c>
      <c r="E5" s="13" t="s">
        <v>79</v>
      </c>
      <c r="F5" s="13" t="s">
        <v>46</v>
      </c>
      <c r="G5" s="13" t="s">
        <v>13</v>
      </c>
      <c r="H5" s="13" t="s">
        <v>47</v>
      </c>
      <c r="I5" s="13" t="s">
        <v>80</v>
      </c>
      <c r="J5" s="15">
        <v>1639297</v>
      </c>
      <c r="K5" s="15">
        <v>147537</v>
      </c>
      <c r="L5" s="15">
        <v>119341</v>
      </c>
      <c r="M5" s="15">
        <v>1611101</v>
      </c>
    </row>
    <row r="6" spans="1:13" x14ac:dyDescent="0.25">
      <c r="A6" s="17">
        <v>45930</v>
      </c>
      <c r="B6" s="17">
        <v>45930</v>
      </c>
      <c r="C6" s="13" t="s">
        <v>81</v>
      </c>
      <c r="D6" s="13" t="s">
        <v>56</v>
      </c>
      <c r="E6" s="13" t="s">
        <v>82</v>
      </c>
      <c r="F6" s="13" t="s">
        <v>46</v>
      </c>
      <c r="G6" s="13" t="s">
        <v>13</v>
      </c>
      <c r="H6" s="13" t="s">
        <v>47</v>
      </c>
      <c r="I6" s="13" t="s">
        <v>32</v>
      </c>
      <c r="J6" s="15">
        <v>2237244</v>
      </c>
      <c r="K6" s="15">
        <v>201353</v>
      </c>
      <c r="L6" s="15">
        <v>162871</v>
      </c>
      <c r="M6" s="15">
        <v>2198762</v>
      </c>
    </row>
    <row r="7" spans="1:13" x14ac:dyDescent="0.25">
      <c r="A7" s="17">
        <v>45930</v>
      </c>
      <c r="B7" s="17">
        <v>45930</v>
      </c>
      <c r="C7" s="13" t="s">
        <v>83</v>
      </c>
      <c r="D7" s="13" t="s">
        <v>59</v>
      </c>
      <c r="E7" s="13" t="s">
        <v>84</v>
      </c>
      <c r="F7" s="13" t="s">
        <v>46</v>
      </c>
      <c r="G7" s="13" t="s">
        <v>13</v>
      </c>
      <c r="H7" s="13" t="s">
        <v>47</v>
      </c>
      <c r="I7" s="13" t="s">
        <v>61</v>
      </c>
      <c r="J7" s="15">
        <v>1639297</v>
      </c>
      <c r="K7" s="15">
        <v>147537</v>
      </c>
      <c r="L7" s="15">
        <v>119341</v>
      </c>
      <c r="M7" s="15">
        <v>1611101</v>
      </c>
    </row>
    <row r="8" spans="1:13" x14ac:dyDescent="0.25">
      <c r="M8" s="15">
        <f>SUM(M3:M7)</f>
        <v>8995390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99201-A00F-4A6D-9376-0B9002127A76}">
  <sheetPr filterMode="1">
    <tabColor rgb="FFFFFF00"/>
  </sheetPr>
  <dimension ref="A1:M53"/>
  <sheetViews>
    <sheetView workbookViewId="0">
      <selection activeCell="C32" sqref="C32"/>
    </sheetView>
  </sheetViews>
  <sheetFormatPr defaultRowHeight="15" x14ac:dyDescent="0.25"/>
  <cols>
    <col min="4" max="4" width="13.42578125" customWidth="1"/>
    <col min="6" max="6" width="49.5703125" bestFit="1" customWidth="1"/>
    <col min="7" max="7" width="10.5703125" bestFit="1" customWidth="1"/>
    <col min="8" max="9" width="9.28515625" bestFit="1" customWidth="1"/>
    <col min="10" max="10" width="15.140625" customWidth="1"/>
    <col min="11" max="11" width="36.28515625" bestFit="1" customWidth="1"/>
    <col min="12" max="12" width="11" bestFit="1" customWidth="1"/>
    <col min="13" max="13" width="10.140625" bestFit="1" customWidth="1"/>
  </cols>
  <sheetData>
    <row r="1" spans="1:13" ht="15.75" x14ac:dyDescent="0.25">
      <c r="D1" s="47"/>
      <c r="E1" s="47"/>
      <c r="F1" s="47"/>
      <c r="G1" s="47"/>
      <c r="H1" s="47"/>
      <c r="I1" s="47"/>
      <c r="J1" s="59">
        <f>SUBTOTAL(109,J3:J497)</f>
        <v>29804367.668000001</v>
      </c>
      <c r="K1" s="47"/>
      <c r="L1" s="47"/>
      <c r="M1" s="47"/>
    </row>
    <row r="2" spans="1:13" s="2" customFormat="1" ht="60" hidden="1" x14ac:dyDescent="0.25">
      <c r="B2" s="49" t="s">
        <v>144</v>
      </c>
      <c r="C2" s="50" t="s">
        <v>3</v>
      </c>
      <c r="D2" s="49" t="s">
        <v>4</v>
      </c>
      <c r="E2" s="50" t="s">
        <v>5</v>
      </c>
      <c r="F2" s="50" t="s">
        <v>40</v>
      </c>
      <c r="G2" s="51" t="s">
        <v>125</v>
      </c>
      <c r="H2" s="50" t="s">
        <v>143</v>
      </c>
      <c r="I2" s="51" t="s">
        <v>126</v>
      </c>
      <c r="J2" s="51" t="s">
        <v>127</v>
      </c>
      <c r="K2" s="50" t="s">
        <v>128</v>
      </c>
      <c r="L2" s="50" t="s">
        <v>129</v>
      </c>
      <c r="M2" s="48" t="s">
        <v>142</v>
      </c>
    </row>
    <row r="3" spans="1:13" s="2" customFormat="1" hidden="1" x14ac:dyDescent="0.25">
      <c r="A3" s="46" t="s">
        <v>145</v>
      </c>
      <c r="B3" s="2">
        <f>MONTH(D3)</f>
        <v>7</v>
      </c>
      <c r="D3" s="52">
        <v>45847</v>
      </c>
      <c r="E3" s="53"/>
      <c r="F3" s="54" t="s">
        <v>130</v>
      </c>
      <c r="G3" s="55">
        <v>-216700</v>
      </c>
      <c r="H3" s="55"/>
      <c r="I3" s="55">
        <v>-17336</v>
      </c>
      <c r="J3" s="55">
        <v>-234036</v>
      </c>
      <c r="K3" s="53" t="s">
        <v>133</v>
      </c>
      <c r="L3" s="53" t="s">
        <v>134</v>
      </c>
      <c r="M3" s="60">
        <v>46060</v>
      </c>
    </row>
    <row r="4" spans="1:13" s="2" customFormat="1" hidden="1" x14ac:dyDescent="0.25">
      <c r="A4" s="46" t="s">
        <v>145</v>
      </c>
      <c r="B4" s="2">
        <f t="shared" ref="B4:B41" si="0">MONTH(D4)</f>
        <v>7</v>
      </c>
      <c r="D4" s="52">
        <v>45848</v>
      </c>
      <c r="E4" s="53"/>
      <c r="F4" s="54" t="s">
        <v>131</v>
      </c>
      <c r="G4" s="55">
        <v>-167885</v>
      </c>
      <c r="H4" s="55"/>
      <c r="I4" s="55">
        <v>-13431</v>
      </c>
      <c r="J4" s="55">
        <v>-181316</v>
      </c>
      <c r="K4" s="53" t="s">
        <v>133</v>
      </c>
      <c r="L4" s="53" t="s">
        <v>134</v>
      </c>
      <c r="M4" s="60">
        <v>46060</v>
      </c>
    </row>
    <row r="5" spans="1:13" s="2" customFormat="1" hidden="1" x14ac:dyDescent="0.25">
      <c r="A5" s="46" t="s">
        <v>146</v>
      </c>
      <c r="B5" s="2">
        <f t="shared" si="0"/>
        <v>7</v>
      </c>
      <c r="D5" s="56">
        <v>45862</v>
      </c>
      <c r="E5" s="53" t="s">
        <v>132</v>
      </c>
      <c r="F5" s="53" t="s">
        <v>22</v>
      </c>
      <c r="G5" s="55">
        <v>953404</v>
      </c>
      <c r="H5" s="55"/>
      <c r="I5" s="55">
        <v>76272</v>
      </c>
      <c r="J5" s="55">
        <v>1029676</v>
      </c>
      <c r="K5" s="53" t="s">
        <v>133</v>
      </c>
      <c r="L5" s="53" t="s">
        <v>134</v>
      </c>
      <c r="M5" s="60">
        <v>46060</v>
      </c>
    </row>
    <row r="6" spans="1:13" s="2" customFormat="1" hidden="1" x14ac:dyDescent="0.25">
      <c r="A6" s="46" t="s">
        <v>146</v>
      </c>
      <c r="B6" s="2">
        <f t="shared" si="0"/>
        <v>7</v>
      </c>
      <c r="D6" s="56">
        <v>45862</v>
      </c>
      <c r="E6" s="53" t="s">
        <v>135</v>
      </c>
      <c r="F6" s="53" t="s">
        <v>61</v>
      </c>
      <c r="G6" s="55">
        <v>1559037</v>
      </c>
      <c r="H6" s="55"/>
      <c r="I6" s="55">
        <v>124723</v>
      </c>
      <c r="J6" s="55">
        <v>1683760</v>
      </c>
      <c r="K6" s="53" t="s">
        <v>133</v>
      </c>
      <c r="L6" s="53" t="s">
        <v>134</v>
      </c>
      <c r="M6" s="60">
        <v>46060</v>
      </c>
    </row>
    <row r="7" spans="1:13" s="2" customFormat="1" hidden="1" x14ac:dyDescent="0.25">
      <c r="A7" s="46" t="s">
        <v>146</v>
      </c>
      <c r="B7" s="2">
        <f t="shared" si="0"/>
        <v>7</v>
      </c>
      <c r="D7" s="56">
        <v>45862</v>
      </c>
      <c r="E7" s="53" t="s">
        <v>136</v>
      </c>
      <c r="F7" s="53" t="s">
        <v>32</v>
      </c>
      <c r="G7" s="55">
        <v>2477832</v>
      </c>
      <c r="H7" s="55"/>
      <c r="I7" s="55">
        <v>198227</v>
      </c>
      <c r="J7" s="55">
        <v>2676059</v>
      </c>
      <c r="K7" s="53" t="s">
        <v>133</v>
      </c>
      <c r="L7" s="53" t="s">
        <v>134</v>
      </c>
      <c r="M7" s="60">
        <v>46060</v>
      </c>
    </row>
    <row r="8" spans="1:13" s="2" customFormat="1" hidden="1" x14ac:dyDescent="0.25">
      <c r="A8" s="46" t="s">
        <v>145</v>
      </c>
      <c r="B8" s="2">
        <f t="shared" si="0"/>
        <v>8</v>
      </c>
      <c r="D8" s="57">
        <v>45887</v>
      </c>
      <c r="E8" s="53"/>
      <c r="F8" s="54" t="s">
        <v>137</v>
      </c>
      <c r="G8" s="55">
        <v>-225764</v>
      </c>
      <c r="H8" s="55"/>
      <c r="I8" s="55">
        <v>-18061</v>
      </c>
      <c r="J8" s="55">
        <f>+G8+I8</f>
        <v>-243825</v>
      </c>
      <c r="K8" s="53" t="s">
        <v>133</v>
      </c>
      <c r="L8" s="53" t="s">
        <v>134</v>
      </c>
      <c r="M8" s="60">
        <v>46060</v>
      </c>
    </row>
    <row r="9" spans="1:13" s="2" customFormat="1" hidden="1" x14ac:dyDescent="0.25">
      <c r="A9" s="46" t="s">
        <v>145</v>
      </c>
      <c r="B9" s="2">
        <f t="shared" si="0"/>
        <v>8</v>
      </c>
      <c r="D9" s="57">
        <v>45899</v>
      </c>
      <c r="E9" s="53"/>
      <c r="F9" s="54" t="s">
        <v>130</v>
      </c>
      <c r="G9" s="55">
        <v>-151655</v>
      </c>
      <c r="H9" s="55"/>
      <c r="I9" s="55">
        <v>-12132</v>
      </c>
      <c r="J9" s="55">
        <f>+G9+I9</f>
        <v>-163787</v>
      </c>
      <c r="K9" s="53" t="s">
        <v>133</v>
      </c>
      <c r="L9" s="53" t="s">
        <v>134</v>
      </c>
      <c r="M9" s="60">
        <v>46060</v>
      </c>
    </row>
    <row r="10" spans="1:13" s="2" customFormat="1" hidden="1" x14ac:dyDescent="0.25">
      <c r="A10" s="46" t="s">
        <v>146</v>
      </c>
      <c r="B10" s="2">
        <f t="shared" si="0"/>
        <v>8</v>
      </c>
      <c r="D10" s="56">
        <v>45878</v>
      </c>
      <c r="E10" s="53" t="s">
        <v>138</v>
      </c>
      <c r="F10" s="53" t="s">
        <v>32</v>
      </c>
      <c r="G10" s="55">
        <v>1852657</v>
      </c>
      <c r="H10" s="55"/>
      <c r="I10" s="55">
        <v>148213</v>
      </c>
      <c r="J10" s="55">
        <v>2000870</v>
      </c>
      <c r="K10" s="53" t="s">
        <v>133</v>
      </c>
      <c r="L10" s="53" t="s">
        <v>134</v>
      </c>
      <c r="M10" s="60">
        <v>46060</v>
      </c>
    </row>
    <row r="11" spans="1:13" s="2" customFormat="1" hidden="1" x14ac:dyDescent="0.25">
      <c r="A11" s="46" t="s">
        <v>146</v>
      </c>
      <c r="B11" s="2">
        <f t="shared" si="0"/>
        <v>8</v>
      </c>
      <c r="D11" s="56">
        <v>45898</v>
      </c>
      <c r="E11" s="53" t="s">
        <v>139</v>
      </c>
      <c r="F11" s="53" t="s">
        <v>22</v>
      </c>
      <c r="G11" s="55">
        <v>2015701</v>
      </c>
      <c r="H11" s="55"/>
      <c r="I11" s="55">
        <v>161256</v>
      </c>
      <c r="J11" s="55">
        <v>2176957</v>
      </c>
      <c r="K11" s="53" t="s">
        <v>133</v>
      </c>
      <c r="L11" s="53" t="s">
        <v>134</v>
      </c>
      <c r="M11" s="60">
        <v>46060</v>
      </c>
    </row>
    <row r="12" spans="1:13" s="2" customFormat="1" hidden="1" x14ac:dyDescent="0.25">
      <c r="A12" s="46" t="s">
        <v>146</v>
      </c>
      <c r="B12" s="2">
        <f t="shared" si="0"/>
        <v>8</v>
      </c>
      <c r="D12" s="56">
        <v>45898</v>
      </c>
      <c r="E12" s="53" t="s">
        <v>140</v>
      </c>
      <c r="F12" s="53" t="s">
        <v>61</v>
      </c>
      <c r="G12" s="55">
        <v>2015701</v>
      </c>
      <c r="H12" s="55"/>
      <c r="I12" s="55">
        <v>161256</v>
      </c>
      <c r="J12" s="55">
        <v>2176957</v>
      </c>
      <c r="K12" s="53" t="s">
        <v>133</v>
      </c>
      <c r="L12" s="53" t="s">
        <v>134</v>
      </c>
      <c r="M12" s="60">
        <v>46060</v>
      </c>
    </row>
    <row r="13" spans="1:13" s="2" customFormat="1" hidden="1" x14ac:dyDescent="0.25">
      <c r="A13" s="46" t="s">
        <v>146</v>
      </c>
      <c r="B13" s="2">
        <f t="shared" si="0"/>
        <v>8</v>
      </c>
      <c r="D13" s="56">
        <v>45898</v>
      </c>
      <c r="E13" s="53" t="s">
        <v>141</v>
      </c>
      <c r="F13" s="53" t="s">
        <v>32</v>
      </c>
      <c r="G13" s="55">
        <v>2391339</v>
      </c>
      <c r="H13" s="55"/>
      <c r="I13" s="55">
        <v>191307</v>
      </c>
      <c r="J13" s="55">
        <v>2582646</v>
      </c>
      <c r="K13" s="53" t="s">
        <v>133</v>
      </c>
      <c r="L13" s="53" t="s">
        <v>134</v>
      </c>
      <c r="M13" s="60">
        <v>46060</v>
      </c>
    </row>
    <row r="14" spans="1:13" s="2" customFormat="1" hidden="1" x14ac:dyDescent="0.25">
      <c r="A14" s="46" t="s">
        <v>146</v>
      </c>
      <c r="B14" s="2">
        <f t="shared" si="0"/>
        <v>9</v>
      </c>
      <c r="C14" s="54" t="s">
        <v>72</v>
      </c>
      <c r="D14" s="52">
        <v>45918</v>
      </c>
      <c r="E14" s="54" t="s">
        <v>73</v>
      </c>
      <c r="F14" s="54" t="s">
        <v>74</v>
      </c>
      <c r="G14" s="55">
        <v>1934999</v>
      </c>
      <c r="H14" s="55">
        <v>174150</v>
      </c>
      <c r="I14" s="55">
        <v>140868</v>
      </c>
      <c r="J14" s="55">
        <v>1901717</v>
      </c>
      <c r="K14" s="53" t="s">
        <v>133</v>
      </c>
      <c r="L14" s="53" t="s">
        <v>134</v>
      </c>
      <c r="M14" s="60">
        <v>46172</v>
      </c>
    </row>
    <row r="15" spans="1:13" s="2" customFormat="1" hidden="1" x14ac:dyDescent="0.25">
      <c r="A15" s="46" t="s">
        <v>146</v>
      </c>
      <c r="B15" s="2">
        <f t="shared" si="0"/>
        <v>9</v>
      </c>
      <c r="C15" s="54" t="s">
        <v>75</v>
      </c>
      <c r="D15" s="52">
        <v>45918</v>
      </c>
      <c r="E15" s="54" t="s">
        <v>76</v>
      </c>
      <c r="F15" s="54" t="s">
        <v>77</v>
      </c>
      <c r="G15" s="55">
        <v>1701984</v>
      </c>
      <c r="H15" s="55">
        <v>153179</v>
      </c>
      <c r="I15" s="55">
        <v>123904</v>
      </c>
      <c r="J15" s="55">
        <v>1672709</v>
      </c>
      <c r="K15" s="53" t="s">
        <v>133</v>
      </c>
      <c r="L15" s="53" t="s">
        <v>134</v>
      </c>
      <c r="M15" s="60">
        <v>46172</v>
      </c>
    </row>
    <row r="16" spans="1:13" s="2" customFormat="1" hidden="1" x14ac:dyDescent="0.25">
      <c r="A16" s="46" t="s">
        <v>146</v>
      </c>
      <c r="B16" s="2">
        <f t="shared" si="0"/>
        <v>9</v>
      </c>
      <c r="C16" s="54" t="s">
        <v>78</v>
      </c>
      <c r="D16" s="52">
        <v>45918</v>
      </c>
      <c r="E16" s="54" t="s">
        <v>79</v>
      </c>
      <c r="F16" s="54" t="s">
        <v>80</v>
      </c>
      <c r="G16" s="55">
        <v>1639297</v>
      </c>
      <c r="H16" s="55">
        <v>147537</v>
      </c>
      <c r="I16" s="55">
        <v>119341</v>
      </c>
      <c r="J16" s="55">
        <v>1611101</v>
      </c>
      <c r="K16" s="53" t="s">
        <v>133</v>
      </c>
      <c r="L16" s="53" t="s">
        <v>134</v>
      </c>
      <c r="M16" s="60">
        <v>46172</v>
      </c>
    </row>
    <row r="17" spans="1:13" s="2" customFormat="1" hidden="1" x14ac:dyDescent="0.25">
      <c r="A17" s="46" t="s">
        <v>146</v>
      </c>
      <c r="B17" s="2">
        <f t="shared" si="0"/>
        <v>9</v>
      </c>
      <c r="C17" s="54" t="s">
        <v>81</v>
      </c>
      <c r="D17" s="52">
        <v>45930</v>
      </c>
      <c r="E17" s="54" t="s">
        <v>82</v>
      </c>
      <c r="F17" s="54" t="s">
        <v>32</v>
      </c>
      <c r="G17" s="55">
        <v>2237244</v>
      </c>
      <c r="H17" s="55">
        <v>201353</v>
      </c>
      <c r="I17" s="55">
        <v>162871</v>
      </c>
      <c r="J17" s="55">
        <v>2198762</v>
      </c>
      <c r="K17" s="53" t="s">
        <v>133</v>
      </c>
      <c r="L17" s="53" t="s">
        <v>134</v>
      </c>
      <c r="M17" s="60">
        <v>46172</v>
      </c>
    </row>
    <row r="18" spans="1:13" s="2" customFormat="1" hidden="1" x14ac:dyDescent="0.25">
      <c r="A18" s="46" t="s">
        <v>146</v>
      </c>
      <c r="B18" s="2">
        <f t="shared" si="0"/>
        <v>9</v>
      </c>
      <c r="C18" s="54" t="s">
        <v>83</v>
      </c>
      <c r="D18" s="52">
        <v>45930</v>
      </c>
      <c r="E18" s="54" t="s">
        <v>84</v>
      </c>
      <c r="F18" s="54" t="s">
        <v>61</v>
      </c>
      <c r="G18" s="55">
        <v>1639297</v>
      </c>
      <c r="H18" s="55">
        <v>147537</v>
      </c>
      <c r="I18" s="55">
        <v>119341</v>
      </c>
      <c r="J18" s="55">
        <v>1611101</v>
      </c>
      <c r="K18" s="53" t="s">
        <v>133</v>
      </c>
      <c r="L18" s="53" t="s">
        <v>134</v>
      </c>
      <c r="M18" s="60">
        <v>46172</v>
      </c>
    </row>
    <row r="19" spans="1:13" s="2" customFormat="1" hidden="1" x14ac:dyDescent="0.25">
      <c r="A19" s="46" t="s">
        <v>146</v>
      </c>
      <c r="B19" s="2">
        <f t="shared" si="0"/>
        <v>10</v>
      </c>
      <c r="C19" s="58" t="s">
        <v>64</v>
      </c>
      <c r="D19" s="57">
        <v>45951</v>
      </c>
      <c r="E19" s="58" t="s">
        <v>65</v>
      </c>
      <c r="F19" s="58" t="s">
        <v>32</v>
      </c>
      <c r="G19" s="55">
        <v>2679667</v>
      </c>
      <c r="H19" s="55">
        <v>241171</v>
      </c>
      <c r="I19" s="55">
        <v>195080</v>
      </c>
      <c r="J19" s="55">
        <f>+G19-H19+I19</f>
        <v>2633576</v>
      </c>
      <c r="K19" s="53" t="s">
        <v>133</v>
      </c>
      <c r="L19" s="53" t="s">
        <v>134</v>
      </c>
      <c r="M19" s="60">
        <v>46172</v>
      </c>
    </row>
    <row r="20" spans="1:13" s="2" customFormat="1" hidden="1" x14ac:dyDescent="0.25">
      <c r="A20" s="46" t="s">
        <v>146</v>
      </c>
      <c r="B20" s="2">
        <f t="shared" si="0"/>
        <v>10</v>
      </c>
      <c r="C20" s="58" t="s">
        <v>66</v>
      </c>
      <c r="D20" s="57">
        <v>45952</v>
      </c>
      <c r="E20" s="58" t="s">
        <v>67</v>
      </c>
      <c r="F20" s="58" t="s">
        <v>61</v>
      </c>
      <c r="G20" s="55">
        <v>2675434</v>
      </c>
      <c r="H20" s="55">
        <v>240790</v>
      </c>
      <c r="I20" s="55">
        <v>194772</v>
      </c>
      <c r="J20" s="55">
        <f t="shared" ref="J20:J22" si="1">+G20-H20+I20</f>
        <v>2629416</v>
      </c>
      <c r="K20" s="53" t="s">
        <v>133</v>
      </c>
      <c r="L20" s="53" t="s">
        <v>134</v>
      </c>
      <c r="M20" s="60">
        <v>46172</v>
      </c>
    </row>
    <row r="21" spans="1:13" s="2" customFormat="1" hidden="1" x14ac:dyDescent="0.25">
      <c r="A21" s="46" t="s">
        <v>146</v>
      </c>
      <c r="B21" s="2">
        <f t="shared" si="0"/>
        <v>10</v>
      </c>
      <c r="C21" s="58" t="s">
        <v>68</v>
      </c>
      <c r="D21" s="57">
        <v>45952</v>
      </c>
      <c r="E21" s="58" t="s">
        <v>69</v>
      </c>
      <c r="F21" s="58" t="s">
        <v>22</v>
      </c>
      <c r="G21" s="55">
        <v>1908949</v>
      </c>
      <c r="H21" s="55">
        <v>171806</v>
      </c>
      <c r="I21" s="55">
        <v>138971</v>
      </c>
      <c r="J21" s="55">
        <f t="shared" si="1"/>
        <v>1876114</v>
      </c>
      <c r="K21" s="53" t="s">
        <v>133</v>
      </c>
      <c r="L21" s="53" t="s">
        <v>134</v>
      </c>
      <c r="M21" s="60">
        <v>46172</v>
      </c>
    </row>
    <row r="22" spans="1:13" s="2" customFormat="1" x14ac:dyDescent="0.25">
      <c r="A22" s="46" t="s">
        <v>145</v>
      </c>
      <c r="B22" s="2">
        <f t="shared" si="0"/>
        <v>10</v>
      </c>
      <c r="C22" s="58" t="s">
        <v>70</v>
      </c>
      <c r="D22" s="57">
        <v>45959</v>
      </c>
      <c r="E22" s="54"/>
      <c r="F22" s="54" t="s">
        <v>71</v>
      </c>
      <c r="G22" s="55">
        <v>-101063</v>
      </c>
      <c r="H22" s="55">
        <v>0</v>
      </c>
      <c r="I22" s="55">
        <v>-8085</v>
      </c>
      <c r="J22" s="55">
        <f t="shared" si="1"/>
        <v>-109148</v>
      </c>
      <c r="K22" s="53" t="s">
        <v>133</v>
      </c>
      <c r="L22" s="53" t="s">
        <v>134</v>
      </c>
      <c r="M22" s="60">
        <v>46224</v>
      </c>
    </row>
    <row r="23" spans="1:13" s="2" customFormat="1" x14ac:dyDescent="0.25">
      <c r="A23" s="46" t="s">
        <v>146</v>
      </c>
      <c r="B23" s="2">
        <f t="shared" si="0"/>
        <v>11</v>
      </c>
      <c r="C23" s="58" t="s">
        <v>55</v>
      </c>
      <c r="D23" s="57">
        <v>45972</v>
      </c>
      <c r="E23" s="58" t="s">
        <v>57</v>
      </c>
      <c r="F23" s="58" t="s">
        <v>32</v>
      </c>
      <c r="G23" s="55">
        <v>2365294</v>
      </c>
      <c r="H23" s="55">
        <v>212876</v>
      </c>
      <c r="I23" s="55">
        <v>172193</v>
      </c>
      <c r="J23" s="55">
        <f>+G23-H23+I23</f>
        <v>2324611</v>
      </c>
      <c r="K23" s="53" t="s">
        <v>133</v>
      </c>
      <c r="L23" s="53" t="s">
        <v>134</v>
      </c>
      <c r="M23" s="60">
        <v>46204</v>
      </c>
    </row>
    <row r="24" spans="1:13" s="2" customFormat="1" x14ac:dyDescent="0.25">
      <c r="A24" s="46" t="s">
        <v>146</v>
      </c>
      <c r="B24" s="2">
        <f t="shared" si="0"/>
        <v>11</v>
      </c>
      <c r="C24" s="58" t="s">
        <v>58</v>
      </c>
      <c r="D24" s="57">
        <v>45982</v>
      </c>
      <c r="E24" s="58" t="s">
        <v>60</v>
      </c>
      <c r="F24" s="58" t="s">
        <v>61</v>
      </c>
      <c r="G24" s="55">
        <v>1874004</v>
      </c>
      <c r="H24" s="55">
        <v>168661</v>
      </c>
      <c r="I24" s="55">
        <v>136427</v>
      </c>
      <c r="J24" s="55">
        <f t="shared" ref="J24:J25" si="2">+G24-H24+I24</f>
        <v>1841770</v>
      </c>
      <c r="K24" s="53" t="s">
        <v>133</v>
      </c>
      <c r="L24" s="53" t="s">
        <v>134</v>
      </c>
      <c r="M24" s="60">
        <v>46204</v>
      </c>
    </row>
    <row r="25" spans="1:13" s="2" customFormat="1" x14ac:dyDescent="0.25">
      <c r="A25" s="46" t="s">
        <v>146</v>
      </c>
      <c r="B25" s="2">
        <f t="shared" si="0"/>
        <v>11</v>
      </c>
      <c r="C25" s="58" t="s">
        <v>62</v>
      </c>
      <c r="D25" s="57">
        <v>45982</v>
      </c>
      <c r="E25" s="58" t="s">
        <v>63</v>
      </c>
      <c r="F25" s="58" t="s">
        <v>22</v>
      </c>
      <c r="G25" s="55">
        <v>1906498</v>
      </c>
      <c r="H25" s="55">
        <v>171585</v>
      </c>
      <c r="I25" s="55">
        <v>138793</v>
      </c>
      <c r="J25" s="55">
        <f t="shared" si="2"/>
        <v>1873706</v>
      </c>
      <c r="K25" s="53" t="s">
        <v>133</v>
      </c>
      <c r="L25" s="53" t="s">
        <v>134</v>
      </c>
      <c r="M25" s="60">
        <v>46204</v>
      </c>
    </row>
    <row r="26" spans="1:13" s="2" customFormat="1" x14ac:dyDescent="0.25">
      <c r="A26" s="46" t="s">
        <v>145</v>
      </c>
      <c r="B26" s="2">
        <f t="shared" si="0"/>
        <v>12</v>
      </c>
      <c r="C26" s="58" t="s">
        <v>51</v>
      </c>
      <c r="D26" s="57">
        <v>45994</v>
      </c>
      <c r="E26" s="58"/>
      <c r="F26" s="58" t="s">
        <v>52</v>
      </c>
      <c r="G26" s="55">
        <v>-151653</v>
      </c>
      <c r="H26" s="55">
        <v>0</v>
      </c>
      <c r="I26" s="55">
        <v>-12132</v>
      </c>
      <c r="J26" s="55">
        <f t="shared" ref="J26:J27" si="3">+G26-H26+I26</f>
        <v>-163785</v>
      </c>
      <c r="K26" s="53" t="s">
        <v>133</v>
      </c>
      <c r="L26" s="53" t="s">
        <v>134</v>
      </c>
      <c r="M26" s="60">
        <v>46224</v>
      </c>
    </row>
    <row r="27" spans="1:13" s="2" customFormat="1" x14ac:dyDescent="0.25">
      <c r="A27" s="46" t="s">
        <v>145</v>
      </c>
      <c r="B27" s="2">
        <f t="shared" si="0"/>
        <v>12</v>
      </c>
      <c r="C27" s="58" t="s">
        <v>53</v>
      </c>
      <c r="D27" s="57">
        <v>46015</v>
      </c>
      <c r="E27" s="58"/>
      <c r="F27" s="58" t="s">
        <v>54</v>
      </c>
      <c r="G27" s="55">
        <v>-41860</v>
      </c>
      <c r="H27" s="55">
        <v>0</v>
      </c>
      <c r="I27" s="55">
        <v>-3349</v>
      </c>
      <c r="J27" s="55">
        <f t="shared" si="3"/>
        <v>-45209</v>
      </c>
      <c r="K27" s="53" t="s">
        <v>133</v>
      </c>
      <c r="L27" s="53" t="s">
        <v>134</v>
      </c>
      <c r="M27" s="60">
        <v>46224</v>
      </c>
    </row>
    <row r="28" spans="1:13" x14ac:dyDescent="0.25">
      <c r="A28" s="46" t="s">
        <v>146</v>
      </c>
      <c r="B28" s="2">
        <f t="shared" si="0"/>
        <v>1</v>
      </c>
      <c r="C28" s="3" t="s">
        <v>29</v>
      </c>
      <c r="D28" s="4">
        <v>46030</v>
      </c>
      <c r="E28" s="3" t="s">
        <v>30</v>
      </c>
      <c r="F28" s="3" t="s">
        <v>22</v>
      </c>
      <c r="G28" s="55">
        <v>2700101</v>
      </c>
      <c r="H28" s="55">
        <v>243010</v>
      </c>
      <c r="I28" s="55">
        <v>196567</v>
      </c>
      <c r="J28" s="55">
        <v>2653658</v>
      </c>
      <c r="K28" s="53" t="s">
        <v>133</v>
      </c>
      <c r="L28" s="53" t="s">
        <v>134</v>
      </c>
      <c r="M28" s="60">
        <v>46204</v>
      </c>
    </row>
    <row r="29" spans="1:13" x14ac:dyDescent="0.25">
      <c r="A29" s="46" t="s">
        <v>146</v>
      </c>
      <c r="B29" s="2">
        <f t="shared" si="0"/>
        <v>1</v>
      </c>
      <c r="C29" s="3" t="s">
        <v>33</v>
      </c>
      <c r="D29" s="4">
        <v>46030</v>
      </c>
      <c r="E29" s="3" t="s">
        <v>34</v>
      </c>
      <c r="F29" s="3" t="s">
        <v>32</v>
      </c>
      <c r="G29" s="55">
        <v>3160122</v>
      </c>
      <c r="H29" s="55">
        <v>284411</v>
      </c>
      <c r="I29" s="55">
        <v>230057</v>
      </c>
      <c r="J29" s="55">
        <v>3105768</v>
      </c>
      <c r="K29" s="53" t="s">
        <v>133</v>
      </c>
      <c r="L29" s="53" t="s">
        <v>134</v>
      </c>
      <c r="M29" s="60">
        <v>46204</v>
      </c>
    </row>
    <row r="30" spans="1:13" x14ac:dyDescent="0.25">
      <c r="A30" s="46" t="s">
        <v>146</v>
      </c>
      <c r="B30" s="2">
        <f t="shared" si="0"/>
        <v>2</v>
      </c>
      <c r="C30" s="3" t="s">
        <v>21</v>
      </c>
      <c r="D30" s="4">
        <v>46058</v>
      </c>
      <c r="E30" s="3">
        <v>9415</v>
      </c>
      <c r="F30" s="3" t="s">
        <v>22</v>
      </c>
      <c r="G30" s="55">
        <v>2312884</v>
      </c>
      <c r="H30" s="55">
        <v>208160</v>
      </c>
      <c r="I30" s="55">
        <v>168378</v>
      </c>
      <c r="J30" s="55">
        <v>2273102</v>
      </c>
      <c r="K30" s="53" t="s">
        <v>133</v>
      </c>
      <c r="L30" s="53" t="s">
        <v>134</v>
      </c>
      <c r="M30" s="60">
        <v>46204</v>
      </c>
    </row>
    <row r="31" spans="1:13" x14ac:dyDescent="0.25">
      <c r="A31" s="46" t="s">
        <v>146</v>
      </c>
      <c r="B31" s="2">
        <f t="shared" si="0"/>
        <v>2</v>
      </c>
      <c r="C31" s="3" t="s">
        <v>23</v>
      </c>
      <c r="D31" s="4">
        <v>46058</v>
      </c>
      <c r="E31" s="3">
        <v>9416</v>
      </c>
      <c r="F31" s="3" t="s">
        <v>24</v>
      </c>
      <c r="G31" s="55">
        <v>4145510</v>
      </c>
      <c r="H31" s="55">
        <v>373096</v>
      </c>
      <c r="I31" s="55">
        <v>301793</v>
      </c>
      <c r="J31" s="55">
        <v>4074207</v>
      </c>
      <c r="K31" s="53" t="s">
        <v>133</v>
      </c>
      <c r="L31" s="53" t="s">
        <v>134</v>
      </c>
      <c r="M31" s="60">
        <v>46204</v>
      </c>
    </row>
    <row r="32" spans="1:13" x14ac:dyDescent="0.25">
      <c r="A32" s="46" t="s">
        <v>145</v>
      </c>
      <c r="B32" s="2">
        <f t="shared" si="0"/>
        <v>2</v>
      </c>
      <c r="C32" s="3" t="s">
        <v>25</v>
      </c>
      <c r="D32" s="4">
        <v>46062</v>
      </c>
      <c r="E32" s="3"/>
      <c r="F32" s="3" t="s">
        <v>26</v>
      </c>
      <c r="G32" s="55">
        <v>-122893</v>
      </c>
      <c r="H32" s="55"/>
      <c r="I32" s="55">
        <v>-9831.36</v>
      </c>
      <c r="J32" s="55">
        <v>-132724.33199999999</v>
      </c>
      <c r="K32" s="53" t="s">
        <v>133</v>
      </c>
      <c r="L32" s="53" t="s">
        <v>134</v>
      </c>
      <c r="M32" s="60">
        <v>46224</v>
      </c>
    </row>
    <row r="33" spans="1:13" x14ac:dyDescent="0.25">
      <c r="A33" s="46" t="s">
        <v>146</v>
      </c>
      <c r="B33" s="2">
        <f t="shared" si="0"/>
        <v>3</v>
      </c>
      <c r="C33" s="3" t="s">
        <v>14</v>
      </c>
      <c r="D33" s="4">
        <v>46083</v>
      </c>
      <c r="E33" s="3" t="s">
        <v>15</v>
      </c>
      <c r="F33" s="3" t="s">
        <v>16</v>
      </c>
      <c r="G33" s="55">
        <v>1876428</v>
      </c>
      <c r="H33" s="55">
        <v>168879</v>
      </c>
      <c r="I33" s="55">
        <v>136604</v>
      </c>
      <c r="J33" s="55">
        <v>1844153</v>
      </c>
      <c r="K33" s="53" t="s">
        <v>133</v>
      </c>
      <c r="L33" s="53" t="s">
        <v>134</v>
      </c>
      <c r="M33" s="60">
        <v>46204</v>
      </c>
    </row>
    <row r="34" spans="1:13" x14ac:dyDescent="0.25">
      <c r="A34" s="46" t="s">
        <v>146</v>
      </c>
      <c r="B34" s="2">
        <f t="shared" si="0"/>
        <v>3</v>
      </c>
      <c r="C34" s="3" t="s">
        <v>18</v>
      </c>
      <c r="D34" s="4">
        <v>46083</v>
      </c>
      <c r="E34" s="3" t="s">
        <v>19</v>
      </c>
      <c r="F34" s="3" t="s">
        <v>20</v>
      </c>
      <c r="G34" s="55">
        <v>3148910</v>
      </c>
      <c r="H34" s="55">
        <v>283402</v>
      </c>
      <c r="I34" s="55">
        <v>229241</v>
      </c>
      <c r="J34" s="55">
        <v>3094749</v>
      </c>
      <c r="K34" s="53" t="s">
        <v>133</v>
      </c>
      <c r="L34" s="53" t="s">
        <v>134</v>
      </c>
      <c r="M34" s="60">
        <v>46204</v>
      </c>
    </row>
    <row r="35" spans="1:13" x14ac:dyDescent="0.25">
      <c r="A35" s="46" t="s">
        <v>146</v>
      </c>
      <c r="B35" s="2">
        <f t="shared" si="0"/>
        <v>4</v>
      </c>
      <c r="D35" s="4">
        <v>46119</v>
      </c>
      <c r="E35" t="s">
        <v>112</v>
      </c>
      <c r="F35" t="s">
        <v>113</v>
      </c>
      <c r="G35" s="55">
        <v>2607125</v>
      </c>
      <c r="H35" s="55">
        <v>234642</v>
      </c>
      <c r="I35" s="55">
        <v>189799</v>
      </c>
      <c r="J35" s="55">
        <v>2562282</v>
      </c>
      <c r="K35" s="53" t="s">
        <v>133</v>
      </c>
      <c r="L35" s="53" t="s">
        <v>134</v>
      </c>
      <c r="M35" s="60">
        <v>46224</v>
      </c>
    </row>
    <row r="36" spans="1:13" x14ac:dyDescent="0.25">
      <c r="A36" s="46" t="s">
        <v>146</v>
      </c>
      <c r="B36" s="2">
        <f t="shared" si="0"/>
        <v>4</v>
      </c>
      <c r="D36" s="4">
        <v>46141</v>
      </c>
      <c r="E36" t="s">
        <v>114</v>
      </c>
      <c r="F36" t="s">
        <v>115</v>
      </c>
      <c r="G36" s="55">
        <v>1842628</v>
      </c>
      <c r="H36" s="55">
        <v>165837</v>
      </c>
      <c r="I36" s="55">
        <v>134143</v>
      </c>
      <c r="J36" s="55">
        <v>1810934</v>
      </c>
      <c r="K36" s="53" t="s">
        <v>133</v>
      </c>
      <c r="L36" s="53" t="s">
        <v>134</v>
      </c>
      <c r="M36" s="60">
        <v>46224</v>
      </c>
    </row>
    <row r="37" spans="1:13" x14ac:dyDescent="0.25">
      <c r="A37" s="46" t="s">
        <v>146</v>
      </c>
      <c r="B37" s="2">
        <f t="shared" si="0"/>
        <v>4</v>
      </c>
      <c r="D37" s="42">
        <v>46119</v>
      </c>
      <c r="E37" t="s">
        <v>116</v>
      </c>
      <c r="F37" t="s">
        <v>117</v>
      </c>
      <c r="G37" s="55">
        <v>1780544</v>
      </c>
      <c r="H37" s="55">
        <v>160249</v>
      </c>
      <c r="I37" s="55">
        <v>129624</v>
      </c>
      <c r="J37" s="55">
        <v>1749919</v>
      </c>
      <c r="K37" s="53" t="s">
        <v>133</v>
      </c>
      <c r="L37" s="53" t="s">
        <v>134</v>
      </c>
      <c r="M37" s="60">
        <v>46224</v>
      </c>
    </row>
    <row r="38" spans="1:13" x14ac:dyDescent="0.25">
      <c r="A38" s="46" t="s">
        <v>146</v>
      </c>
      <c r="B38" s="2">
        <f t="shared" si="0"/>
        <v>4</v>
      </c>
      <c r="D38" s="42">
        <v>46141</v>
      </c>
      <c r="E38" t="s">
        <v>118</v>
      </c>
      <c r="F38" t="s">
        <v>119</v>
      </c>
      <c r="G38" s="55">
        <v>1904576</v>
      </c>
      <c r="H38" s="55">
        <v>171412</v>
      </c>
      <c r="I38" s="55">
        <v>138653</v>
      </c>
      <c r="J38" s="55">
        <v>1871817</v>
      </c>
      <c r="K38" s="53" t="s">
        <v>133</v>
      </c>
      <c r="L38" s="53" t="s">
        <v>134</v>
      </c>
      <c r="M38" s="60">
        <v>46224</v>
      </c>
    </row>
    <row r="39" spans="1:13" x14ac:dyDescent="0.25">
      <c r="A39" s="46" t="s">
        <v>145</v>
      </c>
      <c r="B39" s="2">
        <f t="shared" si="0"/>
        <v>1</v>
      </c>
      <c r="F39" t="s">
        <v>120</v>
      </c>
      <c r="G39" s="55">
        <v>-534298</v>
      </c>
      <c r="H39" s="55">
        <v>0</v>
      </c>
      <c r="I39" s="55">
        <v>-42744</v>
      </c>
      <c r="J39" s="55">
        <v>-577042</v>
      </c>
      <c r="K39" s="53" t="s">
        <v>133</v>
      </c>
      <c r="L39" s="53" t="s">
        <v>134</v>
      </c>
      <c r="M39" s="60">
        <v>46224</v>
      </c>
    </row>
    <row r="40" spans="1:13" x14ac:dyDescent="0.25">
      <c r="A40" s="46" t="s">
        <v>145</v>
      </c>
      <c r="B40" s="2">
        <f t="shared" si="0"/>
        <v>1</v>
      </c>
      <c r="F40" t="s">
        <v>121</v>
      </c>
      <c r="G40" s="55">
        <v>-138000</v>
      </c>
      <c r="H40" s="55">
        <v>0</v>
      </c>
      <c r="I40" s="55">
        <v>-11040</v>
      </c>
      <c r="J40" s="55">
        <v>-149040</v>
      </c>
      <c r="K40" s="53" t="s">
        <v>133</v>
      </c>
      <c r="L40" s="53" t="s">
        <v>134</v>
      </c>
      <c r="M40" s="60">
        <v>46224</v>
      </c>
    </row>
    <row r="41" spans="1:13" x14ac:dyDescent="0.25">
      <c r="A41" s="46" t="s">
        <v>145</v>
      </c>
      <c r="B41" s="2">
        <f t="shared" si="0"/>
        <v>5</v>
      </c>
      <c r="D41" s="4">
        <v>46163</v>
      </c>
      <c r="F41" t="s">
        <v>123</v>
      </c>
      <c r="G41" s="55">
        <v>-92000</v>
      </c>
      <c r="H41" s="55">
        <v>0</v>
      </c>
      <c r="I41" s="44">
        <v>7360</v>
      </c>
      <c r="J41" s="44">
        <v>-99360</v>
      </c>
      <c r="K41" s="53" t="s">
        <v>133</v>
      </c>
      <c r="L41" s="53" t="s">
        <v>134</v>
      </c>
      <c r="M41" s="60">
        <v>46224</v>
      </c>
    </row>
    <row r="42" spans="1:13" x14ac:dyDescent="0.25">
      <c r="A42" s="63"/>
      <c r="B42" s="2"/>
      <c r="D42" s="4"/>
    </row>
    <row r="45" spans="1:13" x14ac:dyDescent="0.25">
      <c r="G45" s="74"/>
      <c r="H45" s="74"/>
      <c r="I45" s="74"/>
      <c r="J45" s="74"/>
    </row>
    <row r="53" spans="9:9" x14ac:dyDescent="0.25">
      <c r="I53" s="64"/>
    </row>
  </sheetData>
  <autoFilter ref="A1:M41" xr:uid="{E9899201-A00F-4A6D-9376-0B9002127A76}">
    <filterColumn colId="12">
      <filters>
        <dateGroupItem year="2026" month="7" dateTimeGrouping="month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E4D8-DF6A-4BA4-AD6F-A62821670919}">
  <sheetPr>
    <tabColor rgb="FFFFFF00"/>
  </sheetPr>
  <dimension ref="A1:I12"/>
  <sheetViews>
    <sheetView workbookViewId="0">
      <selection activeCell="G3" sqref="G3:G6"/>
    </sheetView>
  </sheetViews>
  <sheetFormatPr defaultRowHeight="15" x14ac:dyDescent="0.25"/>
  <cols>
    <col min="1" max="1" width="10.7109375" bestFit="1" customWidth="1"/>
    <col min="2" max="2" width="18.85546875" customWidth="1"/>
    <col min="3" max="3" width="152.85546875" hidden="1" customWidth="1"/>
    <col min="4" max="4" width="10.28515625" bestFit="1" customWidth="1"/>
    <col min="7" max="7" width="25.140625" customWidth="1"/>
    <col min="8" max="8" width="50.7109375" bestFit="1" customWidth="1"/>
    <col min="9" max="9" width="13.140625" customWidth="1"/>
  </cols>
  <sheetData>
    <row r="1" spans="1:9" ht="15.75" x14ac:dyDescent="0.25">
      <c r="G1" s="62">
        <f>SUBTOTAL(109,G3:G7)</f>
        <v>6718135</v>
      </c>
    </row>
    <row r="2" spans="1:9" ht="60" x14ac:dyDescent="0.25">
      <c r="A2" s="49" t="s">
        <v>4</v>
      </c>
      <c r="B2" s="50" t="s">
        <v>5</v>
      </c>
      <c r="C2" s="50" t="s">
        <v>40</v>
      </c>
      <c r="D2" s="51" t="s">
        <v>125</v>
      </c>
      <c r="E2" s="50" t="s">
        <v>143</v>
      </c>
      <c r="F2" s="51" t="s">
        <v>126</v>
      </c>
      <c r="G2" s="51" t="s">
        <v>127</v>
      </c>
      <c r="H2" s="50" t="s">
        <v>128</v>
      </c>
      <c r="I2" s="50" t="s">
        <v>129</v>
      </c>
    </row>
    <row r="3" spans="1:9" x14ac:dyDescent="0.25">
      <c r="A3" s="4">
        <v>46119</v>
      </c>
      <c r="B3" t="s">
        <v>112</v>
      </c>
      <c r="C3" t="s">
        <v>113</v>
      </c>
      <c r="D3" s="55">
        <v>2607125</v>
      </c>
      <c r="E3" s="55">
        <v>234642</v>
      </c>
      <c r="F3" s="55">
        <v>189799</v>
      </c>
      <c r="G3" s="55">
        <v>2562282</v>
      </c>
      <c r="H3" s="53" t="s">
        <v>133</v>
      </c>
      <c r="I3" s="53" t="s">
        <v>134</v>
      </c>
    </row>
    <row r="4" spans="1:9" x14ac:dyDescent="0.25">
      <c r="A4" s="4">
        <v>46141</v>
      </c>
      <c r="B4" t="s">
        <v>114</v>
      </c>
      <c r="C4" t="s">
        <v>115</v>
      </c>
      <c r="D4" s="55">
        <v>1842628</v>
      </c>
      <c r="E4" s="55">
        <v>165837</v>
      </c>
      <c r="F4" s="55">
        <v>134143</v>
      </c>
      <c r="G4" s="55">
        <v>1810934</v>
      </c>
      <c r="H4" s="53" t="s">
        <v>133</v>
      </c>
      <c r="I4" s="53" t="s">
        <v>134</v>
      </c>
    </row>
    <row r="5" spans="1:9" x14ac:dyDescent="0.25">
      <c r="A5" s="42">
        <v>46119</v>
      </c>
      <c r="B5" t="s">
        <v>116</v>
      </c>
      <c r="C5" t="s">
        <v>117</v>
      </c>
      <c r="D5" s="55">
        <v>1780544</v>
      </c>
      <c r="E5" s="55">
        <v>160249</v>
      </c>
      <c r="F5" s="55">
        <v>129624</v>
      </c>
      <c r="G5" s="55">
        <v>1749919</v>
      </c>
      <c r="H5" s="53" t="s">
        <v>133</v>
      </c>
      <c r="I5" s="53" t="s">
        <v>134</v>
      </c>
    </row>
    <row r="6" spans="1:9" x14ac:dyDescent="0.25">
      <c r="A6" s="42">
        <v>46141</v>
      </c>
      <c r="B6" t="s">
        <v>118</v>
      </c>
      <c r="C6" t="s">
        <v>119</v>
      </c>
      <c r="D6" s="55">
        <v>1904576</v>
      </c>
      <c r="E6" s="55">
        <v>171412</v>
      </c>
      <c r="F6" s="55">
        <v>138653</v>
      </c>
      <c r="G6" s="55">
        <v>1871817</v>
      </c>
      <c r="H6" s="53" t="s">
        <v>133</v>
      </c>
      <c r="I6" s="53" t="s">
        <v>134</v>
      </c>
    </row>
    <row r="7" spans="1:9" x14ac:dyDescent="0.25">
      <c r="B7" t="s">
        <v>148</v>
      </c>
      <c r="C7" t="s">
        <v>147</v>
      </c>
      <c r="D7" s="61">
        <f>G7/1.08</f>
        <v>-1182237.9629629629</v>
      </c>
      <c r="F7" s="61">
        <f>D7*8%</f>
        <v>-94579.037037037036</v>
      </c>
      <c r="G7" s="61">
        <v>-1276817</v>
      </c>
    </row>
    <row r="11" spans="1:9" x14ac:dyDescent="0.25">
      <c r="I11" s="64"/>
    </row>
    <row r="12" spans="1:9" x14ac:dyDescent="0.25">
      <c r="H12" s="6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AC0CB-FDA7-48AE-8DCE-D7143673EB0B}">
  <sheetPr>
    <tabColor rgb="FFFFFF00"/>
  </sheetPr>
  <dimension ref="A1:H2"/>
  <sheetViews>
    <sheetView workbookViewId="0">
      <selection activeCell="G2" sqref="G2:H2"/>
    </sheetView>
  </sheetViews>
  <sheetFormatPr defaultRowHeight="15" x14ac:dyDescent="0.25"/>
  <cols>
    <col min="1" max="1" width="41.85546875" customWidth="1"/>
    <col min="2" max="2" width="10.7109375" bestFit="1" customWidth="1"/>
    <col min="4" max="4" width="97.140625" bestFit="1" customWidth="1"/>
    <col min="5" max="5" width="10.140625" bestFit="1" customWidth="1"/>
    <col min="6" max="6" width="10.140625" customWidth="1"/>
    <col min="7" max="7" width="9.140625" bestFit="1" customWidth="1"/>
    <col min="8" max="8" width="10.140625" bestFit="1" customWidth="1"/>
  </cols>
  <sheetData>
    <row r="1" spans="1:8" ht="42.75" x14ac:dyDescent="0.25">
      <c r="A1" s="1" t="s">
        <v>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124</v>
      </c>
      <c r="G1" s="1" t="s">
        <v>9</v>
      </c>
      <c r="H1" s="1" t="s">
        <v>10</v>
      </c>
    </row>
    <row r="2" spans="1:8" x14ac:dyDescent="0.25">
      <c r="A2" t="s">
        <v>32</v>
      </c>
      <c r="B2" s="4">
        <v>46163</v>
      </c>
      <c r="D2" t="s">
        <v>123</v>
      </c>
      <c r="E2" s="44">
        <v>92000</v>
      </c>
      <c r="F2" s="45">
        <v>0.08</v>
      </c>
      <c r="G2" s="44">
        <v>7360</v>
      </c>
      <c r="H2" s="44">
        <v>99360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7"/>
  <sheetViews>
    <sheetView workbookViewId="0">
      <selection activeCell="G2" sqref="G2:H2"/>
    </sheetView>
  </sheetViews>
  <sheetFormatPr defaultRowHeight="15" x14ac:dyDescent="0.25"/>
  <cols>
    <col min="1" max="1" width="42.7109375" customWidth="1"/>
    <col min="2" max="2" width="12.42578125" customWidth="1"/>
    <col min="3" max="3" width="9.5703125" customWidth="1"/>
    <col min="4" max="4" width="107.140625" customWidth="1"/>
    <col min="5" max="5" width="11.7109375" customWidth="1"/>
    <col min="6" max="7" width="11.5703125" bestFit="1" customWidth="1"/>
    <col min="8" max="8" width="13.28515625" bestFit="1" customWidth="1"/>
  </cols>
  <sheetData>
    <row r="1" spans="1:8" ht="28.5" x14ac:dyDescent="0.25">
      <c r="A1" s="1" t="s">
        <v>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</row>
    <row r="2" spans="1:8" x14ac:dyDescent="0.25">
      <c r="A2" t="s">
        <v>32</v>
      </c>
      <c r="B2" s="4">
        <v>46119</v>
      </c>
      <c r="C2" t="s">
        <v>112</v>
      </c>
      <c r="D2" t="s">
        <v>113</v>
      </c>
      <c r="E2" s="43">
        <v>2607125</v>
      </c>
      <c r="F2" s="43">
        <v>234642</v>
      </c>
      <c r="G2" s="43">
        <v>189799</v>
      </c>
      <c r="H2" s="43">
        <v>2562282</v>
      </c>
    </row>
    <row r="3" spans="1:8" x14ac:dyDescent="0.25">
      <c r="A3" t="s">
        <v>32</v>
      </c>
      <c r="B3" s="4">
        <v>46141</v>
      </c>
      <c r="C3" t="s">
        <v>114</v>
      </c>
      <c r="D3" t="s">
        <v>115</v>
      </c>
      <c r="E3" s="43">
        <v>1842628</v>
      </c>
      <c r="F3" s="43">
        <v>165837</v>
      </c>
      <c r="G3" s="43">
        <v>134143</v>
      </c>
      <c r="H3" s="43">
        <v>1810934</v>
      </c>
    </row>
    <row r="4" spans="1:8" x14ac:dyDescent="0.25">
      <c r="A4" t="s">
        <v>22</v>
      </c>
      <c r="B4" s="42">
        <v>46119</v>
      </c>
      <c r="C4" t="s">
        <v>116</v>
      </c>
      <c r="D4" t="s">
        <v>117</v>
      </c>
      <c r="E4" s="43">
        <v>1780544</v>
      </c>
      <c r="F4" s="43">
        <v>160249</v>
      </c>
      <c r="G4" s="43">
        <v>129624</v>
      </c>
      <c r="H4" s="43">
        <v>1749919</v>
      </c>
    </row>
    <row r="5" spans="1:8" x14ac:dyDescent="0.25">
      <c r="A5" t="s">
        <v>22</v>
      </c>
      <c r="B5" s="42">
        <v>46141</v>
      </c>
      <c r="C5" t="s">
        <v>118</v>
      </c>
      <c r="D5" t="s">
        <v>119</v>
      </c>
      <c r="E5" s="43">
        <v>1904576</v>
      </c>
      <c r="F5" s="43">
        <v>171412</v>
      </c>
      <c r="G5" s="43">
        <v>138653</v>
      </c>
      <c r="H5" s="43">
        <v>1871817</v>
      </c>
    </row>
    <row r="6" spans="1:8" x14ac:dyDescent="0.25">
      <c r="A6" t="s">
        <v>32</v>
      </c>
      <c r="D6" t="s">
        <v>120</v>
      </c>
      <c r="E6" s="44">
        <v>-534298</v>
      </c>
      <c r="F6" s="43">
        <v>0</v>
      </c>
      <c r="G6" s="44">
        <v>-42744</v>
      </c>
      <c r="H6" s="44">
        <v>-577042</v>
      </c>
    </row>
    <row r="7" spans="1:8" x14ac:dyDescent="0.25">
      <c r="A7" t="s">
        <v>22</v>
      </c>
      <c r="D7" t="s">
        <v>121</v>
      </c>
      <c r="E7" s="44">
        <v>-138000</v>
      </c>
      <c r="F7" s="43">
        <v>0</v>
      </c>
      <c r="G7" s="44">
        <v>-11040</v>
      </c>
      <c r="H7" s="44">
        <v>-149040</v>
      </c>
    </row>
  </sheetData>
  <pageMargins left="0.7" right="0.7" top="0.75" bottom="0.75" header="0.3" footer="0.3"/>
  <pageSetup orientation="portrait" horizontalDpi="300" verticalDpi="300" r:id="rId1"/>
  <ignoredErrors>
    <ignoredError sqref="C2:C3 C4:C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outlinePr summaryBelow="0"/>
  </sheetPr>
  <dimension ref="A1:L4"/>
  <sheetViews>
    <sheetView zoomScaleNormal="100" workbookViewId="0">
      <selection activeCell="G2" sqref="G2:H2"/>
    </sheetView>
  </sheetViews>
  <sheetFormatPr defaultColWidth="9.140625" defaultRowHeight="15" x14ac:dyDescent="0.25"/>
  <cols>
    <col min="1" max="1" width="51.42578125" style="2" customWidth="1"/>
    <col min="2" max="2" width="36.42578125" style="2" bestFit="1" customWidth="1"/>
    <col min="3" max="3" width="13.42578125" style="6" bestFit="1" customWidth="1"/>
    <col min="4" max="4" width="12.7109375" style="2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4">
        <v>46083</v>
      </c>
      <c r="D2" s="3" t="s">
        <v>14</v>
      </c>
      <c r="E2" s="4">
        <v>46083</v>
      </c>
      <c r="F2" s="3" t="s">
        <v>15</v>
      </c>
      <c r="G2" s="3" t="s">
        <v>16</v>
      </c>
      <c r="H2" s="5">
        <v>1876428</v>
      </c>
      <c r="I2" s="5">
        <v>168879</v>
      </c>
      <c r="J2" s="5">
        <v>136604</v>
      </c>
      <c r="K2" s="5">
        <v>1844153</v>
      </c>
      <c r="L2" s="3" t="s">
        <v>17</v>
      </c>
    </row>
    <row r="3" spans="1:12" x14ac:dyDescent="0.25">
      <c r="A3" s="3" t="s">
        <v>12</v>
      </c>
      <c r="B3" s="3" t="s">
        <v>13</v>
      </c>
      <c r="C3" s="4">
        <v>46083</v>
      </c>
      <c r="D3" s="3" t="s">
        <v>18</v>
      </c>
      <c r="E3" s="4">
        <v>46083</v>
      </c>
      <c r="F3" s="3" t="s">
        <v>19</v>
      </c>
      <c r="G3" s="3" t="s">
        <v>20</v>
      </c>
      <c r="H3" s="5">
        <v>3148910</v>
      </c>
      <c r="I3" s="5">
        <v>283402</v>
      </c>
      <c r="J3" s="5">
        <v>229241</v>
      </c>
      <c r="K3" s="5">
        <v>3094749</v>
      </c>
      <c r="L3" s="3" t="s">
        <v>17</v>
      </c>
    </row>
    <row r="4" spans="1:12" x14ac:dyDescent="0.25">
      <c r="K4" s="5">
        <f>SUM(K2:K3)</f>
        <v>4938902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outlinePr summaryBelow="0"/>
  </sheetPr>
  <dimension ref="A1:L5"/>
  <sheetViews>
    <sheetView zoomScaleNormal="100" workbookViewId="0">
      <selection activeCell="G2" sqref="G2:H2"/>
    </sheetView>
  </sheetViews>
  <sheetFormatPr defaultColWidth="9.140625" defaultRowHeight="15" x14ac:dyDescent="0.25"/>
  <cols>
    <col min="1" max="1" width="27.42578125" style="2" customWidth="1"/>
    <col min="2" max="2" width="36.42578125" style="2" bestFit="1" customWidth="1"/>
    <col min="3" max="3" width="13.42578125" style="6" bestFit="1" customWidth="1"/>
    <col min="4" max="4" width="18.7109375" style="2" bestFit="1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12</v>
      </c>
      <c r="B2" s="3" t="s">
        <v>13</v>
      </c>
      <c r="C2" s="4">
        <v>46058</v>
      </c>
      <c r="D2" s="3" t="s">
        <v>21</v>
      </c>
      <c r="E2" s="4">
        <v>46058</v>
      </c>
      <c r="F2" s="3">
        <v>9415</v>
      </c>
      <c r="G2" s="3" t="s">
        <v>22</v>
      </c>
      <c r="H2" s="5">
        <v>2312884</v>
      </c>
      <c r="I2" s="5">
        <v>208160</v>
      </c>
      <c r="J2" s="5">
        <v>168378</v>
      </c>
      <c r="K2" s="5">
        <v>2273102</v>
      </c>
      <c r="L2" s="3" t="s">
        <v>17</v>
      </c>
    </row>
    <row r="3" spans="1:12" x14ac:dyDescent="0.25">
      <c r="A3" s="3" t="s">
        <v>12</v>
      </c>
      <c r="B3" s="3" t="s">
        <v>13</v>
      </c>
      <c r="C3" s="4">
        <v>46058</v>
      </c>
      <c r="D3" s="3" t="s">
        <v>23</v>
      </c>
      <c r="E3" s="4">
        <v>46058</v>
      </c>
      <c r="F3" s="3">
        <v>9416</v>
      </c>
      <c r="G3" s="3" t="s">
        <v>24</v>
      </c>
      <c r="H3" s="5">
        <v>4145510</v>
      </c>
      <c r="I3" s="5">
        <v>373096</v>
      </c>
      <c r="J3" s="5">
        <v>301793</v>
      </c>
      <c r="K3" s="5">
        <v>4074207</v>
      </c>
      <c r="L3" s="3" t="s">
        <v>17</v>
      </c>
    </row>
    <row r="4" spans="1:12" x14ac:dyDescent="0.25">
      <c r="A4" s="3" t="s">
        <v>12</v>
      </c>
      <c r="B4" s="3" t="s">
        <v>13</v>
      </c>
      <c r="C4" s="4">
        <v>46063</v>
      </c>
      <c r="D4" s="3" t="s">
        <v>25</v>
      </c>
      <c r="E4" s="4">
        <v>46062</v>
      </c>
      <c r="F4" s="3"/>
      <c r="G4" s="3" t="s">
        <v>26</v>
      </c>
      <c r="H4" s="5">
        <v>-125580</v>
      </c>
      <c r="I4" s="5">
        <v>0</v>
      </c>
      <c r="J4" s="5">
        <v>-10046</v>
      </c>
      <c r="K4" s="5">
        <f>+H4+J4</f>
        <v>-135626</v>
      </c>
      <c r="L4" s="3" t="s">
        <v>27</v>
      </c>
    </row>
    <row r="5" spans="1:12" x14ac:dyDescent="0.25">
      <c r="K5" s="5">
        <f>SUM(K2:K4)</f>
        <v>6211683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outlinePr summaryBelow="0"/>
  </sheetPr>
  <dimension ref="A1:L4"/>
  <sheetViews>
    <sheetView zoomScaleNormal="100" workbookViewId="0">
      <selection activeCell="G2" sqref="G2:H2"/>
    </sheetView>
  </sheetViews>
  <sheetFormatPr defaultColWidth="9.140625" defaultRowHeight="15" x14ac:dyDescent="0.25"/>
  <cols>
    <col min="1" max="1" width="28" style="2" customWidth="1"/>
    <col min="2" max="2" width="36.42578125" style="2" bestFit="1" customWidth="1"/>
    <col min="3" max="3" width="13.42578125" style="6" bestFit="1" customWidth="1"/>
    <col min="4" max="4" width="8.42578125" style="2" bestFit="1" customWidth="1"/>
    <col min="5" max="5" width="11.85546875" style="6" bestFit="1" customWidth="1"/>
    <col min="6" max="6" width="10" style="2" customWidth="1"/>
    <col min="7" max="7" width="36.42578125" style="2" bestFit="1" customWidth="1"/>
    <col min="8" max="8" width="9" style="2" bestFit="1" customWidth="1"/>
    <col min="9" max="9" width="9.140625" style="2"/>
    <col min="10" max="10" width="8.7109375" style="2" bestFit="1" customWidth="1"/>
    <col min="11" max="11" width="9.140625" style="2" customWidth="1"/>
    <col min="12" max="12" width="9" style="2" bestFit="1" customWidth="1"/>
    <col min="13" max="16384" width="9.140625" style="2"/>
  </cols>
  <sheetData>
    <row r="1" spans="1:12" ht="42.75" x14ac:dyDescent="0.25">
      <c r="A1" s="1" t="s">
        <v>0</v>
      </c>
      <c r="B1" s="1" t="s">
        <v>1</v>
      </c>
      <c r="C1" s="7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3" t="s">
        <v>28</v>
      </c>
      <c r="B2" s="3" t="s">
        <v>22</v>
      </c>
      <c r="C2" s="4">
        <v>46030</v>
      </c>
      <c r="D2" s="3" t="s">
        <v>29</v>
      </c>
      <c r="E2" s="4">
        <v>46030</v>
      </c>
      <c r="F2" s="3" t="s">
        <v>30</v>
      </c>
      <c r="G2" s="3" t="s">
        <v>22</v>
      </c>
      <c r="H2" s="5">
        <v>2700101</v>
      </c>
      <c r="I2" s="5">
        <v>243010</v>
      </c>
      <c r="J2" s="5">
        <v>196567</v>
      </c>
      <c r="K2" s="5">
        <v>2653658</v>
      </c>
      <c r="L2" s="3" t="s">
        <v>17</v>
      </c>
    </row>
    <row r="3" spans="1:12" x14ac:dyDescent="0.25">
      <c r="A3" s="3" t="s">
        <v>31</v>
      </c>
      <c r="B3" s="3" t="s">
        <v>32</v>
      </c>
      <c r="C3" s="4">
        <v>46030</v>
      </c>
      <c r="D3" s="3" t="s">
        <v>33</v>
      </c>
      <c r="E3" s="4">
        <v>46030</v>
      </c>
      <c r="F3" s="3" t="s">
        <v>34</v>
      </c>
      <c r="G3" s="3" t="s">
        <v>32</v>
      </c>
      <c r="H3" s="5">
        <v>3160122</v>
      </c>
      <c r="I3" s="5">
        <v>284411</v>
      </c>
      <c r="J3" s="5">
        <v>230057</v>
      </c>
      <c r="K3" s="5">
        <v>3105768</v>
      </c>
      <c r="L3" s="3" t="s">
        <v>17</v>
      </c>
    </row>
    <row r="4" spans="1:12" x14ac:dyDescent="0.25">
      <c r="K4" s="5">
        <f>SUM(K2:K3)</f>
        <v>5759426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outlinePr summaryBelow="0"/>
  </sheetPr>
  <dimension ref="A1:M7"/>
  <sheetViews>
    <sheetView zoomScaleNormal="100" workbookViewId="0">
      <selection activeCell="G2" sqref="G2:H2"/>
    </sheetView>
  </sheetViews>
  <sheetFormatPr defaultColWidth="9.140625" defaultRowHeight="15" x14ac:dyDescent="0.25"/>
  <cols>
    <col min="1" max="1" width="10.7109375" style="6" bestFit="1" customWidth="1"/>
    <col min="2" max="2" width="9" style="6" bestFit="1" customWidth="1"/>
    <col min="3" max="3" width="8.7109375" style="2" bestFit="1" customWidth="1"/>
    <col min="4" max="4" width="14.85546875" style="2" customWidth="1"/>
    <col min="5" max="5" width="7.85546875" style="2" bestFit="1" customWidth="1"/>
    <col min="6" max="6" width="11.140625" style="2" bestFit="1" customWidth="1"/>
    <col min="7" max="7" width="11.42578125" style="16" bestFit="1" customWidth="1"/>
    <col min="8" max="8" width="9.140625" style="16" bestFit="1" customWidth="1"/>
    <col min="9" max="9" width="27.7109375" style="16" bestFit="1" customWidth="1"/>
    <col min="10" max="10" width="17.140625" style="16" customWidth="1"/>
    <col min="11" max="13" width="9.140625" style="2"/>
    <col min="14" max="14" width="10.7109375" style="2" bestFit="1" customWidth="1"/>
    <col min="15" max="16384" width="9.140625" style="2"/>
  </cols>
  <sheetData>
    <row r="1" spans="1:13" ht="18.75" x14ac:dyDescent="0.3">
      <c r="A1" s="73" t="s">
        <v>35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" x14ac:dyDescent="0.25">
      <c r="A2" s="8" t="s">
        <v>2</v>
      </c>
      <c r="B2" s="8" t="s">
        <v>36</v>
      </c>
      <c r="C2" s="9" t="s">
        <v>3</v>
      </c>
      <c r="D2" s="9" t="s">
        <v>37</v>
      </c>
      <c r="E2" s="9" t="s">
        <v>5</v>
      </c>
      <c r="F2" s="9" t="s">
        <v>0</v>
      </c>
      <c r="G2" s="9" t="s">
        <v>38</v>
      </c>
      <c r="H2" s="9" t="s">
        <v>39</v>
      </c>
      <c r="I2" s="9" t="s">
        <v>40</v>
      </c>
      <c r="J2" s="10" t="s">
        <v>41</v>
      </c>
      <c r="K2" s="10" t="s">
        <v>8</v>
      </c>
      <c r="L2" s="10" t="s">
        <v>42</v>
      </c>
      <c r="M2" s="10" t="s">
        <v>43</v>
      </c>
    </row>
    <row r="3" spans="1:13" x14ac:dyDescent="0.25">
      <c r="A3" s="11">
        <v>45992</v>
      </c>
      <c r="B3" s="11">
        <v>45992</v>
      </c>
      <c r="C3" s="12" t="s">
        <v>44</v>
      </c>
      <c r="D3" s="12" t="s">
        <v>45</v>
      </c>
      <c r="E3" s="12"/>
      <c r="F3" s="13" t="s">
        <v>46</v>
      </c>
      <c r="G3" s="13" t="s">
        <v>13</v>
      </c>
      <c r="H3" s="13" t="s">
        <v>47</v>
      </c>
      <c r="I3" s="12" t="s">
        <v>48</v>
      </c>
      <c r="J3" s="14">
        <v>-41860</v>
      </c>
      <c r="K3" s="14">
        <v>0</v>
      </c>
      <c r="L3" s="14">
        <v>-3349</v>
      </c>
      <c r="M3" s="15">
        <f>+J3-K3+L3</f>
        <v>-45209</v>
      </c>
    </row>
    <row r="4" spans="1:13" x14ac:dyDescent="0.25">
      <c r="A4" s="11">
        <v>45993</v>
      </c>
      <c r="B4" s="11">
        <v>45993</v>
      </c>
      <c r="C4" s="12" t="s">
        <v>49</v>
      </c>
      <c r="D4" s="12" t="s">
        <v>45</v>
      </c>
      <c r="E4" s="12"/>
      <c r="F4" s="13" t="s">
        <v>46</v>
      </c>
      <c r="G4" s="13" t="s">
        <v>13</v>
      </c>
      <c r="H4" s="13" t="s">
        <v>47</v>
      </c>
      <c r="I4" s="12" t="s">
        <v>50</v>
      </c>
      <c r="J4" s="14">
        <v>-50591</v>
      </c>
      <c r="K4" s="14">
        <v>0</v>
      </c>
      <c r="L4" s="14">
        <v>-4047</v>
      </c>
      <c r="M4" s="15">
        <f>+J4-K4+L4</f>
        <v>-54638</v>
      </c>
    </row>
    <row r="5" spans="1:13" x14ac:dyDescent="0.25">
      <c r="A5" s="11">
        <v>45994</v>
      </c>
      <c r="B5" s="11">
        <v>45918</v>
      </c>
      <c r="C5" s="12" t="s">
        <v>51</v>
      </c>
      <c r="D5" s="12" t="s">
        <v>45</v>
      </c>
      <c r="E5" s="12"/>
      <c r="F5" s="13" t="s">
        <v>46</v>
      </c>
      <c r="G5" s="13" t="s">
        <v>13</v>
      </c>
      <c r="H5" s="13" t="s">
        <v>47</v>
      </c>
      <c r="I5" s="12" t="s">
        <v>52</v>
      </c>
      <c r="J5" s="14">
        <v>-151653</v>
      </c>
      <c r="K5" s="14">
        <v>0</v>
      </c>
      <c r="L5" s="14">
        <v>-12132</v>
      </c>
      <c r="M5" s="15">
        <f>+J5-K5+L5</f>
        <v>-163785</v>
      </c>
    </row>
    <row r="6" spans="1:13" x14ac:dyDescent="0.25">
      <c r="A6" s="11">
        <v>46015</v>
      </c>
      <c r="B6" s="11">
        <v>46003</v>
      </c>
      <c r="C6" s="12" t="s">
        <v>53</v>
      </c>
      <c r="D6" s="12" t="s">
        <v>45</v>
      </c>
      <c r="E6" s="12"/>
      <c r="F6" s="13" t="s">
        <v>46</v>
      </c>
      <c r="G6" s="13" t="s">
        <v>13</v>
      </c>
      <c r="H6" s="13" t="s">
        <v>47</v>
      </c>
      <c r="I6" s="12" t="s">
        <v>54</v>
      </c>
      <c r="J6" s="14">
        <v>-41860</v>
      </c>
      <c r="K6" s="14">
        <v>0</v>
      </c>
      <c r="L6" s="14">
        <v>-3349</v>
      </c>
      <c r="M6" s="15">
        <f>+J6-K6+L6</f>
        <v>-45209</v>
      </c>
    </row>
    <row r="7" spans="1:13" x14ac:dyDescent="0.25">
      <c r="M7" s="15">
        <f>SUM(M3:M6)</f>
        <v>-308841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CÔNG NỢ</vt:lpstr>
      <vt:lpstr>Tổng Chi tiết</vt:lpstr>
      <vt:lpstr>Gửi khách</vt:lpstr>
      <vt:lpstr>T05.26</vt:lpstr>
      <vt:lpstr>T04.26</vt:lpstr>
      <vt:lpstr>T03.26</vt:lpstr>
      <vt:lpstr>T02.26</vt:lpstr>
      <vt:lpstr>T01.26</vt:lpstr>
      <vt:lpstr>T12.25</vt:lpstr>
      <vt:lpstr>T11.25</vt:lpstr>
      <vt:lpstr>T10.25</vt:lpstr>
      <vt:lpstr>T09.25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2026-05-09T04:20:34Z</dcterms:created>
  <dcterms:modified xsi:type="dcterms:W3CDTF">2026-07-22T01:54:58Z</dcterms:modified>
</cp:coreProperties>
</file>