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V:\06 VU\CONG NO\SIBA\2026\SIBA MIEN NAM + VINH'\"/>
    </mc:Choice>
  </mc:AlternateContent>
  <xr:revisionPtr revIDLastSave="0" documentId="13_ncr:1_{97F0F8D5-BC15-4956-B467-2EBF7812C576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Tổng hợp " sheetId="2" r:id="rId1"/>
    <sheet name="CÔNG NỢ" sheetId="15" r:id="rId2"/>
    <sheet name="Tổng chi tiết" sheetId="13" r:id="rId3"/>
    <sheet name="T08" sheetId="18" r:id="rId4"/>
    <sheet name="T07" sheetId="16" r:id="rId5"/>
    <sheet name="T06" sheetId="14" r:id="rId6"/>
    <sheet name="T05" sheetId="12" r:id="rId7"/>
    <sheet name="Sheet1" sheetId="17" r:id="rId8"/>
  </sheets>
  <definedNames>
    <definedName name="_xlnm._FilterDatabase" localSheetId="2" hidden="1">'Tổng chi tiết'!$A$1:$Q$11</definedName>
  </definedNames>
  <calcPr calcId="191029"/>
</workbook>
</file>

<file path=xl/calcChain.xml><?xml version="1.0" encoding="utf-8"?>
<calcChain xmlns="http://schemas.openxmlformats.org/spreadsheetml/2006/main">
  <c r="F40" i="2" l="1"/>
  <c r="B27" i="13"/>
  <c r="I12" i="18"/>
  <c r="K26" i="13"/>
  <c r="J26" i="13"/>
  <c r="G26" i="13"/>
  <c r="B20" i="13"/>
  <c r="B21" i="13"/>
  <c r="B22" i="13"/>
  <c r="B23" i="13"/>
  <c r="B24" i="13"/>
  <c r="B25" i="13"/>
  <c r="B19" i="13"/>
  <c r="I9" i="18"/>
  <c r="H9" i="18"/>
  <c r="E9" i="18"/>
  <c r="H21" i="17"/>
  <c r="H20" i="17" l="1"/>
  <c r="H19" i="17"/>
  <c r="H18" i="17"/>
  <c r="I5" i="14" l="1"/>
  <c r="I7" i="14"/>
  <c r="I9" i="16"/>
  <c r="I8" i="16"/>
  <c r="H8" i="16"/>
  <c r="E8" i="16"/>
  <c r="G8" i="16"/>
  <c r="H5" i="14"/>
  <c r="G5" i="14"/>
  <c r="E5" i="14"/>
  <c r="H8" i="12"/>
  <c r="G7" i="12"/>
  <c r="H7" i="12"/>
  <c r="E7" i="12"/>
  <c r="D18" i="2"/>
  <c r="B3" i="13"/>
  <c r="B11" i="13"/>
  <c r="B12" i="13"/>
  <c r="B13" i="13"/>
  <c r="B14" i="13"/>
  <c r="B15" i="13"/>
  <c r="B10" i="13"/>
  <c r="B2" i="13" l="1"/>
  <c r="B4" i="13"/>
  <c r="B5" i="13"/>
  <c r="B6" i="13"/>
  <c r="B7" i="13"/>
  <c r="E14" i="15" s="1"/>
  <c r="B8" i="13"/>
  <c r="B9" i="13"/>
  <c r="E13" i="15" l="1"/>
  <c r="E11" i="2" s="1"/>
  <c r="G6" i="15"/>
  <c r="D11" i="15"/>
  <c r="D24" i="2" s="1"/>
  <c r="G12" i="15"/>
  <c r="E10" i="15"/>
  <c r="E8" i="2" s="1"/>
  <c r="G15" i="15"/>
  <c r="C8" i="15"/>
  <c r="C6" i="2" s="1"/>
  <c r="D14" i="15"/>
  <c r="G13" i="15"/>
  <c r="C12" i="15"/>
  <c r="C10" i="2" s="1"/>
  <c r="C11" i="15"/>
  <c r="C9" i="2" s="1"/>
  <c r="G10" i="15"/>
  <c r="G9" i="15"/>
  <c r="E8" i="15"/>
  <c r="G8" i="15"/>
  <c r="C7" i="15"/>
  <c r="C5" i="2" s="1"/>
  <c r="D7" i="15"/>
  <c r="D20" i="2" s="1"/>
  <c r="E7" i="15"/>
  <c r="G7" i="15"/>
  <c r="G14" i="15"/>
  <c r="D13" i="15"/>
  <c r="D12" i="15"/>
  <c r="D25" i="2" s="1"/>
  <c r="E11" i="15"/>
  <c r="E9" i="2" s="1"/>
  <c r="D10" i="15"/>
  <c r="D23" i="2" s="1"/>
  <c r="D8" i="15"/>
  <c r="D21" i="2" s="1"/>
  <c r="D6" i="15"/>
  <c r="D19" i="2" s="1"/>
  <c r="C17" i="15"/>
  <c r="D17" i="15"/>
  <c r="E17" i="15"/>
  <c r="G17" i="15"/>
  <c r="C14" i="15"/>
  <c r="C13" i="15"/>
  <c r="C11" i="2" s="1"/>
  <c r="E12" i="15"/>
  <c r="E10" i="2" s="1"/>
  <c r="G11" i="15"/>
  <c r="C10" i="15"/>
  <c r="C8" i="2" s="1"/>
  <c r="E9" i="15"/>
  <c r="C6" i="15"/>
  <c r="C4" i="2" s="1"/>
  <c r="E6" i="15"/>
  <c r="C16" i="15"/>
  <c r="D16" i="15"/>
  <c r="E16" i="15"/>
  <c r="G16" i="15"/>
  <c r="C15" i="15"/>
  <c r="D15" i="15"/>
  <c r="E15" i="15"/>
  <c r="E17" i="2" l="1"/>
  <c r="F14" i="15"/>
  <c r="F12" i="15"/>
  <c r="F11" i="15"/>
  <c r="F13" i="15"/>
  <c r="F8" i="15"/>
  <c r="F15" i="15"/>
  <c r="F10" i="15"/>
  <c r="E18" i="15"/>
  <c r="F6" i="15"/>
  <c r="H6" i="15" s="1"/>
  <c r="F7" i="15"/>
  <c r="F16" i="15"/>
  <c r="F17" i="15"/>
  <c r="G18" i="15"/>
  <c r="H7" i="15" l="1"/>
  <c r="H8" i="15" s="1"/>
  <c r="D9" i="15"/>
  <c r="C9" i="15"/>
  <c r="C7" i="2" s="1"/>
  <c r="D18" i="15" l="1"/>
  <c r="D22" i="2"/>
  <c r="F9" i="15"/>
  <c r="H9" i="15" s="1"/>
  <c r="H10" i="15" s="1"/>
  <c r="H11" i="15" s="1"/>
  <c r="H12" i="15" s="1"/>
  <c r="H13" i="15" s="1"/>
  <c r="H14" i="15" s="1"/>
  <c r="H15" i="15" s="1"/>
  <c r="H16" i="15" s="1"/>
  <c r="H17" i="15" s="1"/>
  <c r="C18" i="15"/>
  <c r="H18" i="15" l="1"/>
  <c r="F45" i="2"/>
  <c r="D31" i="2" l="1"/>
  <c r="C17" i="2"/>
  <c r="F46" i="2" l="1"/>
</calcChain>
</file>

<file path=xl/sharedStrings.xml><?xml version="1.0" encoding="utf-8"?>
<sst xmlns="http://schemas.openxmlformats.org/spreadsheetml/2006/main" count="382" uniqueCount="121">
  <si>
    <t>Số hóa đơn</t>
  </si>
  <si>
    <t>Diễn giải</t>
  </si>
  <si>
    <t>Ngày hóa đơn</t>
  </si>
  <si>
    <t>THEO DÕI CÔNG NỢ / CHI NHÁNH CÔNG TY CỔ PHẦN SIBA FOOD VIỆT NAM TẠI HÀ NỘI</t>
  </si>
  <si>
    <t>Ngày tháng</t>
  </si>
  <si>
    <t>Nội dung</t>
  </si>
  <si>
    <t>Số tiền bán hàng</t>
  </si>
  <si>
    <t>Số tiền hàng trả</t>
  </si>
  <si>
    <t>Giảm trừ</t>
  </si>
  <si>
    <t>Số dư đầu kì</t>
  </si>
  <si>
    <t>Tổng bán hàng</t>
  </si>
  <si>
    <t>Tổng hàng trả</t>
  </si>
  <si>
    <t>Tổng đã thanh toán</t>
  </si>
  <si>
    <t xml:space="preserve">Dư nợ phải thu </t>
  </si>
  <si>
    <t>Ký hiệu HĐ</t>
  </si>
  <si>
    <t>Doanh số bán chưa có thuế GTGT</t>
  </si>
  <si>
    <t>Thuế suất</t>
  </si>
  <si>
    <t>Thuế GTGT</t>
  </si>
  <si>
    <t>Tên người mua</t>
  </si>
  <si>
    <t>Mã số thuế người mua</t>
  </si>
  <si>
    <t>0316625505-001</t>
  </si>
  <si>
    <t>Số tiền khách đã thanh toán</t>
  </si>
  <si>
    <t>Thanh toán</t>
  </si>
  <si>
    <t>Hàng bán</t>
  </si>
  <si>
    <t>Thành tiền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</si>
  <si>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</si>
  <si>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</si>
  <si>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</si>
  <si>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</si>
  <si>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</si>
  <si>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</si>
  <si>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</si>
  <si>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</si>
  <si>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</si>
  <si>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</si>
  <si>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</si>
  <si>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</si>
  <si>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Hàng trả tháng 01.2026</t>
  </si>
  <si>
    <t>Hàng trả tháng 02.2026</t>
  </si>
  <si>
    <t>Hàng trả tháng 03.2026</t>
  </si>
  <si>
    <t>Hàng trả tháng 04.2026</t>
  </si>
  <si>
    <t>Hàng trả tháng 05.2026</t>
  </si>
  <si>
    <t>Hàng trả tháng 08.2026</t>
  </si>
  <si>
    <t>Hàng trả tháng 09.2026</t>
  </si>
  <si>
    <t>Hàng trả tháng 10.2026</t>
  </si>
  <si>
    <t>Hàng trả tháng 11.2026</t>
  </si>
  <si>
    <t>Hàng trả tháng 12.2026</t>
  </si>
  <si>
    <t>Hàng trả tháng 06.2026</t>
  </si>
  <si>
    <t>Hàng trả tháng 07.2026</t>
  </si>
  <si>
    <t>1C26TTN</t>
  </si>
  <si>
    <t>Sibafood S079 - Sunrise</t>
  </si>
  <si>
    <t>Sibafood S091 - Residence</t>
  </si>
  <si>
    <t>Sibafood S092 - Mizuki</t>
  </si>
  <si>
    <t>Sibafood S072 - GH201.S04 Vinhomes Grand Park</t>
  </si>
  <si>
    <t>Sibafood S073 - BS1001.S03 Vinhomes Grand Park</t>
  </si>
  <si>
    <t>Ngày thanh toán</t>
  </si>
  <si>
    <t>Note</t>
  </si>
  <si>
    <t>00039668</t>
  </si>
  <si>
    <t>00040512</t>
  </si>
  <si>
    <t>00041261</t>
  </si>
  <si>
    <t>4100167068</t>
  </si>
  <si>
    <t>4100179985</t>
  </si>
  <si>
    <t>4100181672</t>
  </si>
  <si>
    <t>Chiết khấu</t>
  </si>
  <si>
    <t>Sibafood S086- Westgate</t>
  </si>
  <si>
    <t>CÔNG NỢ  2026</t>
  </si>
  <si>
    <t>BH</t>
  </si>
  <si>
    <t>TRA</t>
  </si>
  <si>
    <t>P</t>
  </si>
  <si>
    <t>TT</t>
  </si>
  <si>
    <t>Tháng</t>
  </si>
  <si>
    <t>Bán hàng</t>
  </si>
  <si>
    <t>Hàng trả</t>
  </si>
  <si>
    <t>Tổng phát sinh</t>
  </si>
  <si>
    <t>Công nợ cuối kỳ</t>
  </si>
  <si>
    <t>Số dư đầu kỳ 31/12/2025</t>
  </si>
  <si>
    <t>Phát sinh</t>
  </si>
  <si>
    <t>00045545</t>
  </si>
  <si>
    <t>00046011</t>
  </si>
  <si>
    <t>00048195</t>
  </si>
  <si>
    <t>00048522</t>
  </si>
  <si>
    <t>00049335</t>
  </si>
  <si>
    <t>00050243</t>
  </si>
  <si>
    <t>4100189036</t>
  </si>
  <si>
    <t>4100190264</t>
  </si>
  <si>
    <t>4100196018</t>
  </si>
  <si>
    <t>4100198027</t>
  </si>
  <si>
    <t>4100198296</t>
  </si>
  <si>
    <t>4100199888</t>
  </si>
  <si>
    <t>0316625505</t>
  </si>
  <si>
    <t>CÔNG TY CỔ PHẦN SIBA FOOD VIỆT NAM</t>
  </si>
  <si>
    <t>GT</t>
  </si>
  <si>
    <t>Hỗ trợ trưng bày tháng 5.2026 ( 1%)</t>
  </si>
  <si>
    <t>Hỗ trợ trưng bày tháng 6.2026 ( 1%)</t>
  </si>
  <si>
    <t>Hỗ trợ trưng bày tháng 7.2026 ( 1%)</t>
  </si>
  <si>
    <t>CHI TIẾT BÁN HÀNG</t>
  </si>
  <si>
    <t>00034769</t>
  </si>
  <si>
    <t>00036400</t>
  </si>
  <si>
    <t>00036460</t>
  </si>
  <si>
    <t>00037373</t>
  </si>
  <si>
    <t>00037374</t>
  </si>
  <si>
    <t>Tên khách hàng</t>
  </si>
  <si>
    <t>Mã số thuế</t>
  </si>
  <si>
    <t>TỔNG CỘNG</t>
  </si>
  <si>
    <t>00054732</t>
  </si>
  <si>
    <t>4100207405</t>
  </si>
  <si>
    <t>00055774</t>
  </si>
  <si>
    <t>4100212717</t>
  </si>
  <si>
    <t>00055788</t>
  </si>
  <si>
    <t>4100211056</t>
  </si>
  <si>
    <t>00056382</t>
  </si>
  <si>
    <t>4100215099</t>
  </si>
  <si>
    <t>00056383</t>
  </si>
  <si>
    <t>4100211046</t>
  </si>
  <si>
    <t>00056859</t>
  </si>
  <si>
    <t>4100213617</t>
  </si>
  <si>
    <t>00059514</t>
  </si>
  <si>
    <t>4100219717</t>
  </si>
  <si>
    <t>Hỗ trợ trưng bày tháng 8.2026 ( 1%)</t>
  </si>
  <si>
    <t>Thanh toán tháng 5+6+7</t>
  </si>
  <si>
    <t>Thanh toán T5+T6+T7.2026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</si>
</sst>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,##0\ _₫_-;\-* #,##0\ _₫_-;_-* &quot;-&quot;??\ _₫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4"/>
      <color rgb="FFFF0000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3"/>
      <color rgb="FFFF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b/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/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116">
    <xf numFmtId="0" fontId="0" fillId="0" borderId="0" xfId="0"/>
    <xf numFmtId="14" fontId="5" fillId="3" borderId="3" xfId="1" applyNumberFormat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14" fontId="6" fillId="0" borderId="3" xfId="1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65" fontId="5" fillId="0" borderId="3" xfId="2" applyNumberFormat="1" applyFont="1" applyBorder="1" applyAlignment="1">
      <alignment horizontal="center"/>
    </xf>
    <xf numFmtId="165" fontId="6" fillId="0" borderId="3" xfId="2" applyNumberFormat="1" applyFont="1" applyBorder="1" applyAlignment="1">
      <alignment horizontal="center"/>
    </xf>
    <xf numFmtId="165" fontId="6" fillId="0" borderId="3" xfId="2" applyNumberFormat="1" applyFont="1" applyBorder="1"/>
    <xf numFmtId="0" fontId="6" fillId="0" borderId="3" xfId="1" applyFont="1" applyBorder="1" applyAlignment="1">
      <alignment horizontal="left"/>
    </xf>
    <xf numFmtId="165" fontId="5" fillId="3" borderId="3" xfId="2" applyNumberFormat="1" applyFont="1" applyFill="1" applyBorder="1" applyAlignment="1">
      <alignment horizontal="center"/>
    </xf>
    <xf numFmtId="165" fontId="7" fillId="3" borderId="3" xfId="2" applyNumberFormat="1" applyFont="1" applyFill="1" applyBorder="1" applyAlignment="1">
      <alignment horizontal="left" vertical="center"/>
    </xf>
    <xf numFmtId="165" fontId="5" fillId="3" borderId="3" xfId="2" applyNumberFormat="1" applyFont="1" applyFill="1" applyBorder="1"/>
    <xf numFmtId="0" fontId="5" fillId="3" borderId="3" xfId="1" applyFont="1" applyFill="1" applyBorder="1"/>
    <xf numFmtId="14" fontId="5" fillId="4" borderId="3" xfId="1" applyNumberFormat="1" applyFont="1" applyFill="1" applyBorder="1" applyAlignment="1">
      <alignment horizontal="center"/>
    </xf>
    <xf numFmtId="0" fontId="6" fillId="4" borderId="5" xfId="1" applyFont="1" applyFill="1" applyBorder="1" applyAlignment="1">
      <alignment horizontal="left"/>
    </xf>
    <xf numFmtId="165" fontId="5" fillId="4" borderId="3" xfId="2" applyNumberFormat="1" applyFont="1" applyFill="1" applyBorder="1" applyAlignment="1">
      <alignment horizontal="center"/>
    </xf>
    <xf numFmtId="165" fontId="8" fillId="4" borderId="3" xfId="2" applyNumberFormat="1" applyFont="1" applyFill="1" applyBorder="1" applyAlignment="1">
      <alignment horizontal="left" vertical="center"/>
    </xf>
    <xf numFmtId="165" fontId="5" fillId="4" borderId="3" xfId="2" applyNumberFormat="1" applyFont="1" applyFill="1" applyBorder="1"/>
    <xf numFmtId="0" fontId="5" fillId="4" borderId="3" xfId="1" applyFont="1" applyFill="1" applyBorder="1"/>
    <xf numFmtId="14" fontId="6" fillId="4" borderId="3" xfId="1" applyNumberFormat="1" applyFont="1" applyFill="1" applyBorder="1" applyAlignment="1">
      <alignment horizontal="center"/>
    </xf>
    <xf numFmtId="0" fontId="6" fillId="0" borderId="5" xfId="1" applyFont="1" applyBorder="1" applyAlignment="1">
      <alignment horizontal="left"/>
    </xf>
    <xf numFmtId="165" fontId="5" fillId="4" borderId="3" xfId="2" applyNumberFormat="1" applyFont="1" applyFill="1" applyBorder="1" applyAlignment="1">
      <alignment horizontal="center" vertical="center"/>
    </xf>
    <xf numFmtId="165" fontId="7" fillId="3" borderId="3" xfId="2" applyNumberFormat="1" applyFont="1" applyFill="1" applyBorder="1" applyAlignment="1">
      <alignment horizontal="center" vertical="center"/>
    </xf>
    <xf numFmtId="165" fontId="5" fillId="3" borderId="3" xfId="1" applyNumberFormat="1" applyFont="1" applyFill="1" applyBorder="1"/>
    <xf numFmtId="165" fontId="9" fillId="5" borderId="3" xfId="1" applyNumberFormat="1" applyFont="1" applyFill="1" applyBorder="1"/>
    <xf numFmtId="165" fontId="0" fillId="0" borderId="0" xfId="0" applyNumberFormat="1"/>
    <xf numFmtId="38" fontId="2" fillId="2" borderId="2" xfId="0" applyNumberFormat="1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38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12" fillId="0" borderId="0" xfId="0" applyFont="1"/>
    <xf numFmtId="14" fontId="13" fillId="2" borderId="7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38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38" fontId="15" fillId="0" borderId="0" xfId="0" applyNumberFormat="1" applyFont="1"/>
    <xf numFmtId="14" fontId="19" fillId="0" borderId="0" xfId="0" applyNumberFormat="1" applyFont="1" applyAlignment="1">
      <alignment horizontal="center"/>
    </xf>
    <xf numFmtId="0" fontId="17" fillId="0" borderId="0" xfId="0" applyFont="1"/>
    <xf numFmtId="14" fontId="20" fillId="3" borderId="3" xfId="0" applyNumberFormat="1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1" fillId="0" borderId="0" xfId="0" applyNumberFormat="1" applyFont="1" applyAlignment="1">
      <alignment horizontal="center"/>
    </xf>
    <xf numFmtId="0" fontId="22" fillId="0" borderId="3" xfId="0" applyFont="1" applyBorder="1" applyAlignment="1">
      <alignment horizontal="left"/>
    </xf>
    <xf numFmtId="165" fontId="22" fillId="0" borderId="5" xfId="2" applyNumberFormat="1" applyFont="1" applyBorder="1" applyAlignment="1">
      <alignment horizontal="center"/>
    </xf>
    <xf numFmtId="165" fontId="22" fillId="0" borderId="3" xfId="2" applyNumberFormat="1" applyFont="1" applyBorder="1" applyAlignment="1">
      <alignment horizontal="center"/>
    </xf>
    <xf numFmtId="165" fontId="22" fillId="0" borderId="3" xfId="2" applyNumberFormat="1" applyFont="1" applyBorder="1"/>
    <xf numFmtId="3" fontId="23" fillId="0" borderId="0" xfId="0" applyNumberFormat="1" applyFont="1"/>
    <xf numFmtId="0" fontId="23" fillId="0" borderId="0" xfId="0" applyFont="1"/>
    <xf numFmtId="1" fontId="22" fillId="0" borderId="3" xfId="0" applyNumberFormat="1" applyFont="1" applyBorder="1" applyAlignment="1">
      <alignment horizontal="center"/>
    </xf>
    <xf numFmtId="165" fontId="21" fillId="0" borderId="5" xfId="2" applyNumberFormat="1" applyFont="1" applyFill="1" applyBorder="1" applyAlignment="1">
      <alignment horizontal="center"/>
    </xf>
    <xf numFmtId="165" fontId="21" fillId="0" borderId="5" xfId="2" applyNumberFormat="1" applyFont="1" applyBorder="1" applyAlignment="1">
      <alignment horizontal="center"/>
    </xf>
    <xf numFmtId="14" fontId="22" fillId="5" borderId="3" xfId="0" quotePrefix="1" applyNumberFormat="1" applyFont="1" applyFill="1" applyBorder="1" applyAlignment="1">
      <alignment horizontal="center" vertical="center"/>
    </xf>
    <xf numFmtId="165" fontId="22" fillId="5" borderId="3" xfId="0" applyNumberFormat="1" applyFont="1" applyFill="1" applyBorder="1" applyAlignment="1">
      <alignment vertical="center"/>
    </xf>
    <xf numFmtId="165" fontId="11" fillId="5" borderId="0" xfId="0" applyNumberFormat="1" applyFont="1" applyFill="1"/>
    <xf numFmtId="14" fontId="14" fillId="2" borderId="7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38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0" xfId="0" applyFont="1"/>
    <xf numFmtId="9" fontId="14" fillId="0" borderId="0" xfId="0" applyNumberFormat="1" applyFont="1"/>
    <xf numFmtId="38" fontId="14" fillId="0" borderId="0" xfId="0" applyNumberFormat="1" applyFont="1"/>
    <xf numFmtId="38" fontId="15" fillId="5" borderId="0" xfId="0" applyNumberFormat="1" applyFont="1" applyFill="1"/>
    <xf numFmtId="0" fontId="14" fillId="2" borderId="8" xfId="0" applyFont="1" applyFill="1" applyBorder="1" applyAlignment="1">
      <alignment horizontal="center" vertical="center" wrapText="1"/>
    </xf>
    <xf numFmtId="166" fontId="14" fillId="0" borderId="0" xfId="3" applyNumberFormat="1" applyFon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3" fontId="14" fillId="0" borderId="0" xfId="0" applyNumberFormat="1" applyFont="1" applyAlignment="1">
      <alignment horizontal="center" vertical="center"/>
    </xf>
    <xf numFmtId="9" fontId="14" fillId="0" borderId="0" xfId="0" applyNumberFormat="1" applyFont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38" fontId="14" fillId="0" borderId="1" xfId="0" applyNumberFormat="1" applyFont="1" applyBorder="1" applyAlignment="1">
      <alignment horizontal="right" vertical="center"/>
    </xf>
    <xf numFmtId="14" fontId="14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9" fontId="12" fillId="0" borderId="0" xfId="0" applyNumberFormat="1" applyFont="1"/>
    <xf numFmtId="38" fontId="0" fillId="0" borderId="0" xfId="3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0" xfId="0" applyFont="1"/>
    <xf numFmtId="14" fontId="25" fillId="2" borderId="3" xfId="0" applyNumberFormat="1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38" fontId="25" fillId="2" borderId="3" xfId="0" applyNumberFormat="1" applyFont="1" applyFill="1" applyBorder="1" applyAlignment="1">
      <alignment horizontal="center" vertical="center" wrapText="1"/>
    </xf>
    <xf numFmtId="14" fontId="24" fillId="0" borderId="3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3" fontId="24" fillId="0" borderId="3" xfId="0" applyNumberFormat="1" applyFont="1" applyBorder="1" applyAlignment="1">
      <alignment horizontal="center" vertical="center"/>
    </xf>
    <xf numFmtId="14" fontId="21" fillId="0" borderId="3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38" fontId="21" fillId="0" borderId="3" xfId="0" applyNumberFormat="1" applyFont="1" applyBorder="1" applyAlignment="1">
      <alignment horizontal="center" vertical="center"/>
    </xf>
    <xf numFmtId="14" fontId="21" fillId="0" borderId="3" xfId="0" applyNumberFormat="1" applyFont="1" applyBorder="1" applyAlignment="1">
      <alignment horizontal="center"/>
    </xf>
    <xf numFmtId="37" fontId="24" fillId="0" borderId="3" xfId="3" applyNumberFormat="1" applyFont="1" applyBorder="1" applyAlignment="1">
      <alignment horizontal="center" vertical="center"/>
    </xf>
    <xf numFmtId="3" fontId="20" fillId="0" borderId="3" xfId="0" applyNumberFormat="1" applyFont="1" applyBorder="1" applyAlignment="1">
      <alignment horizontal="center"/>
    </xf>
    <xf numFmtId="9" fontId="12" fillId="0" borderId="0" xfId="0" applyNumberFormat="1" applyFont="1" applyAlignment="1">
      <alignment horizontal="center" vertical="center"/>
    </xf>
    <xf numFmtId="38" fontId="12" fillId="0" borderId="0" xfId="3" applyNumberFormat="1" applyFont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38" fontId="13" fillId="0" borderId="1" xfId="0" applyNumberFormat="1" applyFont="1" applyBorder="1" applyAlignment="1">
      <alignment horizontal="right" vertical="center"/>
    </xf>
    <xf numFmtId="165" fontId="27" fillId="5" borderId="3" xfId="0" applyNumberFormat="1" applyFont="1" applyFill="1" applyBorder="1" applyAlignment="1">
      <alignment vertical="center"/>
    </xf>
    <xf numFmtId="14" fontId="4" fillId="0" borderId="0" xfId="1" applyNumberFormat="1" applyFont="1" applyAlignment="1">
      <alignment horizontal="center" vertical="center" wrapText="1"/>
    </xf>
    <xf numFmtId="14" fontId="5" fillId="3" borderId="4" xfId="1" applyNumberFormat="1" applyFont="1" applyFill="1" applyBorder="1" applyAlignment="1">
      <alignment horizontal="center"/>
    </xf>
    <xf numFmtId="14" fontId="5" fillId="3" borderId="5" xfId="1" applyNumberFormat="1" applyFont="1" applyFill="1" applyBorder="1" applyAlignment="1">
      <alignment horizontal="center"/>
    </xf>
    <xf numFmtId="14" fontId="9" fillId="5" borderId="4" xfId="1" quotePrefix="1" applyNumberFormat="1" applyFont="1" applyFill="1" applyBorder="1" applyAlignment="1">
      <alignment horizontal="center" vertical="center"/>
    </xf>
    <xf numFmtId="14" fontId="9" fillId="5" borderId="6" xfId="1" quotePrefix="1" applyNumberFormat="1" applyFont="1" applyFill="1" applyBorder="1" applyAlignment="1">
      <alignment horizontal="center" vertical="center"/>
    </xf>
    <xf numFmtId="14" fontId="9" fillId="5" borderId="5" xfId="1" quotePrefix="1" applyNumberFormat="1" applyFont="1" applyFill="1" applyBorder="1" applyAlignment="1">
      <alignment horizontal="center" vertical="center"/>
    </xf>
    <xf numFmtId="14" fontId="18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/>
    </xf>
  </cellXfs>
  <cellStyles count="4">
    <cellStyle name="Comma" xfId="3" builtinId="3"/>
    <cellStyle name="Comma 2" xfId="2" xr:uid="{00000000-0005-0000-0000-000001000000}"/>
    <cellStyle name="Normal" xfId="0" builtinId="0"/>
    <cellStyle name="Normal 3" xfId="1" xr:uid="{00000000-0005-0000-0000-000003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opLeftCell="A34" workbookViewId="0">
      <selection activeCell="B41" sqref="B41"/>
    </sheetView>
  </sheetViews>
  <sheetFormatPr defaultRowHeight="15" x14ac:dyDescent="0.25"/>
  <cols>
    <col min="1" max="1" width="14.7109375" customWidth="1"/>
    <col min="2" max="2" width="30" customWidth="1"/>
    <col min="3" max="3" width="17.28515625" customWidth="1"/>
    <col min="4" max="4" width="14.140625" bestFit="1" customWidth="1"/>
    <col min="5" max="5" width="15.42578125" bestFit="1" customWidth="1"/>
    <col min="6" max="6" width="14.5703125" bestFit="1" customWidth="1"/>
    <col min="7" max="8" width="11.5703125" bestFit="1" customWidth="1"/>
    <col min="10" max="10" width="10.5703125" bestFit="1" customWidth="1"/>
  </cols>
  <sheetData>
    <row r="1" spans="1:8" ht="38.25" customHeight="1" x14ac:dyDescent="0.25">
      <c r="A1" s="106" t="s">
        <v>3</v>
      </c>
      <c r="B1" s="106"/>
      <c r="C1" s="106"/>
      <c r="D1" s="106"/>
      <c r="E1" s="106"/>
      <c r="F1" s="106"/>
    </row>
    <row r="2" spans="1:8" ht="49.5" x14ac:dyDescent="0.2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21</v>
      </c>
    </row>
    <row r="3" spans="1:8" ht="16.5" x14ac:dyDescent="0.25">
      <c r="A3" s="3"/>
      <c r="B3" s="4" t="s">
        <v>9</v>
      </c>
      <c r="C3" s="5">
        <v>0</v>
      </c>
      <c r="D3" s="6"/>
      <c r="E3" s="7"/>
      <c r="F3" s="7"/>
    </row>
    <row r="4" spans="1:8" ht="16.5" x14ac:dyDescent="0.25">
      <c r="A4" s="3" t="s">
        <v>25</v>
      </c>
      <c r="B4" s="8" t="s">
        <v>23</v>
      </c>
      <c r="C4" s="6">
        <f>'CÔNG NỢ'!C6</f>
        <v>0</v>
      </c>
      <c r="D4" s="6"/>
      <c r="E4" s="7"/>
      <c r="F4" s="7"/>
    </row>
    <row r="5" spans="1:8" ht="16.5" x14ac:dyDescent="0.25">
      <c r="A5" s="3" t="s">
        <v>26</v>
      </c>
      <c r="B5" s="8" t="s">
        <v>23</v>
      </c>
      <c r="C5" s="6">
        <f>'CÔNG NỢ'!C7</f>
        <v>0</v>
      </c>
      <c r="D5" s="6"/>
      <c r="E5" s="7"/>
      <c r="F5" s="7"/>
    </row>
    <row r="6" spans="1:8" ht="16.5" x14ac:dyDescent="0.25">
      <c r="A6" s="3" t="s">
        <v>27</v>
      </c>
      <c r="B6" s="8" t="s">
        <v>23</v>
      </c>
      <c r="C6" s="6">
        <f>'CÔNG NỢ'!C8</f>
        <v>0</v>
      </c>
      <c r="D6" s="6"/>
      <c r="E6" s="7"/>
      <c r="F6" s="7"/>
    </row>
    <row r="7" spans="1:8" ht="16.5" x14ac:dyDescent="0.25">
      <c r="A7" s="3" t="s">
        <v>28</v>
      </c>
      <c r="B7" s="8" t="s">
        <v>23</v>
      </c>
      <c r="C7" s="6">
        <f>'CÔNG NỢ'!C9</f>
        <v>0</v>
      </c>
      <c r="D7" s="6"/>
      <c r="E7" s="7"/>
      <c r="F7" s="7"/>
    </row>
    <row r="8" spans="1:8" ht="16.5" x14ac:dyDescent="0.25">
      <c r="A8" s="3" t="s">
        <v>29</v>
      </c>
      <c r="B8" s="8" t="s">
        <v>23</v>
      </c>
      <c r="C8" s="6">
        <f>'CÔNG NỢ'!C10</f>
        <v>11464519</v>
      </c>
      <c r="D8" s="6"/>
      <c r="E8" s="7">
        <f>-'CÔNG NỢ'!E10</f>
        <v>114645</v>
      </c>
      <c r="F8" s="7"/>
    </row>
    <row r="9" spans="1:8" ht="16.5" x14ac:dyDescent="0.25">
      <c r="A9" s="3" t="s">
        <v>30</v>
      </c>
      <c r="B9" s="8" t="s">
        <v>23</v>
      </c>
      <c r="C9" s="6">
        <f>'CÔNG NỢ'!C11</f>
        <v>6901107</v>
      </c>
      <c r="D9" s="6"/>
      <c r="E9" s="7">
        <f>-'CÔNG NỢ'!E11</f>
        <v>69011</v>
      </c>
      <c r="F9" s="7"/>
    </row>
    <row r="10" spans="1:8" ht="16.5" x14ac:dyDescent="0.25">
      <c r="A10" s="3" t="s">
        <v>31</v>
      </c>
      <c r="B10" s="8" t="s">
        <v>23</v>
      </c>
      <c r="C10" s="6">
        <f>'CÔNG NỢ'!C12</f>
        <v>11339682</v>
      </c>
      <c r="D10" s="6"/>
      <c r="E10" s="7">
        <f>-'CÔNG NỢ'!E12</f>
        <v>113397</v>
      </c>
      <c r="F10" s="7"/>
    </row>
    <row r="11" spans="1:8" ht="16.5" x14ac:dyDescent="0.25">
      <c r="A11" s="3" t="s">
        <v>32</v>
      </c>
      <c r="B11" s="8" t="s">
        <v>23</v>
      </c>
      <c r="C11" s="6">
        <f>'CÔNG NỢ'!C13</f>
        <v>9700749</v>
      </c>
      <c r="D11" s="6"/>
      <c r="E11" s="7">
        <f>-'CÔNG NỢ'!E13</f>
        <v>97007</v>
      </c>
      <c r="F11" s="7"/>
      <c r="G11" s="25"/>
    </row>
    <row r="12" spans="1:8" ht="16.5" x14ac:dyDescent="0.25">
      <c r="A12" s="3" t="s">
        <v>33</v>
      </c>
      <c r="B12" s="8" t="s">
        <v>23</v>
      </c>
      <c r="C12" s="6"/>
      <c r="D12" s="6"/>
      <c r="E12" s="7"/>
      <c r="F12" s="7"/>
    </row>
    <row r="13" spans="1:8" ht="16.5" x14ac:dyDescent="0.25">
      <c r="A13" s="3" t="s">
        <v>34</v>
      </c>
      <c r="B13" s="8" t="s">
        <v>23</v>
      </c>
      <c r="C13" s="6"/>
      <c r="D13" s="6"/>
      <c r="E13" s="7"/>
      <c r="F13" s="7"/>
    </row>
    <row r="14" spans="1:8" ht="16.5" x14ac:dyDescent="0.25">
      <c r="A14" s="3" t="s">
        <v>35</v>
      </c>
      <c r="B14" s="8" t="s">
        <v>23</v>
      </c>
      <c r="C14" s="6"/>
      <c r="D14" s="6"/>
      <c r="E14" s="7"/>
      <c r="F14" s="7"/>
    </row>
    <row r="15" spans="1:8" ht="16.5" x14ac:dyDescent="0.25">
      <c r="A15" s="3" t="s">
        <v>36</v>
      </c>
      <c r="B15" s="8" t="s">
        <v>23</v>
      </c>
      <c r="C15" s="6"/>
      <c r="D15" s="6"/>
      <c r="E15" s="7"/>
      <c r="F15" s="7"/>
    </row>
    <row r="16" spans="1:8" ht="16.5" x14ac:dyDescent="0.25">
      <c r="A16" s="3"/>
      <c r="B16" s="20"/>
      <c r="C16" s="6"/>
      <c r="D16" s="6"/>
      <c r="E16" s="7"/>
      <c r="F16" s="7"/>
      <c r="H16" s="25"/>
    </row>
    <row r="17" spans="1:10" ht="16.5" x14ac:dyDescent="0.25">
      <c r="A17" s="107" t="s">
        <v>10</v>
      </c>
      <c r="B17" s="108"/>
      <c r="C17" s="9">
        <f>+SUM(C4:C16)</f>
        <v>39406057</v>
      </c>
      <c r="D17" s="9"/>
      <c r="E17" s="9">
        <f t="shared" ref="E17" si="0">+SUM(E4:E16)</f>
        <v>394060</v>
      </c>
      <c r="F17" s="12"/>
      <c r="H17" s="25"/>
      <c r="J17" s="25"/>
    </row>
    <row r="18" spans="1:10" ht="16.5" x14ac:dyDescent="0.25">
      <c r="A18" s="13"/>
      <c r="B18" s="14" t="s">
        <v>37</v>
      </c>
      <c r="C18" s="15"/>
      <c r="D18" s="16">
        <f>'CÔNG NỢ'!D5</f>
        <v>0</v>
      </c>
      <c r="E18" s="17"/>
      <c r="F18" s="18"/>
      <c r="H18" s="25"/>
    </row>
    <row r="19" spans="1:10" ht="16.5" x14ac:dyDescent="0.25">
      <c r="A19" s="13"/>
      <c r="B19" s="14" t="s">
        <v>38</v>
      </c>
      <c r="C19" s="15"/>
      <c r="D19" s="16">
        <f>'CÔNG NỢ'!D6</f>
        <v>0</v>
      </c>
      <c r="E19" s="17"/>
      <c r="F19" s="18"/>
      <c r="H19" s="25"/>
    </row>
    <row r="20" spans="1:10" ht="16.5" x14ac:dyDescent="0.25">
      <c r="A20" s="13"/>
      <c r="B20" s="14" t="s">
        <v>39</v>
      </c>
      <c r="C20" s="15"/>
      <c r="D20" s="16">
        <f>'CÔNG NỢ'!D7</f>
        <v>0</v>
      </c>
      <c r="E20" s="17"/>
      <c r="F20" s="18"/>
      <c r="H20" s="25"/>
    </row>
    <row r="21" spans="1:10" ht="16.5" x14ac:dyDescent="0.25">
      <c r="A21" s="13"/>
      <c r="B21" s="14" t="s">
        <v>40</v>
      </c>
      <c r="C21" s="15"/>
      <c r="D21" s="16">
        <f>'CÔNG NỢ'!D8</f>
        <v>0</v>
      </c>
      <c r="E21" s="17"/>
      <c r="F21" s="18"/>
      <c r="H21" s="25"/>
    </row>
    <row r="22" spans="1:10" ht="16.5" x14ac:dyDescent="0.25">
      <c r="A22" s="13"/>
      <c r="B22" s="14" t="s">
        <v>41</v>
      </c>
      <c r="C22" s="15"/>
      <c r="D22" s="16">
        <f>'CÔNG NỢ'!D9</f>
        <v>0</v>
      </c>
      <c r="E22" s="17"/>
      <c r="F22" s="18"/>
      <c r="H22" s="25"/>
    </row>
    <row r="23" spans="1:10" ht="16.5" x14ac:dyDescent="0.25">
      <c r="A23" s="13"/>
      <c r="B23" s="14" t="s">
        <v>47</v>
      </c>
      <c r="C23" s="15"/>
      <c r="D23" s="16">
        <f>'CÔNG NỢ'!D10</f>
        <v>0</v>
      </c>
      <c r="E23" s="17"/>
      <c r="F23" s="18"/>
      <c r="H23" s="25"/>
    </row>
    <row r="24" spans="1:10" ht="16.5" x14ac:dyDescent="0.25">
      <c r="A24" s="13"/>
      <c r="B24" s="14" t="s">
        <v>48</v>
      </c>
      <c r="C24" s="15"/>
      <c r="D24" s="16">
        <f>'CÔNG NỢ'!D11</f>
        <v>0</v>
      </c>
      <c r="E24" s="17"/>
      <c r="F24" s="18"/>
      <c r="H24" s="25"/>
    </row>
    <row r="25" spans="1:10" ht="16.5" x14ac:dyDescent="0.25">
      <c r="A25" s="13"/>
      <c r="B25" s="14" t="s">
        <v>42</v>
      </c>
      <c r="C25" s="15"/>
      <c r="D25" s="16">
        <f>'CÔNG NỢ'!D12</f>
        <v>0</v>
      </c>
      <c r="E25" s="17"/>
      <c r="F25" s="18"/>
      <c r="H25" s="25"/>
    </row>
    <row r="26" spans="1:10" ht="16.5" x14ac:dyDescent="0.25">
      <c r="A26" s="13"/>
      <c r="B26" s="14" t="s">
        <v>43</v>
      </c>
      <c r="C26" s="15"/>
      <c r="D26" s="16"/>
      <c r="E26" s="17"/>
      <c r="F26" s="18"/>
      <c r="H26" s="25"/>
    </row>
    <row r="27" spans="1:10" ht="16.5" x14ac:dyDescent="0.25">
      <c r="A27" s="13"/>
      <c r="B27" s="14" t="s">
        <v>44</v>
      </c>
      <c r="C27" s="15"/>
      <c r="D27" s="16"/>
      <c r="E27" s="17"/>
      <c r="F27" s="18"/>
      <c r="H27" s="25"/>
    </row>
    <row r="28" spans="1:10" ht="16.5" x14ac:dyDescent="0.25">
      <c r="A28" s="13"/>
      <c r="B28" s="14" t="s">
        <v>45</v>
      </c>
      <c r="C28" s="15"/>
      <c r="D28" s="16"/>
      <c r="E28" s="17"/>
      <c r="F28" s="18"/>
      <c r="H28" s="25"/>
    </row>
    <row r="29" spans="1:10" ht="16.5" x14ac:dyDescent="0.25">
      <c r="A29" s="13"/>
      <c r="B29" s="14" t="s">
        <v>46</v>
      </c>
      <c r="C29" s="15"/>
      <c r="D29" s="16"/>
      <c r="E29" s="17"/>
      <c r="F29" s="18"/>
      <c r="H29" s="25"/>
    </row>
    <row r="30" spans="1:10" ht="16.5" x14ac:dyDescent="0.25">
      <c r="A30" s="19"/>
      <c r="B30" s="20"/>
      <c r="C30" s="21"/>
      <c r="D30" s="16"/>
      <c r="E30" s="17"/>
      <c r="F30" s="18"/>
      <c r="H30" s="25"/>
    </row>
    <row r="31" spans="1:10" ht="16.5" x14ac:dyDescent="0.25">
      <c r="A31" s="107" t="s">
        <v>11</v>
      </c>
      <c r="B31" s="108"/>
      <c r="C31" s="9"/>
      <c r="D31" s="9">
        <f>+SUM(D18:D30)</f>
        <v>0</v>
      </c>
      <c r="E31" s="11"/>
      <c r="F31" s="12"/>
    </row>
    <row r="32" spans="1:10" ht="16.5" x14ac:dyDescent="0.25">
      <c r="A32" s="3" t="s">
        <v>25</v>
      </c>
      <c r="B32" s="8" t="s">
        <v>22</v>
      </c>
      <c r="C32" s="6"/>
      <c r="D32" s="6"/>
      <c r="E32" s="7"/>
      <c r="F32" s="7">
        <v>0</v>
      </c>
    </row>
    <row r="33" spans="1:8" ht="16.5" x14ac:dyDescent="0.25">
      <c r="A33" s="3" t="s">
        <v>26</v>
      </c>
      <c r="B33" s="8" t="s">
        <v>22</v>
      </c>
      <c r="C33" s="6"/>
      <c r="D33" s="6"/>
      <c r="E33" s="7"/>
      <c r="F33" s="7">
        <v>0</v>
      </c>
    </row>
    <row r="34" spans="1:8" ht="16.5" x14ac:dyDescent="0.25">
      <c r="A34" s="3" t="s">
        <v>27</v>
      </c>
      <c r="B34" s="8" t="s">
        <v>22</v>
      </c>
      <c r="C34" s="6"/>
      <c r="D34" s="6"/>
      <c r="E34" s="7"/>
      <c r="F34" s="7">
        <v>0</v>
      </c>
    </row>
    <row r="35" spans="1:8" ht="16.5" x14ac:dyDescent="0.25">
      <c r="A35" s="3" t="s">
        <v>28</v>
      </c>
      <c r="B35" s="8" t="s">
        <v>22</v>
      </c>
      <c r="C35" s="6"/>
      <c r="D35" s="6"/>
      <c r="E35" s="7"/>
      <c r="F35" s="7">
        <v>0</v>
      </c>
    </row>
    <row r="36" spans="1:8" ht="16.5" x14ac:dyDescent="0.25">
      <c r="A36" s="3" t="s">
        <v>29</v>
      </c>
      <c r="B36" s="8" t="s">
        <v>22</v>
      </c>
      <c r="C36" s="6"/>
      <c r="D36" s="6"/>
      <c r="E36" s="7"/>
      <c r="F36" s="7">
        <v>0</v>
      </c>
    </row>
    <row r="37" spans="1:8" ht="16.5" x14ac:dyDescent="0.25">
      <c r="A37" s="3" t="s">
        <v>30</v>
      </c>
      <c r="B37" s="8" t="s">
        <v>22</v>
      </c>
      <c r="C37" s="6"/>
      <c r="D37" s="6"/>
      <c r="E37" s="7"/>
      <c r="F37" s="7">
        <v>0</v>
      </c>
    </row>
    <row r="38" spans="1:8" ht="16.5" x14ac:dyDescent="0.25">
      <c r="A38" s="3" t="s">
        <v>31</v>
      </c>
      <c r="B38" s="8" t="s">
        <v>22</v>
      </c>
      <c r="C38" s="6"/>
      <c r="D38" s="6"/>
      <c r="E38" s="7"/>
      <c r="F38" s="7">
        <v>0</v>
      </c>
    </row>
    <row r="39" spans="1:8" ht="16.5" x14ac:dyDescent="0.25">
      <c r="A39" s="3" t="s">
        <v>32</v>
      </c>
      <c r="B39" s="8" t="s">
        <v>22</v>
      </c>
      <c r="C39" s="6"/>
      <c r="D39" s="6"/>
      <c r="E39" s="7"/>
      <c r="F39" s="7">
        <v>0</v>
      </c>
    </row>
    <row r="40" spans="1:8" ht="16.5" x14ac:dyDescent="0.25">
      <c r="A40" s="3" t="s">
        <v>33</v>
      </c>
      <c r="B40" s="8" t="s">
        <v>120</v>
      </c>
      <c r="C40" s="6"/>
      <c r="D40" s="6"/>
      <c r="E40" s="7"/>
      <c r="F40" s="7">
        <f>-'CÔNG NỢ'!G14</f>
        <v>29408255</v>
      </c>
    </row>
    <row r="41" spans="1:8" ht="16.5" x14ac:dyDescent="0.25">
      <c r="A41" s="3" t="s">
        <v>34</v>
      </c>
      <c r="B41" s="8" t="s">
        <v>22</v>
      </c>
      <c r="C41" s="6"/>
      <c r="D41" s="6"/>
      <c r="E41" s="7"/>
      <c r="F41" s="7">
        <v>0</v>
      </c>
    </row>
    <row r="42" spans="1:8" ht="16.5" x14ac:dyDescent="0.25">
      <c r="A42" s="3" t="s">
        <v>35</v>
      </c>
      <c r="B42" s="8" t="s">
        <v>22</v>
      </c>
      <c r="C42" s="6"/>
      <c r="D42" s="6"/>
      <c r="E42" s="7"/>
      <c r="F42" s="7"/>
    </row>
    <row r="43" spans="1:8" ht="16.5" x14ac:dyDescent="0.25">
      <c r="A43" s="3" t="s">
        <v>36</v>
      </c>
      <c r="B43" s="8" t="s">
        <v>22</v>
      </c>
      <c r="C43" s="6"/>
      <c r="D43" s="6"/>
      <c r="E43" s="7"/>
      <c r="F43" s="7"/>
    </row>
    <row r="44" spans="1:8" ht="16.5" x14ac:dyDescent="0.25">
      <c r="A44" s="3"/>
      <c r="B44" s="8"/>
      <c r="C44" s="6"/>
      <c r="D44" s="6"/>
      <c r="E44" s="7"/>
      <c r="F44" s="7"/>
    </row>
    <row r="45" spans="1:8" ht="16.5" x14ac:dyDescent="0.25">
      <c r="A45" s="107" t="s">
        <v>12</v>
      </c>
      <c r="B45" s="108"/>
      <c r="C45" s="22"/>
      <c r="D45" s="10"/>
      <c r="E45" s="12"/>
      <c r="F45" s="23">
        <f>+SUM(F32:F44)</f>
        <v>29408255</v>
      </c>
    </row>
    <row r="46" spans="1:8" ht="16.5" x14ac:dyDescent="0.25">
      <c r="A46" s="109" t="s">
        <v>13</v>
      </c>
      <c r="B46" s="110"/>
      <c r="C46" s="110"/>
      <c r="D46" s="110"/>
      <c r="E46" s="111"/>
      <c r="F46" s="24">
        <f>+C3+C17-D31-F45-E17</f>
        <v>9603742</v>
      </c>
    </row>
    <row r="47" spans="1:8" x14ac:dyDescent="0.25">
      <c r="H47" s="25"/>
    </row>
    <row r="48" spans="1:8" x14ac:dyDescent="0.25">
      <c r="H48" s="25"/>
    </row>
    <row r="50" spans="6:6" x14ac:dyDescent="0.25">
      <c r="F50" s="25"/>
    </row>
    <row r="51" spans="6:6" x14ac:dyDescent="0.25">
      <c r="F51" s="25"/>
    </row>
  </sheetData>
  <mergeCells count="5">
    <mergeCell ref="A1:F1"/>
    <mergeCell ref="A17:B17"/>
    <mergeCell ref="A31:B31"/>
    <mergeCell ref="A45:B45"/>
    <mergeCell ref="A46:E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08D22-66B4-42DE-9711-EB1AC4A2434A}">
  <dimension ref="A2:K28"/>
  <sheetViews>
    <sheetView tabSelected="1" workbookViewId="0">
      <selection activeCell="F10" sqref="F10:F12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12" t="s">
        <v>65</v>
      </c>
      <c r="C2" s="112"/>
      <c r="D2" s="112"/>
      <c r="E2" s="112"/>
      <c r="F2" s="112"/>
      <c r="G2" s="112"/>
      <c r="H2" s="112"/>
    </row>
    <row r="3" spans="1:11" s="39" customFormat="1" ht="19.5" x14ac:dyDescent="0.3">
      <c r="A3" s="38"/>
      <c r="B3" s="38"/>
      <c r="C3" s="38" t="s">
        <v>66</v>
      </c>
      <c r="D3" s="38" t="s">
        <v>67</v>
      </c>
      <c r="E3" s="38" t="s">
        <v>68</v>
      </c>
      <c r="F3" s="38"/>
      <c r="G3" s="38" t="s">
        <v>69</v>
      </c>
      <c r="H3" s="38"/>
    </row>
    <row r="4" spans="1:11" ht="15.75" x14ac:dyDescent="0.25">
      <c r="B4" s="40" t="s">
        <v>70</v>
      </c>
      <c r="C4" s="41" t="s">
        <v>71</v>
      </c>
      <c r="D4" s="42" t="s">
        <v>72</v>
      </c>
      <c r="E4" s="42" t="s">
        <v>8</v>
      </c>
      <c r="F4" s="42" t="s">
        <v>73</v>
      </c>
      <c r="G4" s="42" t="s">
        <v>22</v>
      </c>
      <c r="H4" s="42" t="s">
        <v>74</v>
      </c>
      <c r="I4" s="43"/>
      <c r="J4" s="43"/>
    </row>
    <row r="5" spans="1:11" s="50" customFormat="1" ht="16.5" x14ac:dyDescent="0.25">
      <c r="A5" s="44"/>
      <c r="B5" s="45" t="s">
        <v>75</v>
      </c>
      <c r="C5" s="46"/>
      <c r="D5" s="47"/>
      <c r="E5" s="48"/>
      <c r="F5" s="48"/>
      <c r="G5" s="48"/>
      <c r="H5" s="5"/>
      <c r="I5" s="49"/>
      <c r="J5" s="49"/>
    </row>
    <row r="6" spans="1:11" s="50" customFormat="1" ht="15.75" x14ac:dyDescent="0.25">
      <c r="B6" s="51">
        <v>1</v>
      </c>
      <c r="C6" s="52">
        <f>SUMIFS('Tổng chi tiết'!$K:$K,'Tổng chi tiết'!$B:$B,'CÔNG NỢ'!$B6,'Tổng chi tiết'!$A:$A,"BH")</f>
        <v>0</v>
      </c>
      <c r="D6" s="52">
        <f>SUMIFS('Tổng chi tiết'!$K:$K,'Tổng chi tiết'!$B:$B,'CÔNG NỢ'!$B6,'Tổng chi tiết'!$A:$A,"TRA")</f>
        <v>0</v>
      </c>
      <c r="E6" s="52">
        <f>SUMIFS('Tổng chi tiết'!$K:$K,'Tổng chi tiết'!$B:$B,'CÔNG NỢ'!$B6,'Tổng chi tiết'!$A:$A,"GT")</f>
        <v>0</v>
      </c>
      <c r="F6" s="52">
        <f>SUM(C6:E6)</f>
        <v>0</v>
      </c>
      <c r="G6" s="52">
        <f>SUMIFS('Tổng chi tiết'!$K:$K,'Tổng chi tiết'!$B:$B,'CÔNG NỢ'!$B6,'Tổng chi tiết'!$A:$A,"TT")</f>
        <v>0</v>
      </c>
      <c r="H6" s="53">
        <f>H5+SUM(F6:G6)</f>
        <v>0</v>
      </c>
      <c r="I6" s="49"/>
      <c r="J6" s="49"/>
    </row>
    <row r="7" spans="1:11" s="50" customFormat="1" ht="15.75" x14ac:dyDescent="0.25">
      <c r="B7" s="51">
        <v>2</v>
      </c>
      <c r="C7" s="52">
        <f>SUMIFS('Tổng chi tiết'!$K:$K,'Tổng chi tiết'!$B:$B,'CÔNG NỢ'!$B7,'Tổng chi tiết'!$A:$A,"BH")</f>
        <v>0</v>
      </c>
      <c r="D7" s="52">
        <f>SUMIFS('Tổng chi tiết'!$K:$K,'Tổng chi tiết'!$B:$B,'CÔNG NỢ'!$B7,'Tổng chi tiết'!$A:$A,"TRA")</f>
        <v>0</v>
      </c>
      <c r="E7" s="52">
        <f>SUMIFS('Tổng chi tiết'!$K:$K,'Tổng chi tiết'!$B:$B,'CÔNG NỢ'!$B7,'Tổng chi tiết'!$A:$A,"GT")</f>
        <v>0</v>
      </c>
      <c r="F7" s="52">
        <f t="shared" ref="F7:F17" si="0">SUM(C7:E7)</f>
        <v>0</v>
      </c>
      <c r="G7" s="52">
        <f>SUMIFS('Tổng chi tiết'!$K:$K,'Tổng chi tiết'!$B:$B,'CÔNG NỢ'!$B7,'Tổng chi tiết'!$A:$A,"TT")</f>
        <v>0</v>
      </c>
      <c r="H7" s="53">
        <f t="shared" ref="H7:H17" si="1">H6+SUM(F7:G7)</f>
        <v>0</v>
      </c>
      <c r="I7" s="49"/>
      <c r="J7" s="49"/>
    </row>
    <row r="8" spans="1:11" s="50" customFormat="1" ht="15.75" x14ac:dyDescent="0.25">
      <c r="B8" s="51">
        <v>3</v>
      </c>
      <c r="C8" s="52">
        <f>SUMIFS('Tổng chi tiết'!$K:$K,'Tổng chi tiết'!$B:$B,'CÔNG NỢ'!$B8,'Tổng chi tiết'!$A:$A,"BH")</f>
        <v>0</v>
      </c>
      <c r="D8" s="52">
        <f>SUMIFS('Tổng chi tiết'!$K:$K,'Tổng chi tiết'!$B:$B,'CÔNG NỢ'!$B8,'Tổng chi tiết'!$A:$A,"TRA")</f>
        <v>0</v>
      </c>
      <c r="E8" s="52">
        <f>SUMIFS('Tổng chi tiết'!$K:$K,'Tổng chi tiết'!$B:$B,'CÔNG NỢ'!$B8,'Tổng chi tiết'!$A:$A,"GT")</f>
        <v>0</v>
      </c>
      <c r="F8" s="52">
        <f t="shared" si="0"/>
        <v>0</v>
      </c>
      <c r="G8" s="52">
        <f>SUMIFS('Tổng chi tiết'!$K:$K,'Tổng chi tiết'!$B:$B,'CÔNG NỢ'!$B8,'Tổng chi tiết'!$A:$A,"TT")</f>
        <v>0</v>
      </c>
      <c r="H8" s="53">
        <f t="shared" si="1"/>
        <v>0</v>
      </c>
      <c r="I8" s="49"/>
      <c r="J8" s="49"/>
    </row>
    <row r="9" spans="1:11" s="50" customFormat="1" ht="15.75" x14ac:dyDescent="0.25">
      <c r="B9" s="51">
        <v>4</v>
      </c>
      <c r="C9" s="52">
        <f>SUMIFS('Tổng chi tiết'!$K:$K,'Tổng chi tiết'!$B:$B,'CÔNG NỢ'!$B9,'Tổng chi tiết'!$A:$A,"BH")</f>
        <v>0</v>
      </c>
      <c r="D9" s="52">
        <f>SUMIFS('Tổng chi tiết'!$K:$K,'Tổng chi tiết'!$B:$B,'CÔNG NỢ'!$B9,'Tổng chi tiết'!$A:$A,"TRA")</f>
        <v>0</v>
      </c>
      <c r="E9" s="52">
        <f>SUMIFS('Tổng chi tiết'!$K:$K,'Tổng chi tiết'!$B:$B,'CÔNG NỢ'!$B9,'Tổng chi tiết'!$A:$A,"GT")</f>
        <v>0</v>
      </c>
      <c r="F9" s="52">
        <f t="shared" si="0"/>
        <v>0</v>
      </c>
      <c r="G9" s="52">
        <f>SUMIFS('Tổng chi tiết'!$K:$K,'Tổng chi tiết'!$B:$B,'CÔNG NỢ'!$B9,'Tổng chi tiết'!$A:$A,"TT")</f>
        <v>0</v>
      </c>
      <c r="H9" s="53">
        <f t="shared" si="1"/>
        <v>0</v>
      </c>
      <c r="I9" s="49"/>
      <c r="J9" s="49"/>
    </row>
    <row r="10" spans="1:11" s="50" customFormat="1" ht="15.75" x14ac:dyDescent="0.25">
      <c r="B10" s="51">
        <v>5</v>
      </c>
      <c r="C10" s="52">
        <f>SUMIFS('Tổng chi tiết'!$K:$K,'Tổng chi tiết'!$B:$B,'CÔNG NỢ'!$B10,'Tổng chi tiết'!$A:$A,"BH")</f>
        <v>11464519</v>
      </c>
      <c r="D10" s="52">
        <f>SUMIFS('Tổng chi tiết'!$K:$K,'Tổng chi tiết'!$B:$B,'CÔNG NỢ'!$B10,'Tổng chi tiết'!$A:$A,"TRA")</f>
        <v>0</v>
      </c>
      <c r="E10" s="52">
        <f>SUMIFS('Tổng chi tiết'!$K:$K,'Tổng chi tiết'!$B:$B,'CÔNG NỢ'!$B10,'Tổng chi tiết'!$A:$A,"GT")</f>
        <v>-114645</v>
      </c>
      <c r="F10" s="52">
        <f t="shared" si="0"/>
        <v>11349874</v>
      </c>
      <c r="G10" s="52">
        <f>SUMIFS('Tổng chi tiết'!$K:$K,'Tổng chi tiết'!$B:$B,'CÔNG NỢ'!$B10,'Tổng chi tiết'!$A:$A,"TT")</f>
        <v>0</v>
      </c>
      <c r="H10" s="53">
        <f t="shared" si="1"/>
        <v>11349874</v>
      </c>
      <c r="I10" s="49"/>
      <c r="J10" s="49"/>
      <c r="K10" s="49"/>
    </row>
    <row r="11" spans="1:11" s="50" customFormat="1" ht="15.75" x14ac:dyDescent="0.25">
      <c r="B11" s="51">
        <v>6</v>
      </c>
      <c r="C11" s="52">
        <f>SUMIFS('Tổng chi tiết'!$K:$K,'Tổng chi tiết'!$B:$B,'CÔNG NỢ'!$B11,'Tổng chi tiết'!$A:$A,"BH")</f>
        <v>6901107</v>
      </c>
      <c r="D11" s="52">
        <f>SUMIFS('Tổng chi tiết'!$K:$K,'Tổng chi tiết'!$B:$B,'CÔNG NỢ'!$B11,'Tổng chi tiết'!$A:$A,"TRA")</f>
        <v>0</v>
      </c>
      <c r="E11" s="52">
        <f>SUMIFS('Tổng chi tiết'!$K:$K,'Tổng chi tiết'!$B:$B,'CÔNG NỢ'!$B11,'Tổng chi tiết'!$A:$A,"GT")</f>
        <v>-69011</v>
      </c>
      <c r="F11" s="52">
        <f t="shared" si="0"/>
        <v>6832096</v>
      </c>
      <c r="G11" s="52">
        <f>SUMIFS('Tổng chi tiết'!$K:$K,'Tổng chi tiết'!$B:$B,'CÔNG NỢ'!$B11,'Tổng chi tiết'!$A:$A,"TT")</f>
        <v>0</v>
      </c>
      <c r="H11" s="53">
        <f t="shared" si="1"/>
        <v>18181970</v>
      </c>
      <c r="I11" s="49"/>
      <c r="J11" s="49"/>
    </row>
    <row r="12" spans="1:11" s="50" customFormat="1" ht="15.75" x14ac:dyDescent="0.25">
      <c r="B12" s="51">
        <v>7</v>
      </c>
      <c r="C12" s="52">
        <f>SUMIFS('Tổng chi tiết'!$K:$K,'Tổng chi tiết'!$B:$B,'CÔNG NỢ'!$B12,'Tổng chi tiết'!$A:$A,"BH")</f>
        <v>11339682</v>
      </c>
      <c r="D12" s="52">
        <f>SUMIFS('Tổng chi tiết'!$K:$K,'Tổng chi tiết'!$B:$B,'CÔNG NỢ'!$B12,'Tổng chi tiết'!$A:$A,"TRA")</f>
        <v>0</v>
      </c>
      <c r="E12" s="52">
        <f>SUMIFS('Tổng chi tiết'!$K:$K,'Tổng chi tiết'!$B:$B,'CÔNG NỢ'!$B12,'Tổng chi tiết'!$A:$A,"GT")</f>
        <v>-113397</v>
      </c>
      <c r="F12" s="52">
        <f t="shared" si="0"/>
        <v>11226285</v>
      </c>
      <c r="G12" s="52">
        <f>SUMIFS('Tổng chi tiết'!$K:$K,'Tổng chi tiết'!$B:$B,'CÔNG NỢ'!$B12,'Tổng chi tiết'!$A:$A,"TT")</f>
        <v>0</v>
      </c>
      <c r="H12" s="53">
        <f t="shared" si="1"/>
        <v>29408255</v>
      </c>
    </row>
    <row r="13" spans="1:11" s="50" customFormat="1" ht="15.75" x14ac:dyDescent="0.25">
      <c r="B13" s="51">
        <v>8</v>
      </c>
      <c r="C13" s="52">
        <f>SUMIFS('Tổng chi tiết'!$K:$K,'Tổng chi tiết'!$B:$B,'CÔNG NỢ'!$B13,'Tổng chi tiết'!$A:$A,"BH")</f>
        <v>9700749</v>
      </c>
      <c r="D13" s="52">
        <f>SUMIFS('Tổng chi tiết'!$K:$K,'Tổng chi tiết'!$B:$B,'CÔNG NỢ'!$B13,'Tổng chi tiết'!$A:$A,"TRA")</f>
        <v>0</v>
      </c>
      <c r="E13" s="52">
        <f>SUMIFS('Tổng chi tiết'!$K:$K,'Tổng chi tiết'!$B:$B,'CÔNG NỢ'!$B13,'Tổng chi tiết'!$A:$A,"GT")</f>
        <v>-97007</v>
      </c>
      <c r="F13" s="52">
        <f t="shared" si="0"/>
        <v>9603742</v>
      </c>
      <c r="G13" s="52">
        <f>SUMIFS('Tổng chi tiết'!$K:$K,'Tổng chi tiết'!$B:$B,'CÔNG NỢ'!$B13,'Tổng chi tiết'!$A:$A,"TT")</f>
        <v>0</v>
      </c>
      <c r="H13" s="53">
        <f t="shared" si="1"/>
        <v>39011997</v>
      </c>
    </row>
    <row r="14" spans="1:11" s="50" customFormat="1" ht="15.75" x14ac:dyDescent="0.25">
      <c r="B14" s="51">
        <v>9</v>
      </c>
      <c r="C14" s="52">
        <f>SUMIFS('Tổng chi tiết'!$K:$K,'Tổng chi tiết'!$B:$B,'CÔNG NỢ'!$B14,'Tổng chi tiết'!$A:$A,"BH")</f>
        <v>0</v>
      </c>
      <c r="D14" s="52">
        <f>SUMIFS('Tổng chi tiết'!$K:$K,'Tổng chi tiết'!$B:$B,'CÔNG NỢ'!$B14,'Tổng chi tiết'!$A:$A,"TRA")</f>
        <v>0</v>
      </c>
      <c r="E14" s="52">
        <f>SUMIFS('Tổng chi tiết'!$K:$K,'Tổng chi tiết'!$B:$B,'CÔNG NỢ'!$B14,'Tổng chi tiết'!$A:$A,"GT")</f>
        <v>0</v>
      </c>
      <c r="F14" s="52">
        <f t="shared" si="0"/>
        <v>0</v>
      </c>
      <c r="G14" s="52">
        <f>SUMIFS('Tổng chi tiết'!$K:$K,'Tổng chi tiết'!$B:$B,'CÔNG NỢ'!$B14,'Tổng chi tiết'!$A:$A,"TT")</f>
        <v>-29408255</v>
      </c>
      <c r="H14" s="53">
        <f t="shared" si="1"/>
        <v>9603742</v>
      </c>
    </row>
    <row r="15" spans="1:11" s="50" customFormat="1" ht="15.75" x14ac:dyDescent="0.25">
      <c r="B15" s="51">
        <v>10</v>
      </c>
      <c r="C15" s="52">
        <f>SUMIFS('Tổng chi tiết'!$K:$K,'Tổng chi tiết'!$B:$B,'CÔNG NỢ'!$B15,'Tổng chi tiết'!$A:$A,"BH")</f>
        <v>0</v>
      </c>
      <c r="D15" s="52">
        <f>SUMIFS('Tổng chi tiết'!$K:$K,'Tổng chi tiết'!$B:$B,'CÔNG NỢ'!$B15,'Tổng chi tiết'!$A:$A,"TRA")</f>
        <v>0</v>
      </c>
      <c r="E15" s="52">
        <f>SUMIFS('Tổng chi tiết'!$K:$K,'Tổng chi tiết'!$B:$B,'CÔNG NỢ'!$B15,'Tổng chi tiết'!$A:$A,"GT")</f>
        <v>0</v>
      </c>
      <c r="F15" s="52">
        <f t="shared" si="0"/>
        <v>0</v>
      </c>
      <c r="G15" s="52">
        <f>SUMIFS('Tổng chi tiết'!$K:$K,'Tổng chi tiết'!$B:$B,'CÔNG NỢ'!$B15,'Tổng chi tiết'!$A:$A,"TT")</f>
        <v>0</v>
      </c>
      <c r="H15" s="53">
        <f t="shared" si="1"/>
        <v>9603742</v>
      </c>
    </row>
    <row r="16" spans="1:11" s="50" customFormat="1" ht="15.75" x14ac:dyDescent="0.25">
      <c r="B16" s="51">
        <v>11</v>
      </c>
      <c r="C16" s="52">
        <f>SUMIFS('Tổng chi tiết'!$K:$K,'Tổng chi tiết'!$B:$B,'CÔNG NỢ'!$B16,'Tổng chi tiết'!$A:$A,"BH")</f>
        <v>0</v>
      </c>
      <c r="D16" s="52">
        <f>SUMIFS('Tổng chi tiết'!$K:$K,'Tổng chi tiết'!$B:$B,'CÔNG NỢ'!$B16,'Tổng chi tiết'!$A:$A,"TRA")</f>
        <v>0</v>
      </c>
      <c r="E16" s="52">
        <f>SUMIFS('Tổng chi tiết'!$K:$K,'Tổng chi tiết'!$B:$B,'CÔNG NỢ'!$B16,'Tổng chi tiết'!$A:$A,"GT")</f>
        <v>0</v>
      </c>
      <c r="F16" s="52">
        <f t="shared" si="0"/>
        <v>0</v>
      </c>
      <c r="G16" s="52">
        <f>SUMIFS('Tổng chi tiết'!$K:$K,'Tổng chi tiết'!$B:$B,'CÔNG NỢ'!$B16,'Tổng chi tiết'!$A:$A,"TT")</f>
        <v>0</v>
      </c>
      <c r="H16" s="53">
        <f t="shared" si="1"/>
        <v>9603742</v>
      </c>
    </row>
    <row r="17" spans="2:8" s="50" customFormat="1" ht="15.75" x14ac:dyDescent="0.25">
      <c r="B17" s="51">
        <v>12</v>
      </c>
      <c r="C17" s="52">
        <f>SUMIFS('Tổng chi tiết'!$K:$K,'Tổng chi tiết'!$B:$B,'CÔNG NỢ'!$B17,'Tổng chi tiết'!$A:$A,"BH")</f>
        <v>0</v>
      </c>
      <c r="D17" s="52">
        <f>SUMIFS('Tổng chi tiết'!$K:$K,'Tổng chi tiết'!$B:$B,'CÔNG NỢ'!$B17,'Tổng chi tiết'!$A:$A,"TRA")</f>
        <v>0</v>
      </c>
      <c r="E17" s="52">
        <f>SUMIFS('Tổng chi tiết'!$K:$K,'Tổng chi tiết'!$B:$B,'CÔNG NỢ'!$B17,'Tổng chi tiết'!$A:$A,"GT")</f>
        <v>0</v>
      </c>
      <c r="F17" s="52">
        <f t="shared" si="0"/>
        <v>0</v>
      </c>
      <c r="G17" s="52">
        <f>SUMIFS('Tổng chi tiết'!$K:$K,'Tổng chi tiết'!$B:$B,'CÔNG NỢ'!$B17,'Tổng chi tiết'!$A:$A,"TT")</f>
        <v>0</v>
      </c>
      <c r="H17" s="53">
        <f t="shared" si="1"/>
        <v>9603742</v>
      </c>
    </row>
    <row r="18" spans="2:8" s="50" customFormat="1" ht="15.75" x14ac:dyDescent="0.25">
      <c r="B18" s="54" t="s">
        <v>76</v>
      </c>
      <c r="C18" s="55">
        <f>SUM(C6:C17)</f>
        <v>39406057</v>
      </c>
      <c r="D18" s="55">
        <f t="shared" ref="D18:G18" si="2">SUM(D6:D17)</f>
        <v>0</v>
      </c>
      <c r="E18" s="55">
        <f t="shared" si="2"/>
        <v>-394060</v>
      </c>
      <c r="F18" s="55"/>
      <c r="G18" s="55">
        <f t="shared" si="2"/>
        <v>-29408255</v>
      </c>
      <c r="H18" s="105">
        <f>H5+SUM(C18:G18)</f>
        <v>9603742</v>
      </c>
    </row>
    <row r="28" spans="2:8" x14ac:dyDescent="0.25">
      <c r="E28" s="56"/>
      <c r="F28" s="56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9C7AA-3D94-4AB2-98BC-713232767DA5}">
  <dimension ref="A1:Q27"/>
  <sheetViews>
    <sheetView topLeftCell="D10" workbookViewId="0">
      <selection activeCell="F24" sqref="F24"/>
    </sheetView>
  </sheetViews>
  <sheetFormatPr defaultRowHeight="15" x14ac:dyDescent="0.25"/>
  <cols>
    <col min="1" max="2" width="9.140625" style="61"/>
    <col min="3" max="3" width="14.28515625" style="61" customWidth="1"/>
    <col min="4" max="4" width="11.7109375" style="61" customWidth="1"/>
    <col min="5" max="5" width="8.7109375" style="61" bestFit="1" customWidth="1"/>
    <col min="6" max="6" width="93.28515625" style="61" customWidth="1"/>
    <col min="7" max="7" width="14.85546875" style="61" bestFit="1" customWidth="1"/>
    <col min="8" max="8" width="7.85546875" style="61" bestFit="1" customWidth="1"/>
    <col min="9" max="9" width="7.85546875" style="61" customWidth="1"/>
    <col min="10" max="10" width="8.7109375" style="61" bestFit="1" customWidth="1"/>
    <col min="11" max="11" width="11.28515625" style="61" bestFit="1" customWidth="1"/>
    <col min="12" max="12" width="50.42578125" style="61" bestFit="1" customWidth="1"/>
    <col min="13" max="13" width="12.5703125" style="61" bestFit="1" customWidth="1"/>
    <col min="14" max="14" width="8.28515625" style="61" bestFit="1" customWidth="1"/>
    <col min="15" max="15" width="40.28515625" style="61" customWidth="1"/>
    <col min="16" max="16" width="9.140625" style="61"/>
    <col min="17" max="17" width="13.28515625" style="61" bestFit="1" customWidth="1"/>
    <col min="18" max="16384" width="9.140625" style="61"/>
  </cols>
  <sheetData>
    <row r="1" spans="1:17" ht="24.75" customHeight="1" collapsed="1" x14ac:dyDescent="0.25">
      <c r="C1" s="57" t="s">
        <v>2</v>
      </c>
      <c r="D1" s="58" t="s">
        <v>0</v>
      </c>
      <c r="E1" s="58" t="s">
        <v>14</v>
      </c>
      <c r="F1" s="58" t="s">
        <v>1</v>
      </c>
      <c r="G1" s="59" t="s">
        <v>15</v>
      </c>
      <c r="H1" s="58" t="s">
        <v>16</v>
      </c>
      <c r="I1" s="60" t="s">
        <v>63</v>
      </c>
      <c r="J1" s="59" t="s">
        <v>17</v>
      </c>
      <c r="K1" s="59" t="s">
        <v>24</v>
      </c>
      <c r="L1" s="58" t="s">
        <v>18</v>
      </c>
      <c r="M1" s="58" t="s">
        <v>19</v>
      </c>
      <c r="N1" s="65" t="s">
        <v>55</v>
      </c>
      <c r="O1" s="65" t="s">
        <v>56</v>
      </c>
      <c r="Q1" s="66">
        <v>20322424</v>
      </c>
    </row>
    <row r="2" spans="1:17" x14ac:dyDescent="0.25">
      <c r="A2" s="61" t="s">
        <v>66</v>
      </c>
      <c r="B2" s="61">
        <f t="shared" ref="B2" si="0">MONTH(C2)</f>
        <v>5</v>
      </c>
      <c r="C2" s="71">
        <v>46158</v>
      </c>
      <c r="D2" s="72">
        <v>34769</v>
      </c>
      <c r="E2" s="72" t="s">
        <v>49</v>
      </c>
      <c r="F2" s="73">
        <v>4100167066</v>
      </c>
      <c r="G2" s="74">
        <v>2444766</v>
      </c>
      <c r="H2" s="75">
        <v>0.08</v>
      </c>
      <c r="I2" s="75"/>
      <c r="J2" s="74">
        <v>195581</v>
      </c>
      <c r="K2" s="74">
        <v>2640347</v>
      </c>
      <c r="L2" s="73" t="s">
        <v>50</v>
      </c>
      <c r="M2" s="72" t="s">
        <v>20</v>
      </c>
    </row>
    <row r="3" spans="1:17" x14ac:dyDescent="0.25">
      <c r="A3" s="61" t="s">
        <v>66</v>
      </c>
      <c r="B3" s="61">
        <f t="shared" ref="B3:B15" si="1">MONTH(C3)</f>
        <v>5</v>
      </c>
      <c r="C3" s="71">
        <v>46165</v>
      </c>
      <c r="D3" s="72">
        <v>36400</v>
      </c>
      <c r="E3" s="72" t="s">
        <v>49</v>
      </c>
      <c r="F3" s="73">
        <v>4100167069</v>
      </c>
      <c r="G3" s="74">
        <v>2444766</v>
      </c>
      <c r="H3" s="75">
        <v>0.08</v>
      </c>
      <c r="I3" s="75"/>
      <c r="J3" s="74">
        <v>195581</v>
      </c>
      <c r="K3" s="74">
        <v>2640347</v>
      </c>
      <c r="L3" s="73" t="s">
        <v>51</v>
      </c>
      <c r="M3" s="72" t="s">
        <v>20</v>
      </c>
    </row>
    <row r="4" spans="1:17" x14ac:dyDescent="0.25">
      <c r="A4" s="61" t="s">
        <v>66</v>
      </c>
      <c r="B4" s="61">
        <f t="shared" si="1"/>
        <v>5</v>
      </c>
      <c r="C4" s="71">
        <v>46168</v>
      </c>
      <c r="D4" s="72">
        <v>36460</v>
      </c>
      <c r="E4" s="72" t="s">
        <v>49</v>
      </c>
      <c r="F4" s="73">
        <v>4100167070</v>
      </c>
      <c r="G4" s="74">
        <v>2444766</v>
      </c>
      <c r="H4" s="75">
        <v>0.08</v>
      </c>
      <c r="I4" s="75"/>
      <c r="J4" s="74">
        <v>195581</v>
      </c>
      <c r="K4" s="74">
        <v>2640347</v>
      </c>
      <c r="L4" s="73" t="s">
        <v>52</v>
      </c>
      <c r="M4" s="72" t="s">
        <v>20</v>
      </c>
    </row>
    <row r="5" spans="1:17" x14ac:dyDescent="0.25">
      <c r="A5" s="61" t="s">
        <v>66</v>
      </c>
      <c r="B5" s="61">
        <f t="shared" si="1"/>
        <v>5</v>
      </c>
      <c r="C5" s="71">
        <v>46169</v>
      </c>
      <c r="D5" s="72">
        <v>37373</v>
      </c>
      <c r="E5" s="72" t="s">
        <v>49</v>
      </c>
      <c r="F5" s="73">
        <v>4100170573</v>
      </c>
      <c r="G5" s="74">
        <v>1468758</v>
      </c>
      <c r="H5" s="75">
        <v>0.08</v>
      </c>
      <c r="I5" s="75"/>
      <c r="J5" s="74">
        <v>117501</v>
      </c>
      <c r="K5" s="74">
        <v>1586259</v>
      </c>
      <c r="L5" s="73" t="s">
        <v>53</v>
      </c>
      <c r="M5" s="72" t="s">
        <v>20</v>
      </c>
    </row>
    <row r="6" spans="1:17" x14ac:dyDescent="0.25">
      <c r="A6" s="61" t="s">
        <v>66</v>
      </c>
      <c r="B6" s="61">
        <f t="shared" si="1"/>
        <v>5</v>
      </c>
      <c r="C6" s="71">
        <v>46169</v>
      </c>
      <c r="D6" s="72">
        <v>37374</v>
      </c>
      <c r="E6" s="72" t="s">
        <v>49</v>
      </c>
      <c r="F6" s="73">
        <v>4100173071</v>
      </c>
      <c r="G6" s="74">
        <v>1812240</v>
      </c>
      <c r="H6" s="75">
        <v>0.08</v>
      </c>
      <c r="I6" s="75"/>
      <c r="J6" s="74">
        <v>144979</v>
      </c>
      <c r="K6" s="74">
        <v>1957219</v>
      </c>
      <c r="L6" s="73" t="s">
        <v>54</v>
      </c>
      <c r="M6" s="72" t="s">
        <v>20</v>
      </c>
    </row>
    <row r="7" spans="1:17" x14ac:dyDescent="0.25">
      <c r="A7" s="61" t="s">
        <v>66</v>
      </c>
      <c r="B7" s="61">
        <f t="shared" si="1"/>
        <v>6</v>
      </c>
      <c r="C7" s="76">
        <v>46182</v>
      </c>
      <c r="D7" s="77" t="s">
        <v>57</v>
      </c>
      <c r="E7" s="72" t="s">
        <v>49</v>
      </c>
      <c r="F7" s="73" t="s">
        <v>60</v>
      </c>
      <c r="G7" s="78">
        <v>2444766</v>
      </c>
      <c r="H7" s="62">
        <v>0.08</v>
      </c>
      <c r="I7" s="78">
        <v>0</v>
      </c>
      <c r="J7" s="78">
        <v>195581</v>
      </c>
      <c r="K7" s="78">
        <v>2640347</v>
      </c>
      <c r="L7" s="77" t="s">
        <v>64</v>
      </c>
      <c r="M7" s="72" t="s">
        <v>20</v>
      </c>
    </row>
    <row r="8" spans="1:17" x14ac:dyDescent="0.25">
      <c r="A8" s="61" t="s">
        <v>66</v>
      </c>
      <c r="B8" s="61">
        <f t="shared" si="1"/>
        <v>6</v>
      </c>
      <c r="C8" s="76">
        <v>46183</v>
      </c>
      <c r="D8" s="77" t="s">
        <v>58</v>
      </c>
      <c r="E8" s="72" t="s">
        <v>49</v>
      </c>
      <c r="F8" s="73" t="s">
        <v>61</v>
      </c>
      <c r="G8" s="78">
        <v>946702</v>
      </c>
      <c r="H8" s="62">
        <v>0.08</v>
      </c>
      <c r="I8" s="78">
        <v>0</v>
      </c>
      <c r="J8" s="78">
        <v>75736</v>
      </c>
      <c r="K8" s="78">
        <v>1022438</v>
      </c>
      <c r="L8" s="77" t="s">
        <v>54</v>
      </c>
      <c r="M8" s="72" t="s">
        <v>20</v>
      </c>
    </row>
    <row r="9" spans="1:17" x14ac:dyDescent="0.25">
      <c r="A9" s="61" t="s">
        <v>66</v>
      </c>
      <c r="B9" s="61">
        <f t="shared" si="1"/>
        <v>6</v>
      </c>
      <c r="C9" s="76">
        <v>46188</v>
      </c>
      <c r="D9" s="77" t="s">
        <v>59</v>
      </c>
      <c r="E9" s="72" t="s">
        <v>49</v>
      </c>
      <c r="F9" s="73" t="s">
        <v>62</v>
      </c>
      <c r="G9" s="78">
        <v>2998446</v>
      </c>
      <c r="H9" s="62">
        <v>0.08</v>
      </c>
      <c r="I9" s="78">
        <v>0</v>
      </c>
      <c r="J9" s="78">
        <v>239876</v>
      </c>
      <c r="K9" s="78">
        <v>3238322</v>
      </c>
      <c r="L9" s="77" t="s">
        <v>53</v>
      </c>
      <c r="M9" s="72" t="s">
        <v>20</v>
      </c>
    </row>
    <row r="10" spans="1:17" x14ac:dyDescent="0.25">
      <c r="A10" s="61" t="s">
        <v>66</v>
      </c>
      <c r="B10" s="61">
        <f t="shared" si="1"/>
        <v>7</v>
      </c>
      <c r="C10" s="79">
        <v>46204</v>
      </c>
      <c r="D10" s="77" t="s">
        <v>77</v>
      </c>
      <c r="F10" s="77" t="s">
        <v>83</v>
      </c>
      <c r="G10" s="78">
        <v>2444766</v>
      </c>
      <c r="H10" s="62">
        <v>0.08</v>
      </c>
      <c r="I10" s="78">
        <v>0</v>
      </c>
      <c r="J10" s="78">
        <v>195581</v>
      </c>
      <c r="K10" s="78">
        <v>2640347</v>
      </c>
    </row>
    <row r="11" spans="1:17" x14ac:dyDescent="0.25">
      <c r="A11" s="61" t="s">
        <v>66</v>
      </c>
      <c r="B11" s="61">
        <f t="shared" si="1"/>
        <v>7</v>
      </c>
      <c r="C11" s="79">
        <v>46206</v>
      </c>
      <c r="D11" s="77" t="s">
        <v>78</v>
      </c>
      <c r="F11" s="77" t="s">
        <v>84</v>
      </c>
      <c r="G11" s="78">
        <v>1227964</v>
      </c>
      <c r="H11" s="62">
        <v>0.08</v>
      </c>
      <c r="I11" s="78">
        <v>0</v>
      </c>
      <c r="J11" s="78">
        <v>98237</v>
      </c>
      <c r="K11" s="78">
        <v>1326201</v>
      </c>
    </row>
    <row r="12" spans="1:17" x14ac:dyDescent="0.25">
      <c r="A12" s="61" t="s">
        <v>66</v>
      </c>
      <c r="B12" s="61">
        <f t="shared" si="1"/>
        <v>7</v>
      </c>
      <c r="C12" s="79">
        <v>46213</v>
      </c>
      <c r="D12" s="77" t="s">
        <v>79</v>
      </c>
      <c r="F12" s="77" t="s">
        <v>85</v>
      </c>
      <c r="G12" s="78">
        <v>1947852</v>
      </c>
      <c r="H12" s="62">
        <v>0.08</v>
      </c>
      <c r="I12" s="78">
        <v>0</v>
      </c>
      <c r="J12" s="78">
        <v>155828</v>
      </c>
      <c r="K12" s="78">
        <v>2103680</v>
      </c>
    </row>
    <row r="13" spans="1:17" x14ac:dyDescent="0.25">
      <c r="A13" s="61" t="s">
        <v>66</v>
      </c>
      <c r="B13" s="61">
        <f t="shared" si="1"/>
        <v>7</v>
      </c>
      <c r="C13" s="79">
        <v>46217</v>
      </c>
      <c r="D13" s="77" t="s">
        <v>80</v>
      </c>
      <c r="F13" s="77" t="s">
        <v>86</v>
      </c>
      <c r="G13" s="78">
        <v>1039443</v>
      </c>
      <c r="H13" s="62">
        <v>0.08</v>
      </c>
      <c r="I13" s="78">
        <v>0</v>
      </c>
      <c r="J13" s="78">
        <v>83155</v>
      </c>
      <c r="K13" s="78">
        <v>1122598</v>
      </c>
    </row>
    <row r="14" spans="1:17" x14ac:dyDescent="0.25">
      <c r="A14" s="61" t="s">
        <v>66</v>
      </c>
      <c r="B14" s="61">
        <f t="shared" si="1"/>
        <v>7</v>
      </c>
      <c r="C14" s="79">
        <v>46219</v>
      </c>
      <c r="D14" s="77" t="s">
        <v>81</v>
      </c>
      <c r="F14" s="77" t="s">
        <v>87</v>
      </c>
      <c r="G14" s="78">
        <v>1394916</v>
      </c>
      <c r="H14" s="62">
        <v>0.08</v>
      </c>
      <c r="I14" s="78">
        <v>0</v>
      </c>
      <c r="J14" s="78">
        <v>111593</v>
      </c>
      <c r="K14" s="78">
        <v>1506509</v>
      </c>
    </row>
    <row r="15" spans="1:17" x14ac:dyDescent="0.25">
      <c r="A15" s="61" t="s">
        <v>66</v>
      </c>
      <c r="B15" s="61">
        <f t="shared" si="1"/>
        <v>7</v>
      </c>
      <c r="C15" s="79">
        <v>46225</v>
      </c>
      <c r="D15" s="77" t="s">
        <v>82</v>
      </c>
      <c r="F15" s="77" t="s">
        <v>88</v>
      </c>
      <c r="G15" s="78">
        <v>2444766</v>
      </c>
      <c r="H15" s="62">
        <v>0.08</v>
      </c>
      <c r="I15" s="78">
        <v>0</v>
      </c>
      <c r="J15" s="78">
        <v>195581</v>
      </c>
      <c r="K15" s="78">
        <v>2640347</v>
      </c>
    </row>
    <row r="16" spans="1:17" x14ac:dyDescent="0.25">
      <c r="A16" s="61" t="s">
        <v>91</v>
      </c>
      <c r="B16" s="61">
        <v>5</v>
      </c>
      <c r="F16" s="68" t="s">
        <v>92</v>
      </c>
      <c r="G16" s="63">
        <v>-106153</v>
      </c>
      <c r="H16" s="62">
        <v>0.08</v>
      </c>
      <c r="I16" s="29"/>
      <c r="J16" s="29">
        <v>-8492</v>
      </c>
      <c r="K16" s="63">
        <v>-114645</v>
      </c>
    </row>
    <row r="17" spans="1:11" x14ac:dyDescent="0.25">
      <c r="A17" s="61" t="s">
        <v>91</v>
      </c>
      <c r="B17" s="61">
        <v>6</v>
      </c>
      <c r="F17" s="68" t="s">
        <v>93</v>
      </c>
      <c r="G17" s="63">
        <v>-63899</v>
      </c>
      <c r="H17" s="62">
        <v>0.08</v>
      </c>
      <c r="I17" s="29">
        <v>0</v>
      </c>
      <c r="J17" s="63">
        <v>-5112</v>
      </c>
      <c r="K17" s="63">
        <v>-69011</v>
      </c>
    </row>
    <row r="18" spans="1:11" x14ac:dyDescent="0.25">
      <c r="A18" s="61" t="s">
        <v>91</v>
      </c>
      <c r="B18" s="61">
        <v>7</v>
      </c>
      <c r="F18" s="68" t="s">
        <v>94</v>
      </c>
      <c r="G18" s="63">
        <v>-104997</v>
      </c>
      <c r="H18" s="62">
        <v>0.08</v>
      </c>
      <c r="I18" s="29">
        <v>0</v>
      </c>
      <c r="J18" s="63">
        <v>-8400</v>
      </c>
      <c r="K18" s="63">
        <v>-113397</v>
      </c>
    </row>
    <row r="19" spans="1:11" x14ac:dyDescent="0.25">
      <c r="A19" s="61" t="s">
        <v>66</v>
      </c>
      <c r="B19" s="61">
        <f t="shared" ref="B19" si="2">MONTH(C19)</f>
        <v>8</v>
      </c>
      <c r="C19" s="102">
        <v>46239</v>
      </c>
      <c r="D19" s="103" t="s">
        <v>104</v>
      </c>
      <c r="F19" s="103" t="s">
        <v>105</v>
      </c>
      <c r="G19" s="104">
        <v>2324584</v>
      </c>
      <c r="H19" s="100">
        <v>0.08</v>
      </c>
      <c r="I19" s="32">
        <v>0</v>
      </c>
      <c r="J19" s="104">
        <v>185967</v>
      </c>
      <c r="K19" s="104">
        <v>2510551</v>
      </c>
    </row>
    <row r="20" spans="1:11" x14ac:dyDescent="0.25">
      <c r="A20" s="61" t="s">
        <v>66</v>
      </c>
      <c r="B20" s="61">
        <f t="shared" ref="B20:B27" si="3">MONTH(C20)</f>
        <v>8</v>
      </c>
      <c r="C20" s="102">
        <v>46246</v>
      </c>
      <c r="D20" s="103" t="s">
        <v>106</v>
      </c>
      <c r="F20" s="103" t="s">
        <v>107</v>
      </c>
      <c r="G20" s="104">
        <v>1443256</v>
      </c>
      <c r="H20" s="100">
        <v>0.08</v>
      </c>
      <c r="I20" s="32">
        <v>0</v>
      </c>
      <c r="J20" s="104">
        <v>115460</v>
      </c>
      <c r="K20" s="104">
        <v>1558716</v>
      </c>
    </row>
    <row r="21" spans="1:11" x14ac:dyDescent="0.25">
      <c r="A21" s="61" t="s">
        <v>66</v>
      </c>
      <c r="B21" s="61">
        <f t="shared" si="3"/>
        <v>8</v>
      </c>
      <c r="C21" s="102">
        <v>46246</v>
      </c>
      <c r="D21" s="103" t="s">
        <v>108</v>
      </c>
      <c r="F21" s="103" t="s">
        <v>109</v>
      </c>
      <c r="G21" s="104">
        <v>1180268</v>
      </c>
      <c r="H21" s="100">
        <v>0.08</v>
      </c>
      <c r="I21" s="32">
        <v>0</v>
      </c>
      <c r="J21" s="104">
        <v>94421</v>
      </c>
      <c r="K21" s="104">
        <v>1274689</v>
      </c>
    </row>
    <row r="22" spans="1:11" x14ac:dyDescent="0.25">
      <c r="A22" s="61" t="s">
        <v>66</v>
      </c>
      <c r="B22" s="61">
        <f t="shared" si="3"/>
        <v>8</v>
      </c>
      <c r="C22" s="102">
        <v>46247</v>
      </c>
      <c r="D22" s="103" t="s">
        <v>110</v>
      </c>
      <c r="F22" s="103" t="s">
        <v>111</v>
      </c>
      <c r="G22" s="104">
        <v>897420</v>
      </c>
      <c r="H22" s="100">
        <v>0.08</v>
      </c>
      <c r="I22" s="32">
        <v>0</v>
      </c>
      <c r="J22" s="104">
        <v>71794</v>
      </c>
      <c r="K22" s="104">
        <v>969214</v>
      </c>
    </row>
    <row r="23" spans="1:11" x14ac:dyDescent="0.25">
      <c r="A23" s="61" t="s">
        <v>66</v>
      </c>
      <c r="B23" s="61">
        <f t="shared" si="3"/>
        <v>8</v>
      </c>
      <c r="C23" s="102">
        <v>46247</v>
      </c>
      <c r="D23" s="103" t="s">
        <v>112</v>
      </c>
      <c r="F23" s="103" t="s">
        <v>113</v>
      </c>
      <c r="G23" s="104">
        <v>1354479</v>
      </c>
      <c r="H23" s="100">
        <v>0.08</v>
      </c>
      <c r="I23" s="32">
        <v>0</v>
      </c>
      <c r="J23" s="104">
        <v>108358</v>
      </c>
      <c r="K23" s="104">
        <v>1462837</v>
      </c>
    </row>
    <row r="24" spans="1:11" x14ac:dyDescent="0.25">
      <c r="A24" s="61" t="s">
        <v>66</v>
      </c>
      <c r="B24" s="61">
        <f t="shared" si="3"/>
        <v>8</v>
      </c>
      <c r="C24" s="102">
        <v>46252</v>
      </c>
      <c r="D24" s="103" t="s">
        <v>114</v>
      </c>
      <c r="F24" s="103" t="s">
        <v>115</v>
      </c>
      <c r="G24" s="104">
        <v>952230</v>
      </c>
      <c r="H24" s="100">
        <v>0.08</v>
      </c>
      <c r="I24" s="32">
        <v>0</v>
      </c>
      <c r="J24" s="104">
        <v>76178</v>
      </c>
      <c r="K24" s="104">
        <v>1028408</v>
      </c>
    </row>
    <row r="25" spans="1:11" x14ac:dyDescent="0.25">
      <c r="A25" s="61" t="s">
        <v>66</v>
      </c>
      <c r="B25" s="61">
        <f t="shared" si="3"/>
        <v>8</v>
      </c>
      <c r="C25" s="102">
        <v>46260</v>
      </c>
      <c r="D25" s="103" t="s">
        <v>116</v>
      </c>
      <c r="F25" s="103" t="s">
        <v>117</v>
      </c>
      <c r="G25" s="104">
        <v>829939</v>
      </c>
      <c r="H25" s="100">
        <v>0.08</v>
      </c>
      <c r="I25" s="32">
        <v>0</v>
      </c>
      <c r="J25" s="104">
        <v>66395</v>
      </c>
      <c r="K25" s="104">
        <v>896334</v>
      </c>
    </row>
    <row r="26" spans="1:11" x14ac:dyDescent="0.25">
      <c r="A26" s="61" t="s">
        <v>91</v>
      </c>
      <c r="B26" s="61">
        <v>8</v>
      </c>
      <c r="F26" s="81" t="s">
        <v>118</v>
      </c>
      <c r="G26" s="101">
        <f>-ROUND(SUM(G19:G25)*1%,0)</f>
        <v>-89822</v>
      </c>
      <c r="H26" s="100">
        <v>0.08</v>
      </c>
      <c r="I26" s="32">
        <v>0</v>
      </c>
      <c r="J26" s="101">
        <f>-ROUND(SUM(J19:J25)*1%,0)</f>
        <v>-7186</v>
      </c>
      <c r="K26" s="101">
        <f>-ROUND(SUM(K19:K25)*1%,0)</f>
        <v>-97007</v>
      </c>
    </row>
    <row r="27" spans="1:11" x14ac:dyDescent="0.25">
      <c r="A27" s="61" t="s">
        <v>69</v>
      </c>
      <c r="B27" s="61">
        <f t="shared" si="3"/>
        <v>9</v>
      </c>
      <c r="C27" s="79">
        <v>46275</v>
      </c>
      <c r="F27" s="61" t="s">
        <v>119</v>
      </c>
      <c r="K27" s="101">
        <v>-29408255</v>
      </c>
    </row>
  </sheetData>
  <autoFilter ref="A1:Q11" xr:uid="{4F29C7AA-3D94-4AB2-98BC-713232767DA5}"/>
  <phoneticPr fontId="1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7782A-E133-4B84-9729-E28E39120651}">
  <dimension ref="A1:K12"/>
  <sheetViews>
    <sheetView workbookViewId="0">
      <selection activeCell="I12" sqref="I12"/>
    </sheetView>
  </sheetViews>
  <sheetFormatPr defaultRowHeight="15" x14ac:dyDescent="0.25"/>
  <cols>
    <col min="1" max="1" width="14" style="32" customWidth="1"/>
    <col min="2" max="2" width="17.42578125" style="32" customWidth="1"/>
    <col min="3" max="3" width="21.5703125" style="32" customWidth="1"/>
    <col min="4" max="4" width="32.42578125" style="32" bestFit="1" customWidth="1"/>
    <col min="5" max="5" width="9.5703125" style="32" bestFit="1" customWidth="1"/>
    <col min="6" max="8" width="9.28515625" style="32" bestFit="1" customWidth="1"/>
    <col min="9" max="9" width="14.28515625" style="32" customWidth="1"/>
    <col min="10" max="10" width="44.5703125" style="32" bestFit="1" customWidth="1"/>
    <col min="11" max="11" width="11" style="32" bestFit="1" customWidth="1"/>
    <col min="12" max="16384" width="9.140625" style="32"/>
  </cols>
  <sheetData>
    <row r="1" spans="1:11" s="61" customFormat="1" ht="60" x14ac:dyDescent="0.25">
      <c r="A1" s="57" t="s">
        <v>2</v>
      </c>
      <c r="B1" s="58" t="s">
        <v>0</v>
      </c>
      <c r="C1" s="58" t="s">
        <v>14</v>
      </c>
      <c r="D1" s="58" t="s">
        <v>1</v>
      </c>
      <c r="E1" s="59" t="s">
        <v>15</v>
      </c>
      <c r="F1" s="58" t="s">
        <v>16</v>
      </c>
      <c r="G1" s="60" t="s">
        <v>63</v>
      </c>
      <c r="H1" s="59" t="s">
        <v>17</v>
      </c>
      <c r="I1" s="59" t="s">
        <v>24</v>
      </c>
      <c r="J1" s="58" t="s">
        <v>18</v>
      </c>
      <c r="K1" s="58" t="s">
        <v>19</v>
      </c>
    </row>
    <row r="2" spans="1:11" x14ac:dyDescent="0.25">
      <c r="A2" s="102">
        <v>46239</v>
      </c>
      <c r="B2" s="103" t="s">
        <v>104</v>
      </c>
      <c r="C2" s="72" t="s">
        <v>49</v>
      </c>
      <c r="D2" s="103" t="s">
        <v>105</v>
      </c>
      <c r="E2" s="104">
        <v>2324584</v>
      </c>
      <c r="F2" s="100">
        <v>0.08</v>
      </c>
      <c r="G2" s="32">
        <v>0</v>
      </c>
      <c r="H2" s="104">
        <v>185967</v>
      </c>
      <c r="I2" s="104">
        <v>2510551</v>
      </c>
      <c r="J2" s="77" t="s">
        <v>90</v>
      </c>
      <c r="K2" s="77" t="s">
        <v>89</v>
      </c>
    </row>
    <row r="3" spans="1:11" x14ac:dyDescent="0.25">
      <c r="A3" s="102">
        <v>46246</v>
      </c>
      <c r="B3" s="103" t="s">
        <v>106</v>
      </c>
      <c r="C3" s="72" t="s">
        <v>49</v>
      </c>
      <c r="D3" s="103" t="s">
        <v>107</v>
      </c>
      <c r="E3" s="104">
        <v>1443256</v>
      </c>
      <c r="F3" s="100">
        <v>0.08</v>
      </c>
      <c r="G3" s="32">
        <v>0</v>
      </c>
      <c r="H3" s="104">
        <v>115460</v>
      </c>
      <c r="I3" s="104">
        <v>1558716</v>
      </c>
      <c r="J3" s="77" t="s">
        <v>90</v>
      </c>
      <c r="K3" s="77" t="s">
        <v>89</v>
      </c>
    </row>
    <row r="4" spans="1:11" x14ac:dyDescent="0.25">
      <c r="A4" s="102">
        <v>46246</v>
      </c>
      <c r="B4" s="103" t="s">
        <v>108</v>
      </c>
      <c r="C4" s="72" t="s">
        <v>49</v>
      </c>
      <c r="D4" s="103" t="s">
        <v>109</v>
      </c>
      <c r="E4" s="104">
        <v>1180268</v>
      </c>
      <c r="F4" s="100">
        <v>0.08</v>
      </c>
      <c r="G4" s="32">
        <v>0</v>
      </c>
      <c r="H4" s="104">
        <v>94421</v>
      </c>
      <c r="I4" s="104">
        <v>1274689</v>
      </c>
      <c r="J4" s="77" t="s">
        <v>90</v>
      </c>
      <c r="K4" s="77" t="s">
        <v>89</v>
      </c>
    </row>
    <row r="5" spans="1:11" x14ac:dyDescent="0.25">
      <c r="A5" s="102">
        <v>46247</v>
      </c>
      <c r="B5" s="103" t="s">
        <v>110</v>
      </c>
      <c r="C5" s="72" t="s">
        <v>49</v>
      </c>
      <c r="D5" s="103" t="s">
        <v>111</v>
      </c>
      <c r="E5" s="104">
        <v>897420</v>
      </c>
      <c r="F5" s="100">
        <v>0.08</v>
      </c>
      <c r="G5" s="32">
        <v>0</v>
      </c>
      <c r="H5" s="104">
        <v>71794</v>
      </c>
      <c r="I5" s="104">
        <v>969214</v>
      </c>
      <c r="J5" s="77" t="s">
        <v>90</v>
      </c>
      <c r="K5" s="77" t="s">
        <v>89</v>
      </c>
    </row>
    <row r="6" spans="1:11" x14ac:dyDescent="0.25">
      <c r="A6" s="102">
        <v>46247</v>
      </c>
      <c r="B6" s="103" t="s">
        <v>112</v>
      </c>
      <c r="C6" s="72" t="s">
        <v>49</v>
      </c>
      <c r="D6" s="103" t="s">
        <v>113</v>
      </c>
      <c r="E6" s="104">
        <v>1354479</v>
      </c>
      <c r="F6" s="100">
        <v>0.08</v>
      </c>
      <c r="G6" s="32">
        <v>0</v>
      </c>
      <c r="H6" s="104">
        <v>108358</v>
      </c>
      <c r="I6" s="104">
        <v>1462837</v>
      </c>
      <c r="J6" s="77" t="s">
        <v>90</v>
      </c>
      <c r="K6" s="77" t="s">
        <v>89</v>
      </c>
    </row>
    <row r="7" spans="1:11" x14ac:dyDescent="0.25">
      <c r="A7" s="102">
        <v>46252</v>
      </c>
      <c r="B7" s="103" t="s">
        <v>114</v>
      </c>
      <c r="C7" s="72" t="s">
        <v>49</v>
      </c>
      <c r="D7" s="103" t="s">
        <v>115</v>
      </c>
      <c r="E7" s="104">
        <v>952230</v>
      </c>
      <c r="F7" s="100">
        <v>0.08</v>
      </c>
      <c r="G7" s="32">
        <v>0</v>
      </c>
      <c r="H7" s="104">
        <v>76178</v>
      </c>
      <c r="I7" s="104">
        <v>1028408</v>
      </c>
      <c r="J7" s="77" t="s">
        <v>90</v>
      </c>
      <c r="K7" s="77" t="s">
        <v>89</v>
      </c>
    </row>
    <row r="8" spans="1:11" x14ac:dyDescent="0.25">
      <c r="A8" s="102">
        <v>46260</v>
      </c>
      <c r="B8" s="103" t="s">
        <v>116</v>
      </c>
      <c r="C8" s="72" t="s">
        <v>49</v>
      </c>
      <c r="D8" s="103" t="s">
        <v>117</v>
      </c>
      <c r="E8" s="104">
        <v>829939</v>
      </c>
      <c r="F8" s="100">
        <v>0.08</v>
      </c>
      <c r="G8" s="32">
        <v>0</v>
      </c>
      <c r="H8" s="104">
        <v>66395</v>
      </c>
      <c r="I8" s="104">
        <v>896334</v>
      </c>
      <c r="J8" s="77" t="s">
        <v>90</v>
      </c>
      <c r="K8" s="77" t="s">
        <v>89</v>
      </c>
    </row>
    <row r="9" spans="1:11" x14ac:dyDescent="0.25">
      <c r="D9" s="81" t="s">
        <v>118</v>
      </c>
      <c r="E9" s="101">
        <f>-ROUND(SUM(E2:E8)*1%,0)</f>
        <v>-89822</v>
      </c>
      <c r="F9" s="100">
        <v>0.08</v>
      </c>
      <c r="G9" s="32">
        <v>0</v>
      </c>
      <c r="H9" s="101">
        <f>-ROUND(SUM(H2:H8)*1%,0)</f>
        <v>-7186</v>
      </c>
      <c r="I9" s="101">
        <f>-ROUND(SUM(I2:I8)*1%,0)</f>
        <v>-97007</v>
      </c>
    </row>
    <row r="12" spans="1:11" x14ac:dyDescent="0.25">
      <c r="I12" s="64">
        <f>SUM(I2:I9)</f>
        <v>9603742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82C5D-53F7-4878-BD55-CEAE906BD224}">
  <dimension ref="A1:K9"/>
  <sheetViews>
    <sheetView workbookViewId="0">
      <selection activeCell="J2" sqref="J2:K2"/>
    </sheetView>
  </sheetViews>
  <sheetFormatPr defaultRowHeight="15" x14ac:dyDescent="0.25"/>
  <cols>
    <col min="1" max="1" width="15.7109375" style="61" customWidth="1"/>
    <col min="2" max="2" width="12.7109375" style="61" customWidth="1"/>
    <col min="3" max="3" width="19.28515625" style="61" customWidth="1"/>
    <col min="4" max="4" width="32.42578125" style="61" bestFit="1" customWidth="1"/>
    <col min="5" max="5" width="11.85546875" style="61" bestFit="1" customWidth="1"/>
    <col min="6" max="6" width="5.85546875" style="61" bestFit="1" customWidth="1"/>
    <col min="7" max="8" width="8.140625" style="61" bestFit="1" customWidth="1"/>
    <col min="9" max="9" width="12" style="61" bestFit="1" customWidth="1"/>
    <col min="10" max="10" width="44.5703125" style="61" bestFit="1" customWidth="1"/>
    <col min="11" max="11" width="14.85546875" style="61" bestFit="1" customWidth="1"/>
    <col min="12" max="16384" width="9.140625" style="61"/>
  </cols>
  <sheetData>
    <row r="1" spans="1:11" ht="45" x14ac:dyDescent="0.25">
      <c r="A1" s="57" t="s">
        <v>2</v>
      </c>
      <c r="B1" s="58" t="s">
        <v>0</v>
      </c>
      <c r="C1" s="58" t="s">
        <v>14</v>
      </c>
      <c r="D1" s="58" t="s">
        <v>1</v>
      </c>
      <c r="E1" s="59" t="s">
        <v>15</v>
      </c>
      <c r="F1" s="58" t="s">
        <v>16</v>
      </c>
      <c r="G1" s="60" t="s">
        <v>63</v>
      </c>
      <c r="H1" s="59" t="s">
        <v>17</v>
      </c>
      <c r="I1" s="59" t="s">
        <v>24</v>
      </c>
      <c r="J1" s="58" t="s">
        <v>18</v>
      </c>
      <c r="K1" s="58" t="s">
        <v>19</v>
      </c>
    </row>
    <row r="2" spans="1:11" x14ac:dyDescent="0.25">
      <c r="A2" s="79">
        <v>46204</v>
      </c>
      <c r="B2" s="77" t="s">
        <v>77</v>
      </c>
      <c r="C2" s="72" t="s">
        <v>49</v>
      </c>
      <c r="D2" s="77" t="s">
        <v>83</v>
      </c>
      <c r="E2" s="78">
        <v>2444766</v>
      </c>
      <c r="F2" s="62">
        <v>0.08</v>
      </c>
      <c r="G2" s="78">
        <v>0</v>
      </c>
      <c r="H2" s="78">
        <v>195581</v>
      </c>
      <c r="I2" s="78">
        <v>2640347</v>
      </c>
      <c r="J2" s="77" t="s">
        <v>90</v>
      </c>
      <c r="K2" s="77" t="s">
        <v>89</v>
      </c>
    </row>
    <row r="3" spans="1:11" x14ac:dyDescent="0.25">
      <c r="A3" s="79">
        <v>46206</v>
      </c>
      <c r="B3" s="77" t="s">
        <v>78</v>
      </c>
      <c r="C3" s="72" t="s">
        <v>49</v>
      </c>
      <c r="D3" s="77" t="s">
        <v>84</v>
      </c>
      <c r="E3" s="78">
        <v>1227964</v>
      </c>
      <c r="F3" s="62">
        <v>0.08</v>
      </c>
      <c r="G3" s="78">
        <v>0</v>
      </c>
      <c r="H3" s="78">
        <v>98237</v>
      </c>
      <c r="I3" s="78">
        <v>1326201</v>
      </c>
      <c r="J3" s="77" t="s">
        <v>90</v>
      </c>
      <c r="K3" s="77" t="s">
        <v>89</v>
      </c>
    </row>
    <row r="4" spans="1:11" x14ac:dyDescent="0.25">
      <c r="A4" s="79">
        <v>46213</v>
      </c>
      <c r="B4" s="77" t="s">
        <v>79</v>
      </c>
      <c r="C4" s="72" t="s">
        <v>49</v>
      </c>
      <c r="D4" s="77" t="s">
        <v>85</v>
      </c>
      <c r="E4" s="78">
        <v>1947852</v>
      </c>
      <c r="F4" s="62">
        <v>0.08</v>
      </c>
      <c r="G4" s="78">
        <v>0</v>
      </c>
      <c r="H4" s="78">
        <v>155828</v>
      </c>
      <c r="I4" s="78">
        <v>2103680</v>
      </c>
      <c r="J4" s="77" t="s">
        <v>90</v>
      </c>
      <c r="K4" s="77" t="s">
        <v>89</v>
      </c>
    </row>
    <row r="5" spans="1:11" x14ac:dyDescent="0.25">
      <c r="A5" s="79">
        <v>46217</v>
      </c>
      <c r="B5" s="77" t="s">
        <v>80</v>
      </c>
      <c r="C5" s="72" t="s">
        <v>49</v>
      </c>
      <c r="D5" s="77" t="s">
        <v>86</v>
      </c>
      <c r="E5" s="78">
        <v>1039443</v>
      </c>
      <c r="F5" s="62">
        <v>0.08</v>
      </c>
      <c r="G5" s="78">
        <v>0</v>
      </c>
      <c r="H5" s="78">
        <v>83155</v>
      </c>
      <c r="I5" s="78">
        <v>1122598</v>
      </c>
      <c r="J5" s="77" t="s">
        <v>90</v>
      </c>
      <c r="K5" s="77" t="s">
        <v>89</v>
      </c>
    </row>
    <row r="6" spans="1:11" x14ac:dyDescent="0.25">
      <c r="A6" s="79">
        <v>46219</v>
      </c>
      <c r="B6" s="77" t="s">
        <v>81</v>
      </c>
      <c r="C6" s="72" t="s">
        <v>49</v>
      </c>
      <c r="D6" s="77" t="s">
        <v>87</v>
      </c>
      <c r="E6" s="78">
        <v>1394916</v>
      </c>
      <c r="F6" s="62">
        <v>0.08</v>
      </c>
      <c r="G6" s="78">
        <v>0</v>
      </c>
      <c r="H6" s="78">
        <v>111593</v>
      </c>
      <c r="I6" s="78">
        <v>1506509</v>
      </c>
      <c r="J6" s="77" t="s">
        <v>90</v>
      </c>
      <c r="K6" s="77" t="s">
        <v>89</v>
      </c>
    </row>
    <row r="7" spans="1:11" x14ac:dyDescent="0.25">
      <c r="A7" s="79">
        <v>46225</v>
      </c>
      <c r="B7" s="77" t="s">
        <v>82</v>
      </c>
      <c r="C7" s="72" t="s">
        <v>49</v>
      </c>
      <c r="D7" s="77" t="s">
        <v>88</v>
      </c>
      <c r="E7" s="78">
        <v>2444766</v>
      </c>
      <c r="F7" s="62">
        <v>0.08</v>
      </c>
      <c r="G7" s="78">
        <v>0</v>
      </c>
      <c r="H7" s="78">
        <v>195581</v>
      </c>
      <c r="I7" s="78">
        <v>2640347</v>
      </c>
      <c r="J7" s="77" t="s">
        <v>90</v>
      </c>
      <c r="K7" s="77" t="s">
        <v>89</v>
      </c>
    </row>
    <row r="8" spans="1:11" x14ac:dyDescent="0.25">
      <c r="D8" s="68" t="s">
        <v>94</v>
      </c>
      <c r="E8" s="83">
        <f>-ROUND(SUM(E2:E7)*1%,0)</f>
        <v>-104997</v>
      </c>
      <c r="F8" s="70">
        <v>0.08</v>
      </c>
      <c r="G8" s="83">
        <f>-ROUND(SUM(G5:G7)*1%,0)</f>
        <v>0</v>
      </c>
      <c r="H8" s="83">
        <f>-ROUND(SUM(H2:H7)*1%,0)</f>
        <v>-8400</v>
      </c>
      <c r="I8" s="83">
        <f>-ROUND(SUM(I2:I7)*1%,0)</f>
        <v>-113397</v>
      </c>
    </row>
    <row r="9" spans="1:11" x14ac:dyDescent="0.25">
      <c r="I9" s="64">
        <f>SUM(I2:I8)</f>
        <v>11226285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A7682-3A75-4E37-B303-B7AEE0864929}">
  <dimension ref="A1:J7"/>
  <sheetViews>
    <sheetView workbookViewId="0">
      <selection activeCell="G1" sqref="G1"/>
    </sheetView>
  </sheetViews>
  <sheetFormatPr defaultColWidth="15.5703125" defaultRowHeight="15" x14ac:dyDescent="0.25"/>
  <cols>
    <col min="1" max="1" width="15.5703125" style="32"/>
    <col min="2" max="2" width="13.5703125" style="32" customWidth="1"/>
    <col min="3" max="3" width="14.140625" style="32" customWidth="1"/>
    <col min="4" max="4" width="32.42578125" style="32" bestFit="1" customWidth="1"/>
    <col min="5" max="5" width="15.5703125" style="32"/>
    <col min="6" max="6" width="9.28515625" style="32" bestFit="1" customWidth="1"/>
    <col min="7" max="7" width="10" style="32" bestFit="1" customWidth="1"/>
    <col min="8" max="8" width="11.28515625" style="32" bestFit="1" customWidth="1"/>
    <col min="9" max="9" width="13.7109375" style="32" customWidth="1"/>
    <col min="10" max="10" width="45.5703125" style="32" bestFit="1" customWidth="1"/>
    <col min="11" max="16384" width="15.5703125" style="32"/>
  </cols>
  <sheetData>
    <row r="1" spans="1:10" ht="45" x14ac:dyDescent="0.25">
      <c r="A1" s="33" t="s">
        <v>2</v>
      </c>
      <c r="B1" s="34" t="s">
        <v>0</v>
      </c>
      <c r="C1" s="34" t="s">
        <v>14</v>
      </c>
      <c r="D1" s="34" t="s">
        <v>1</v>
      </c>
      <c r="E1" s="35" t="s">
        <v>15</v>
      </c>
      <c r="F1" s="34" t="s">
        <v>16</v>
      </c>
      <c r="G1" s="36" t="s">
        <v>63</v>
      </c>
      <c r="H1" s="35" t="s">
        <v>17</v>
      </c>
      <c r="I1" s="35" t="s">
        <v>24</v>
      </c>
      <c r="J1" s="34" t="s">
        <v>18</v>
      </c>
    </row>
    <row r="2" spans="1:10" x14ac:dyDescent="0.25">
      <c r="A2" s="76">
        <v>46182</v>
      </c>
      <c r="B2" s="77" t="s">
        <v>57</v>
      </c>
      <c r="C2" s="80" t="s">
        <v>49</v>
      </c>
      <c r="D2" s="81" t="s">
        <v>60</v>
      </c>
      <c r="E2" s="78">
        <v>2444766</v>
      </c>
      <c r="F2" s="82">
        <v>0.08</v>
      </c>
      <c r="G2" s="78">
        <v>0</v>
      </c>
      <c r="H2" s="78">
        <v>195581</v>
      </c>
      <c r="I2" s="78">
        <v>2640347</v>
      </c>
      <c r="J2" s="77" t="s">
        <v>64</v>
      </c>
    </row>
    <row r="3" spans="1:10" x14ac:dyDescent="0.25">
      <c r="A3" s="76">
        <v>46183</v>
      </c>
      <c r="B3" s="77" t="s">
        <v>58</v>
      </c>
      <c r="C3" s="80" t="s">
        <v>49</v>
      </c>
      <c r="D3" s="81" t="s">
        <v>61</v>
      </c>
      <c r="E3" s="78">
        <v>946702</v>
      </c>
      <c r="F3" s="82">
        <v>0.08</v>
      </c>
      <c r="G3" s="78">
        <v>0</v>
      </c>
      <c r="H3" s="78">
        <v>75736</v>
      </c>
      <c r="I3" s="78">
        <v>1022438</v>
      </c>
      <c r="J3" s="77" t="s">
        <v>54</v>
      </c>
    </row>
    <row r="4" spans="1:10" x14ac:dyDescent="0.25">
      <c r="A4" s="76">
        <v>46188</v>
      </c>
      <c r="B4" s="77" t="s">
        <v>59</v>
      </c>
      <c r="C4" s="80" t="s">
        <v>49</v>
      </c>
      <c r="D4" s="81" t="s">
        <v>62</v>
      </c>
      <c r="E4" s="78">
        <v>2998446</v>
      </c>
      <c r="F4" s="82">
        <v>0.08</v>
      </c>
      <c r="G4" s="78">
        <v>0</v>
      </c>
      <c r="H4" s="78">
        <v>239876</v>
      </c>
      <c r="I4" s="78">
        <v>3238322</v>
      </c>
      <c r="J4" s="77" t="s">
        <v>53</v>
      </c>
    </row>
    <row r="5" spans="1:10" x14ac:dyDescent="0.25">
      <c r="D5" s="68" t="s">
        <v>93</v>
      </c>
      <c r="E5" s="83">
        <f>-ROUND(SUM(E2:E4)*1%,0)</f>
        <v>-63899</v>
      </c>
      <c r="F5" s="70">
        <v>0.08</v>
      </c>
      <c r="G5" s="83">
        <f>-ROUND(SUM(G2:G4)*1%,0)</f>
        <v>0</v>
      </c>
      <c r="H5" s="83">
        <f>-ROUND(SUM(H2:H4)*1%,0)</f>
        <v>-5112</v>
      </c>
      <c r="I5" s="83">
        <f>-ROUND(SUM(I2:I4)*1%,0)</f>
        <v>-69011</v>
      </c>
    </row>
    <row r="7" spans="1:10" x14ac:dyDescent="0.25">
      <c r="I7" s="37">
        <f>SUM(I2:I5)</f>
        <v>6832096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9268C-EBFC-4018-895A-43BBD12C6317}">
  <dimension ref="A1:I8"/>
  <sheetViews>
    <sheetView workbookViewId="0">
      <selection activeCell="D7" sqref="D7:H7"/>
    </sheetView>
  </sheetViews>
  <sheetFormatPr defaultRowHeight="15" x14ac:dyDescent="0.25"/>
  <cols>
    <col min="1" max="1" width="11.5703125" style="30" customWidth="1"/>
    <col min="2" max="2" width="9" style="30"/>
    <col min="3" max="3" width="11.42578125" style="30" customWidth="1"/>
    <col min="4" max="4" width="32.42578125" style="30" bestFit="1" customWidth="1"/>
    <col min="5" max="5" width="11.5703125" style="30" bestFit="1" customWidth="1"/>
    <col min="6" max="6" width="9" style="30"/>
    <col min="7" max="7" width="9.140625" style="30" bestFit="1" customWidth="1"/>
    <col min="8" max="8" width="10.140625" style="30" bestFit="1" customWidth="1"/>
    <col min="9" max="9" width="45.140625" style="30" bestFit="1" customWidth="1"/>
  </cols>
  <sheetData>
    <row r="1" spans="1:9" ht="31.5" x14ac:dyDescent="0.25">
      <c r="A1" s="27" t="s">
        <v>2</v>
      </c>
      <c r="B1" s="28" t="s">
        <v>0</v>
      </c>
      <c r="C1" s="28" t="s">
        <v>14</v>
      </c>
      <c r="D1" s="28" t="s">
        <v>1</v>
      </c>
      <c r="E1" s="26" t="s">
        <v>15</v>
      </c>
      <c r="F1" s="28" t="s">
        <v>16</v>
      </c>
      <c r="G1" s="26" t="s">
        <v>17</v>
      </c>
      <c r="H1" s="26" t="s">
        <v>24</v>
      </c>
      <c r="I1" s="28" t="s">
        <v>18</v>
      </c>
    </row>
    <row r="2" spans="1:9" x14ac:dyDescent="0.25">
      <c r="A2" s="67">
        <v>46158</v>
      </c>
      <c r="B2" s="30">
        <v>34769</v>
      </c>
      <c r="C2" s="30" t="s">
        <v>49</v>
      </c>
      <c r="D2" s="68">
        <v>4100167066</v>
      </c>
      <c r="E2" s="69">
        <v>2444766</v>
      </c>
      <c r="F2" s="70">
        <v>0.08</v>
      </c>
      <c r="G2" s="69">
        <v>195581</v>
      </c>
      <c r="H2" s="69">
        <v>2640347</v>
      </c>
      <c r="I2" s="68" t="s">
        <v>50</v>
      </c>
    </row>
    <row r="3" spans="1:9" x14ac:dyDescent="0.25">
      <c r="A3" s="67">
        <v>46165</v>
      </c>
      <c r="B3" s="30">
        <v>36400</v>
      </c>
      <c r="C3" s="30" t="s">
        <v>49</v>
      </c>
      <c r="D3" s="68">
        <v>4100167069</v>
      </c>
      <c r="E3" s="69">
        <v>2444766</v>
      </c>
      <c r="F3" s="70">
        <v>0.08</v>
      </c>
      <c r="G3" s="69">
        <v>195581</v>
      </c>
      <c r="H3" s="69">
        <v>2640347</v>
      </c>
      <c r="I3" s="68" t="s">
        <v>51</v>
      </c>
    </row>
    <row r="4" spans="1:9" x14ac:dyDescent="0.25">
      <c r="A4" s="67">
        <v>46168</v>
      </c>
      <c r="B4" s="30">
        <v>36460</v>
      </c>
      <c r="C4" s="30" t="s">
        <v>49</v>
      </c>
      <c r="D4" s="68">
        <v>4100167070</v>
      </c>
      <c r="E4" s="69">
        <v>2444766</v>
      </c>
      <c r="F4" s="70">
        <v>0.08</v>
      </c>
      <c r="G4" s="69">
        <v>195581</v>
      </c>
      <c r="H4" s="69">
        <v>2640347</v>
      </c>
      <c r="I4" s="68" t="s">
        <v>52</v>
      </c>
    </row>
    <row r="5" spans="1:9" x14ac:dyDescent="0.25">
      <c r="A5" s="67">
        <v>46169</v>
      </c>
      <c r="B5" s="30">
        <v>37373</v>
      </c>
      <c r="C5" s="30" t="s">
        <v>49</v>
      </c>
      <c r="D5" s="68">
        <v>4100170573</v>
      </c>
      <c r="E5" s="69">
        <v>1468758</v>
      </c>
      <c r="F5" s="70">
        <v>0.08</v>
      </c>
      <c r="G5" s="69">
        <v>117501</v>
      </c>
      <c r="H5" s="69">
        <v>1586259</v>
      </c>
      <c r="I5" s="68" t="s">
        <v>53</v>
      </c>
    </row>
    <row r="6" spans="1:9" x14ac:dyDescent="0.25">
      <c r="A6" s="67">
        <v>46169</v>
      </c>
      <c r="B6" s="30">
        <v>37374</v>
      </c>
      <c r="C6" s="30" t="s">
        <v>49</v>
      </c>
      <c r="D6" s="68">
        <v>4100173071</v>
      </c>
      <c r="E6" s="69">
        <v>1812240</v>
      </c>
      <c r="F6" s="70">
        <v>0.08</v>
      </c>
      <c r="G6" s="69">
        <v>144979</v>
      </c>
      <c r="H6" s="69">
        <v>1957219</v>
      </c>
      <c r="I6" s="68" t="s">
        <v>54</v>
      </c>
    </row>
    <row r="7" spans="1:9" x14ac:dyDescent="0.25">
      <c r="D7" s="68" t="s">
        <v>92</v>
      </c>
      <c r="E7" s="83">
        <f>-ROUND(SUM(E2:E6)*1%,0)</f>
        <v>-106153</v>
      </c>
      <c r="F7" s="70">
        <v>0.08</v>
      </c>
      <c r="G7" s="83">
        <f t="shared" ref="G7:H7" si="0">-ROUND(SUM(G2:G6)*1%,0)</f>
        <v>-8492</v>
      </c>
      <c r="H7" s="83">
        <f t="shared" si="0"/>
        <v>-114645</v>
      </c>
    </row>
    <row r="8" spans="1:9" x14ac:dyDescent="0.25">
      <c r="H8" s="31">
        <f>SUM(H2:H7)</f>
        <v>11349874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29841-A903-4454-A797-029EA5B37A66}">
  <dimension ref="A1:H21"/>
  <sheetViews>
    <sheetView topLeftCell="A7" workbookViewId="0">
      <selection activeCell="A38" sqref="A38:XFD53"/>
    </sheetView>
  </sheetViews>
  <sheetFormatPr defaultRowHeight="15" x14ac:dyDescent="0.25"/>
  <cols>
    <col min="1" max="1" width="16.42578125" style="43" customWidth="1"/>
    <col min="2" max="2" width="12" style="43" customWidth="1"/>
    <col min="3" max="3" width="47.7109375" customWidth="1"/>
    <col min="4" max="4" width="14.140625" customWidth="1"/>
    <col min="5" max="5" width="15.42578125" customWidth="1"/>
    <col min="6" max="6" width="12.7109375" style="43" customWidth="1"/>
    <col min="7" max="7" width="14.85546875" style="43" customWidth="1"/>
    <col min="8" max="8" width="15.5703125" style="43" customWidth="1"/>
  </cols>
  <sheetData>
    <row r="1" spans="1:8" ht="22.5" x14ac:dyDescent="0.3">
      <c r="A1" s="113" t="s">
        <v>95</v>
      </c>
      <c r="B1" s="113"/>
      <c r="C1" s="113"/>
      <c r="D1" s="113"/>
      <c r="E1" s="113"/>
      <c r="F1" s="113"/>
      <c r="G1" s="113"/>
      <c r="H1" s="113"/>
    </row>
    <row r="2" spans="1:8" ht="15.75" x14ac:dyDescent="0.25">
      <c r="A2" s="84"/>
      <c r="B2" s="84"/>
      <c r="C2" s="85"/>
      <c r="D2" s="85"/>
      <c r="E2" s="85"/>
      <c r="F2" s="84"/>
      <c r="G2" s="84"/>
      <c r="H2" s="84"/>
    </row>
    <row r="3" spans="1:8" ht="47.25" x14ac:dyDescent="0.25">
      <c r="A3" s="86" t="s">
        <v>2</v>
      </c>
      <c r="B3" s="87" t="s">
        <v>0</v>
      </c>
      <c r="C3" s="87" t="s">
        <v>101</v>
      </c>
      <c r="D3" s="87" t="s">
        <v>102</v>
      </c>
      <c r="E3" s="87" t="s">
        <v>1</v>
      </c>
      <c r="F3" s="88" t="s">
        <v>15</v>
      </c>
      <c r="G3" s="88" t="s">
        <v>17</v>
      </c>
      <c r="H3" s="88" t="s">
        <v>24</v>
      </c>
    </row>
    <row r="4" spans="1:8" ht="15.75" x14ac:dyDescent="0.25">
      <c r="A4" s="89">
        <v>46158</v>
      </c>
      <c r="B4" s="90" t="s">
        <v>96</v>
      </c>
      <c r="C4" s="91" t="s">
        <v>90</v>
      </c>
      <c r="D4" s="91" t="s">
        <v>89</v>
      </c>
      <c r="E4" s="92">
        <v>4100167066</v>
      </c>
      <c r="F4" s="93">
        <v>2444766</v>
      </c>
      <c r="G4" s="93">
        <v>195581</v>
      </c>
      <c r="H4" s="93">
        <v>2640347</v>
      </c>
    </row>
    <row r="5" spans="1:8" ht="15.75" x14ac:dyDescent="0.25">
      <c r="A5" s="89">
        <v>46165</v>
      </c>
      <c r="B5" s="90" t="s">
        <v>97</v>
      </c>
      <c r="C5" s="91" t="s">
        <v>90</v>
      </c>
      <c r="D5" s="91" t="s">
        <v>89</v>
      </c>
      <c r="E5" s="92">
        <v>4100167069</v>
      </c>
      <c r="F5" s="93">
        <v>2444766</v>
      </c>
      <c r="G5" s="93">
        <v>195581</v>
      </c>
      <c r="H5" s="93">
        <v>2640347</v>
      </c>
    </row>
    <row r="6" spans="1:8" ht="15.75" x14ac:dyDescent="0.25">
      <c r="A6" s="89">
        <v>46168</v>
      </c>
      <c r="B6" s="90" t="s">
        <v>98</v>
      </c>
      <c r="C6" s="91" t="s">
        <v>90</v>
      </c>
      <c r="D6" s="91" t="s">
        <v>89</v>
      </c>
      <c r="E6" s="92">
        <v>4100167070</v>
      </c>
      <c r="F6" s="93">
        <v>2444766</v>
      </c>
      <c r="G6" s="93">
        <v>195581</v>
      </c>
      <c r="H6" s="93">
        <v>2640347</v>
      </c>
    </row>
    <row r="7" spans="1:8" ht="15.75" x14ac:dyDescent="0.25">
      <c r="A7" s="89">
        <v>46169</v>
      </c>
      <c r="B7" s="90" t="s">
        <v>99</v>
      </c>
      <c r="C7" s="91" t="s">
        <v>90</v>
      </c>
      <c r="D7" s="91" t="s">
        <v>89</v>
      </c>
      <c r="E7" s="92">
        <v>4100170573</v>
      </c>
      <c r="F7" s="93">
        <v>1468758</v>
      </c>
      <c r="G7" s="93">
        <v>117501</v>
      </c>
      <c r="H7" s="93">
        <v>1586259</v>
      </c>
    </row>
    <row r="8" spans="1:8" ht="15.75" x14ac:dyDescent="0.25">
      <c r="A8" s="89">
        <v>46169</v>
      </c>
      <c r="B8" s="90" t="s">
        <v>100</v>
      </c>
      <c r="C8" s="91" t="s">
        <v>90</v>
      </c>
      <c r="D8" s="91" t="s">
        <v>89</v>
      </c>
      <c r="E8" s="92">
        <v>4100173071</v>
      </c>
      <c r="F8" s="93">
        <v>1812240</v>
      </c>
      <c r="G8" s="93">
        <v>144979</v>
      </c>
      <c r="H8" s="93">
        <v>1957219</v>
      </c>
    </row>
    <row r="9" spans="1:8" s="32" customFormat="1" ht="15.75" x14ac:dyDescent="0.25">
      <c r="A9" s="94">
        <v>46182</v>
      </c>
      <c r="B9" s="95" t="s">
        <v>57</v>
      </c>
      <c r="C9" s="91" t="s">
        <v>90</v>
      </c>
      <c r="D9" s="91" t="s">
        <v>89</v>
      </c>
      <c r="E9" s="92" t="s">
        <v>60</v>
      </c>
      <c r="F9" s="96">
        <v>2444766</v>
      </c>
      <c r="G9" s="96">
        <v>195581</v>
      </c>
      <c r="H9" s="96">
        <v>2640347</v>
      </c>
    </row>
    <row r="10" spans="1:8" s="32" customFormat="1" ht="15.75" x14ac:dyDescent="0.25">
      <c r="A10" s="94">
        <v>46183</v>
      </c>
      <c r="B10" s="95" t="s">
        <v>58</v>
      </c>
      <c r="C10" s="91" t="s">
        <v>90</v>
      </c>
      <c r="D10" s="91" t="s">
        <v>89</v>
      </c>
      <c r="E10" s="92" t="s">
        <v>61</v>
      </c>
      <c r="F10" s="96">
        <v>946702</v>
      </c>
      <c r="G10" s="96">
        <v>75736</v>
      </c>
      <c r="H10" s="96">
        <v>1022438</v>
      </c>
    </row>
    <row r="11" spans="1:8" s="32" customFormat="1" ht="15.75" x14ac:dyDescent="0.25">
      <c r="A11" s="94">
        <v>46188</v>
      </c>
      <c r="B11" s="95" t="s">
        <v>59</v>
      </c>
      <c r="C11" s="91" t="s">
        <v>90</v>
      </c>
      <c r="D11" s="91" t="s">
        <v>89</v>
      </c>
      <c r="E11" s="92" t="s">
        <v>62</v>
      </c>
      <c r="F11" s="96">
        <v>2998446</v>
      </c>
      <c r="G11" s="96">
        <v>239876</v>
      </c>
      <c r="H11" s="96">
        <v>3238322</v>
      </c>
    </row>
    <row r="12" spans="1:8" s="61" customFormat="1" ht="15.75" x14ac:dyDescent="0.25">
      <c r="A12" s="97">
        <v>46204</v>
      </c>
      <c r="B12" s="95" t="s">
        <v>77</v>
      </c>
      <c r="C12" s="91" t="s">
        <v>90</v>
      </c>
      <c r="D12" s="91" t="s">
        <v>89</v>
      </c>
      <c r="E12" s="91" t="s">
        <v>83</v>
      </c>
      <c r="F12" s="96">
        <v>2444766</v>
      </c>
      <c r="G12" s="96">
        <v>195581</v>
      </c>
      <c r="H12" s="96">
        <v>2640347</v>
      </c>
    </row>
    <row r="13" spans="1:8" s="61" customFormat="1" ht="15.75" x14ac:dyDescent="0.25">
      <c r="A13" s="97">
        <v>46206</v>
      </c>
      <c r="B13" s="95" t="s">
        <v>78</v>
      </c>
      <c r="C13" s="91" t="s">
        <v>90</v>
      </c>
      <c r="D13" s="91" t="s">
        <v>89</v>
      </c>
      <c r="E13" s="91" t="s">
        <v>84</v>
      </c>
      <c r="F13" s="96">
        <v>1227964</v>
      </c>
      <c r="G13" s="96">
        <v>98237</v>
      </c>
      <c r="H13" s="96">
        <v>1326201</v>
      </c>
    </row>
    <row r="14" spans="1:8" s="61" customFormat="1" ht="15.75" x14ac:dyDescent="0.25">
      <c r="A14" s="97">
        <v>46213</v>
      </c>
      <c r="B14" s="95" t="s">
        <v>79</v>
      </c>
      <c r="C14" s="91" t="s">
        <v>90</v>
      </c>
      <c r="D14" s="91" t="s">
        <v>89</v>
      </c>
      <c r="E14" s="91" t="s">
        <v>85</v>
      </c>
      <c r="F14" s="96">
        <v>1947852</v>
      </c>
      <c r="G14" s="96">
        <v>155828</v>
      </c>
      <c r="H14" s="96">
        <v>2103680</v>
      </c>
    </row>
    <row r="15" spans="1:8" s="61" customFormat="1" ht="15.75" x14ac:dyDescent="0.25">
      <c r="A15" s="97">
        <v>46217</v>
      </c>
      <c r="B15" s="95" t="s">
        <v>80</v>
      </c>
      <c r="C15" s="91" t="s">
        <v>90</v>
      </c>
      <c r="D15" s="91" t="s">
        <v>89</v>
      </c>
      <c r="E15" s="91" t="s">
        <v>86</v>
      </c>
      <c r="F15" s="96">
        <v>1039443</v>
      </c>
      <c r="G15" s="96">
        <v>83155</v>
      </c>
      <c r="H15" s="96">
        <v>1122598</v>
      </c>
    </row>
    <row r="16" spans="1:8" s="61" customFormat="1" ht="15.75" x14ac:dyDescent="0.25">
      <c r="A16" s="97">
        <v>46219</v>
      </c>
      <c r="B16" s="95" t="s">
        <v>81</v>
      </c>
      <c r="C16" s="91" t="s">
        <v>90</v>
      </c>
      <c r="D16" s="91" t="s">
        <v>89</v>
      </c>
      <c r="E16" s="91" t="s">
        <v>87</v>
      </c>
      <c r="F16" s="96">
        <v>1394916</v>
      </c>
      <c r="G16" s="96">
        <v>111593</v>
      </c>
      <c r="H16" s="96">
        <v>1506509</v>
      </c>
    </row>
    <row r="17" spans="1:8" s="61" customFormat="1" ht="15.75" x14ac:dyDescent="0.25">
      <c r="A17" s="97">
        <v>46225</v>
      </c>
      <c r="B17" s="95" t="s">
        <v>82</v>
      </c>
      <c r="C17" s="91" t="s">
        <v>90</v>
      </c>
      <c r="D17" s="91" t="s">
        <v>89</v>
      </c>
      <c r="E17" s="91" t="s">
        <v>88</v>
      </c>
      <c r="F17" s="96">
        <v>2444766</v>
      </c>
      <c r="G17" s="96">
        <v>195581</v>
      </c>
      <c r="H17" s="96">
        <v>2640347</v>
      </c>
    </row>
    <row r="18" spans="1:8" ht="15.75" x14ac:dyDescent="0.25">
      <c r="A18" s="114" t="s">
        <v>92</v>
      </c>
      <c r="B18" s="114"/>
      <c r="C18" s="114"/>
      <c r="D18" s="114"/>
      <c r="E18" s="114"/>
      <c r="F18" s="114"/>
      <c r="G18" s="114"/>
      <c r="H18" s="98">
        <f>-ROUND(SUM(H4:H8)*1%,0)</f>
        <v>-114645</v>
      </c>
    </row>
    <row r="19" spans="1:8" s="32" customFormat="1" ht="15.75" x14ac:dyDescent="0.25">
      <c r="A19" s="114" t="s">
        <v>93</v>
      </c>
      <c r="B19" s="114"/>
      <c r="C19" s="114"/>
      <c r="D19" s="114"/>
      <c r="E19" s="114"/>
      <c r="F19" s="114"/>
      <c r="G19" s="114"/>
      <c r="H19" s="98">
        <f>-ROUND(SUM(H9:H11)*1%,0)</f>
        <v>-69011</v>
      </c>
    </row>
    <row r="20" spans="1:8" s="61" customFormat="1" ht="15.75" x14ac:dyDescent="0.25">
      <c r="A20" s="114" t="s">
        <v>94</v>
      </c>
      <c r="B20" s="114"/>
      <c r="C20" s="114"/>
      <c r="D20" s="114"/>
      <c r="E20" s="114"/>
      <c r="F20" s="114"/>
      <c r="G20" s="114"/>
      <c r="H20" s="98">
        <f>-ROUND(SUM(H12:H17)*1%,0)</f>
        <v>-113397</v>
      </c>
    </row>
    <row r="21" spans="1:8" ht="15.75" x14ac:dyDescent="0.25">
      <c r="A21" s="115" t="s">
        <v>103</v>
      </c>
      <c r="B21" s="115"/>
      <c r="C21" s="115"/>
      <c r="D21" s="115"/>
      <c r="E21" s="115"/>
      <c r="F21" s="115"/>
      <c r="G21" s="115"/>
      <c r="H21" s="99">
        <f>SUM(H4:H20)</f>
        <v>29408255</v>
      </c>
    </row>
  </sheetData>
  <mergeCells count="5">
    <mergeCell ref="A1:H1"/>
    <mergeCell ref="A18:G18"/>
    <mergeCell ref="A19:G19"/>
    <mergeCell ref="A20:G20"/>
    <mergeCell ref="A21:G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Tổng hợp </vt:lpstr>
      <vt:lpstr>CÔNG NỢ</vt:lpstr>
      <vt:lpstr>Tổng chi tiết</vt:lpstr>
      <vt:lpstr>T08</vt:lpstr>
      <vt:lpstr>T07</vt:lpstr>
      <vt:lpstr>T06</vt:lpstr>
      <vt:lpstr>T05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2024-01-09T08:08:43Z</dcterms:created>
  <dcterms:modified xsi:type="dcterms:W3CDTF">2026-09-17T01:43:36Z</dcterms:modified>
</cp:coreProperties>
</file>