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SATRA\SIÊU THỊ SÀI GÒN\CÔNG NỢ 2026\"/>
    </mc:Choice>
  </mc:AlternateContent>
  <xr:revisionPtr revIDLastSave="0" documentId="13_ncr:1_{9999AF37-8064-4B61-BA84-A08FC2E6EDD1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Tổng Hợp" sheetId="2" r:id="rId1"/>
    <sheet name="TỔNG CN" sheetId="25" state="hidden" r:id="rId2"/>
    <sheet name="Tổng chi tiết" sheetId="24" state="hidden" r:id="rId3"/>
    <sheet name="T06" sheetId="27" r:id="rId4"/>
    <sheet name="T05" sheetId="26" r:id="rId5"/>
    <sheet name="T04" sheetId="22" r:id="rId6"/>
    <sheet name="T03" sheetId="21" r:id="rId7"/>
    <sheet name="T02" sheetId="20" r:id="rId8"/>
    <sheet name="T01" sheetId="19" r:id="rId9"/>
  </sheets>
  <definedNames>
    <definedName name="_xlnm._FilterDatabase" localSheetId="8" hidden="1">'T01'!$A$1:$J$8</definedName>
    <definedName name="_xlnm._FilterDatabase" localSheetId="7" hidden="1">'T02'!$A$1:$J$5</definedName>
    <definedName name="_xlnm._FilterDatabase" localSheetId="6" hidden="1">'T03'!$A$1:$J$5</definedName>
    <definedName name="_xlnm._FilterDatabase" localSheetId="2" hidden="1">'Tổng chi tiết'!$A$2:$M$33</definedName>
  </definedNames>
  <calcPr calcId="191029"/>
</workbook>
</file>

<file path=xl/calcChain.xml><?xml version="1.0" encoding="utf-8"?>
<calcChain xmlns="http://schemas.openxmlformats.org/spreadsheetml/2006/main">
  <c r="H9" i="27" l="1"/>
  <c r="H9" i="26"/>
  <c r="B24" i="24"/>
  <c r="B28" i="24"/>
  <c r="B29" i="24"/>
  <c r="B30" i="24"/>
  <c r="B31" i="24"/>
  <c r="B32" i="24"/>
  <c r="B33" i="24"/>
  <c r="B27" i="24"/>
  <c r="B26" i="24"/>
  <c r="B25" i="24"/>
  <c r="B22" i="24"/>
  <c r="B23" i="24"/>
  <c r="B21" i="24"/>
  <c r="L1" i="24" l="1"/>
  <c r="B5" i="24"/>
  <c r="C10" i="25" s="1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4" i="24"/>
  <c r="E12" i="25" l="1"/>
  <c r="E13" i="25"/>
  <c r="E10" i="25"/>
  <c r="C14" i="25"/>
  <c r="D10" i="25"/>
  <c r="D14" i="25"/>
  <c r="E9" i="25"/>
  <c r="D13" i="25"/>
  <c r="D11" i="25"/>
  <c r="D12" i="25"/>
  <c r="C12" i="25"/>
  <c r="G7" i="25"/>
  <c r="E16" i="25"/>
  <c r="C9" i="25"/>
  <c r="C16" i="25"/>
  <c r="D7" i="25"/>
  <c r="C17" i="25"/>
  <c r="D15" i="25"/>
  <c r="D16" i="25"/>
  <c r="G16" i="25"/>
  <c r="E8" i="25"/>
  <c r="G8" i="25"/>
  <c r="E17" i="25"/>
  <c r="C15" i="25"/>
  <c r="G9" i="25"/>
  <c r="E6" i="25"/>
  <c r="G13" i="25"/>
  <c r="D17" i="25"/>
  <c r="G17" i="25"/>
  <c r="E15" i="25"/>
  <c r="G10" i="25"/>
  <c r="E7" i="25"/>
  <c r="G6" i="25"/>
  <c r="C8" i="25"/>
  <c r="G11" i="25"/>
  <c r="D8" i="25"/>
  <c r="C6" i="25"/>
  <c r="G12" i="25"/>
  <c r="D9" i="25"/>
  <c r="G14" i="25"/>
  <c r="G15" i="25"/>
  <c r="D6" i="25"/>
  <c r="C7" i="25"/>
  <c r="E11" i="25"/>
  <c r="C11" i="25"/>
  <c r="C13" i="25"/>
  <c r="E14" i="25"/>
  <c r="F10" i="25" l="1"/>
  <c r="F11" i="25"/>
  <c r="F15" i="25"/>
  <c r="F13" i="25"/>
  <c r="F12" i="25"/>
  <c r="F8" i="25"/>
  <c r="D18" i="25"/>
  <c r="F16" i="25"/>
  <c r="G18" i="25"/>
  <c r="E18" i="25"/>
  <c r="F6" i="25"/>
  <c r="H6" i="25" s="1"/>
  <c r="C18" i="25"/>
  <c r="H18" i="25" s="1"/>
  <c r="F9" i="25"/>
  <c r="F14" i="25"/>
  <c r="F17" i="25"/>
  <c r="F7" i="25"/>
  <c r="G5" i="22"/>
  <c r="H5" i="22" s="1"/>
  <c r="G4" i="22"/>
  <c r="H4" i="22" s="1"/>
  <c r="G3" i="22"/>
  <c r="H3" i="22" s="1"/>
  <c r="G2" i="22"/>
  <c r="H2" i="22" s="1"/>
  <c r="F49" i="2"/>
  <c r="H7" i="25" l="1"/>
  <c r="H8" i="25" s="1"/>
  <c r="H9" i="25" s="1"/>
  <c r="H10" i="25" s="1"/>
  <c r="H11" i="25" s="1"/>
  <c r="H12" i="25" s="1"/>
  <c r="H13" i="25" s="1"/>
  <c r="H14" i="25" s="1"/>
  <c r="H15" i="25" s="1"/>
  <c r="H16" i="25" s="1"/>
  <c r="H17" i="25" s="1"/>
  <c r="H3" i="21"/>
  <c r="H4" i="21"/>
  <c r="H2" i="21"/>
  <c r="H5" i="21" s="1"/>
  <c r="H4" i="20" l="1"/>
  <c r="H3" i="20"/>
  <c r="H2" i="20"/>
  <c r="H5" i="19"/>
  <c r="H3" i="19"/>
  <c r="H4" i="19"/>
  <c r="H6" i="19"/>
  <c r="H7" i="19"/>
  <c r="H2" i="19"/>
  <c r="H5" i="20" l="1"/>
  <c r="H8" i="19"/>
  <c r="F59" i="2"/>
  <c r="D31" i="2" l="1"/>
  <c r="E45" i="2"/>
  <c r="C17" i="2" l="1"/>
  <c r="F60" i="2" s="1"/>
</calcChain>
</file>

<file path=xl/sharedStrings.xml><?xml version="1.0" encoding="utf-8"?>
<sst xmlns="http://schemas.openxmlformats.org/spreadsheetml/2006/main" count="497" uniqueCount="149">
  <si>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</si>
  <si>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</si>
  <si>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</si>
  <si>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</si>
  <si>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</si>
  <si>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</si>
  <si>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</si>
  <si>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</si>
  <si>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</si>
  <si>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</si>
  <si>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</si>
  <si>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</si>
  <si>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Hỗ trợ</t>
  </si>
  <si>
    <t>Thành tiền</t>
  </si>
  <si>
    <t>Tổng hỗ trợ</t>
  </si>
  <si>
    <t>CN TCT TM SÀI GÒN – TNHH MTV – SIÊU THỊ SÀI GÒN</t>
  </si>
  <si>
    <t>Số tiền bán hàng (+VAT)</t>
  </si>
  <si>
    <t>Hàng bán</t>
  </si>
  <si>
    <t>Hàng trả</t>
  </si>
  <si>
    <t>Tổng hàng trả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</si>
  <si>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</si>
  <si>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</si>
  <si>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</si>
  <si>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</si>
  <si>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</si>
  <si>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</si>
  <si>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0300100037-004</t>
  </si>
  <si>
    <t>Thanh toán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</si>
  <si>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</si>
  <si>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</si>
  <si>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</si>
  <si>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</si>
  <si>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</si>
  <si>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</si>
  <si>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</si>
  <si>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</si>
  <si>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</si>
  <si>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</si>
  <si>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</si>
  <si>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</si>
  <si>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00000119</t>
  </si>
  <si>
    <t>00000607</t>
  </si>
  <si>
    <t>00001991</t>
  </si>
  <si>
    <t>277</t>
  </si>
  <si>
    <t>00006027</t>
  </si>
  <si>
    <t>1C26TTN</t>
  </si>
  <si>
    <t>P-000233976</t>
  </si>
  <si>
    <t>P-000233997</t>
  </si>
  <si>
    <t>P-000234509</t>
  </si>
  <si>
    <t>Các khoản hỗ trợ T12.2025</t>
  </si>
  <si>
    <t>P-000235224</t>
  </si>
  <si>
    <t>00000136</t>
  </si>
  <si>
    <t>1K26TSG</t>
  </si>
  <si>
    <t>Hàng trả - SATRA-HCM-Q10-004</t>
  </si>
  <si>
    <t>00008513</t>
  </si>
  <si>
    <t>00012111</t>
  </si>
  <si>
    <t>00013997</t>
  </si>
  <si>
    <t>P-000236053</t>
  </si>
  <si>
    <t>P-000236778</t>
  </si>
  <si>
    <t>P-000237048</t>
  </si>
  <si>
    <t>00018505</t>
  </si>
  <si>
    <t>00023143</t>
  </si>
  <si>
    <t>P-000237816</t>
  </si>
  <si>
    <t>P-000238706</t>
  </si>
  <si>
    <t>00001557</t>
  </si>
  <si>
    <t>00024905</t>
  </si>
  <si>
    <t>00026474</t>
  </si>
  <si>
    <t>P-000239235</t>
  </si>
  <si>
    <t>P-000239702</t>
  </si>
  <si>
    <t>00002004</t>
  </si>
  <si>
    <t>2284</t>
  </si>
  <si>
    <t>Các khoản hỗ trợ Quý 1.2026</t>
  </si>
  <si>
    <t>STT</t>
  </si>
  <si>
    <t>số ctu</t>
  </si>
  <si>
    <t>Mã khách hàng</t>
  </si>
  <si>
    <t>Tên khách hàng</t>
  </si>
  <si>
    <t>Doanh số bán chưa thuế</t>
  </si>
  <si>
    <t>CK 5%</t>
  </si>
  <si>
    <t>Tiền thuế GTGT</t>
  </si>
  <si>
    <t>Tổng tiền</t>
  </si>
  <si>
    <t>BH</t>
  </si>
  <si>
    <t>TRA</t>
  </si>
  <si>
    <t>P</t>
  </si>
  <si>
    <t>TT</t>
  </si>
  <si>
    <t>Tháng</t>
  </si>
  <si>
    <t>Bán hàng</t>
  </si>
  <si>
    <t>Giảm trừ</t>
  </si>
  <si>
    <t>Công nợ cuối kỳ</t>
  </si>
  <si>
    <t>Số dư đầu kỳ 31/12/2025</t>
  </si>
  <si>
    <t>Phát sinh</t>
  </si>
  <si>
    <t>CÔNG NỢ  2026</t>
  </si>
  <si>
    <t>SATRA-HCM-Q10-004</t>
  </si>
  <si>
    <t>00031622</t>
  </si>
  <si>
    <t>00034682</t>
  </si>
  <si>
    <t>00036380</t>
  </si>
  <si>
    <t>00037817</t>
  </si>
  <si>
    <t>00039482</t>
  </si>
  <si>
    <t>00040607</t>
  </si>
  <si>
    <t>BH00086</t>
  </si>
  <si>
    <t>BH00163</t>
  </si>
  <si>
    <t>BH01005</t>
  </si>
  <si>
    <t>BH02622</t>
  </si>
  <si>
    <t>BH03914</t>
  </si>
  <si>
    <t>BH05735</t>
  </si>
  <si>
    <t>BH06039</t>
  </si>
  <si>
    <t>BH07878</t>
  </si>
  <si>
    <t>BH09550</t>
  </si>
  <si>
    <t>BH10144</t>
  </si>
  <si>
    <t>BH10914</t>
  </si>
  <si>
    <t>BH12981</t>
  </si>
  <si>
    <t>BH13913</t>
  </si>
  <si>
    <t>BH14492</t>
  </si>
  <si>
    <t>BH15129</t>
  </si>
  <si>
    <t>BH15777</t>
  </si>
  <si>
    <t>BH16347</t>
  </si>
  <si>
    <t>P-000240682</t>
  </si>
  <si>
    <t>P-000241319</t>
  </si>
  <si>
    <t>P-000241888</t>
  </si>
  <si>
    <t>P-000242176</t>
  </si>
  <si>
    <t>P-000242554</t>
  </si>
  <si>
    <t>P-000242952</t>
  </si>
  <si>
    <t>SG/HTI-02398734</t>
  </si>
  <si>
    <t>SG/HTPX-00021192</t>
  </si>
  <si>
    <t>SG/HT080437</t>
  </si>
  <si>
    <t>ĐÃ KIỂM TRA - HÀNG TRẢ - PHIẾU: PX-00021192 - CN TCT TM SÀI GÒN – TNHH MTV – SIÊU THỊ SÀI GÒN- SATRA-HCM-Q10-004</t>
  </si>
  <si>
    <t>Tổng phát sinh</t>
  </si>
  <si>
    <t>GT</t>
  </si>
  <si>
    <t>MDV00275</t>
  </si>
  <si>
    <t>BC06/0052</t>
  </si>
  <si>
    <t>BC05/0056</t>
  </si>
  <si>
    <t>BC04/0018</t>
  </si>
  <si>
    <t>BC04/0001</t>
  </si>
  <si>
    <t>BC03/0012</t>
  </si>
  <si>
    <t>BC03/0001</t>
  </si>
  <si>
    <t>BC02/00001</t>
  </si>
  <si>
    <t>CN TCT TM SAI GON - TNHH MTV - SIEU THI - TTHD 23143-24905-34682,XT 3356</t>
  </si>
  <si>
    <t>CN TCT TM SAI GON - TNHH MTV - SIEU THI. TTHD 1991-8513-2004,HTQ1-2026 2284</t>
  </si>
  <si>
    <t>SHGD:10005031.DD:260415.BO:CN TCT TM SAI GON - TNHH MTV - SIEU THI. TTHD 18505</t>
  </si>
  <si>
    <t>CN TCT TM SAI GON - TNHH MTV - SIEU THI.Remark:VD-426, TTHD 13997,XT 1557</t>
  </si>
  <si>
    <t>CN TCT TM SAI GON - TNHH MTV - SIEU THI.Remark:VD-426, TTHD 12111</t>
  </si>
  <si>
    <t>CN TCT TM SAI GON - TNHH MTV - SIEU THI.Remark:VD-426, TTHD 88183-6027</t>
  </si>
  <si>
    <t>CN TCT TM SAI GON - TNHH MTV - SIEU THI. TTHD 23850-82270,XT 136,HTT12-2025 277</t>
  </si>
  <si>
    <t>SG/HT3356</t>
  </si>
  <si>
    <t>NGÀY TT</t>
  </si>
  <si>
    <t>K26TSG</t>
  </si>
  <si>
    <t>THEO DÕI CÔNG NỢ / CTY Satra SIÊU THỊ SÀI GÒN - 30/06/2026</t>
  </si>
  <si>
    <t>00044592</t>
  </si>
  <si>
    <t>1.953.040</t>
  </si>
  <si>
    <t>P-000243850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</si>
</sst>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0000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08000"/>
      <name val="Microsoft Sans Serif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/>
    <xf numFmtId="164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1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3" fillId="3" borderId="1" xfId="1" applyNumberFormat="1" applyFont="1" applyFill="1" applyBorder="1" applyAlignment="1">
      <alignment horizontal="center"/>
    </xf>
    <xf numFmtId="164" fontId="6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/>
    <xf numFmtId="0" fontId="3" fillId="3" borderId="1" xfId="0" applyFont="1" applyFill="1" applyBorder="1"/>
    <xf numFmtId="164" fontId="0" fillId="0" borderId="0" xfId="0" applyNumberFormat="1"/>
    <xf numFmtId="164" fontId="6" fillId="3" borderId="1" xfId="1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5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quotePrefix="1" applyFont="1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164" fontId="0" fillId="0" borderId="0" xfId="1" applyNumberFormat="1" applyFont="1"/>
    <xf numFmtId="164" fontId="11" fillId="0" borderId="0" xfId="1" applyNumberFormat="1" applyFont="1"/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14" fontId="0" fillId="0" borderId="0" xfId="0" applyNumberFormat="1"/>
    <xf numFmtId="38" fontId="0" fillId="0" borderId="0" xfId="0" applyNumberFormat="1"/>
    <xf numFmtId="38" fontId="14" fillId="2" borderId="0" xfId="0" applyNumberFormat="1" applyFont="1" applyFill="1"/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38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/>
    <xf numFmtId="0" fontId="16" fillId="0" borderId="1" xfId="0" applyFont="1" applyBorder="1" applyAlignment="1">
      <alignment vertical="center" wrapText="1"/>
    </xf>
    <xf numFmtId="38" fontId="17" fillId="0" borderId="1" xfId="0" applyNumberFormat="1" applyFont="1" applyBorder="1" applyAlignment="1">
      <alignment horizontal="right" vertical="center" wrapText="1"/>
    </xf>
    <xf numFmtId="38" fontId="16" fillId="0" borderId="1" xfId="0" applyNumberFormat="1" applyFont="1" applyBorder="1" applyAlignment="1">
      <alignment horizontal="right" vertical="center" wrapText="1"/>
    </xf>
    <xf numFmtId="14" fontId="19" fillId="0" borderId="0" xfId="0" applyNumberFormat="1" applyFont="1" applyAlignment="1">
      <alignment horizontal="center"/>
    </xf>
    <xf numFmtId="0" fontId="15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3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1" xfId="1" applyNumberFormat="1" applyFont="1" applyBorder="1"/>
    <xf numFmtId="3" fontId="20" fillId="0" borderId="0" xfId="0" applyNumberFormat="1" applyFont="1"/>
    <xf numFmtId="0" fontId="20" fillId="0" borderId="0" xfId="0" applyFont="1"/>
    <xf numFmtId="1" fontId="6" fillId="0" borderId="1" xfId="0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64" fontId="5" fillId="0" borderId="3" xfId="1" applyNumberFormat="1" applyFont="1" applyFill="1" applyBorder="1" applyAlignment="1">
      <alignment horizontal="center"/>
    </xf>
    <xf numFmtId="14" fontId="6" fillId="2" borderId="1" xfId="0" quotePrefix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/>
    </xf>
    <xf numFmtId="164" fontId="21" fillId="2" borderId="0" xfId="0" applyNumberFormat="1" applyFont="1" applyFill="1"/>
    <xf numFmtId="164" fontId="3" fillId="2" borderId="2" xfId="1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14" fontId="9" fillId="0" borderId="7" xfId="0" applyNumberFormat="1" applyFont="1" applyBorder="1" applyAlignment="1">
      <alignment horizontal="center" vertical="center"/>
    </xf>
    <xf numFmtId="38" fontId="9" fillId="0" borderId="7" xfId="0" applyNumberFormat="1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0" borderId="7" xfId="0" applyFont="1" applyBorder="1" applyAlignment="1">
      <alignment horizontal="left" vertical="center"/>
    </xf>
    <xf numFmtId="14" fontId="22" fillId="0" borderId="7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22" fillId="0" borderId="0" xfId="0" applyNumberFormat="1" applyFont="1" applyAlignment="1">
      <alignment horizontal="center" vertical="center"/>
    </xf>
    <xf numFmtId="38" fontId="16" fillId="0" borderId="8" xfId="0" applyNumberFormat="1" applyFont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4" fillId="0" borderId="7" xfId="0" applyFont="1" applyBorder="1" applyAlignment="1">
      <alignment horizontal="left" vertical="center"/>
    </xf>
    <xf numFmtId="14" fontId="24" fillId="4" borderId="5" xfId="0" applyNumberFormat="1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38" fontId="24" fillId="4" borderId="6" xfId="0" applyNumberFormat="1" applyFont="1" applyFill="1" applyBorder="1" applyAlignment="1">
      <alignment horizontal="center" vertical="center" wrapText="1"/>
    </xf>
    <xf numFmtId="14" fontId="24" fillId="0" borderId="7" xfId="0" applyNumberFormat="1" applyFont="1" applyBorder="1" applyAlignment="1">
      <alignment horizontal="center" vertical="center"/>
    </xf>
    <xf numFmtId="38" fontId="24" fillId="0" borderId="7" xfId="0" applyNumberFormat="1" applyFont="1" applyBorder="1" applyAlignment="1">
      <alignment horizontal="right" vertical="center"/>
    </xf>
    <xf numFmtId="38" fontId="25" fillId="2" borderId="0" xfId="0" applyNumberFormat="1" applyFont="1" applyFill="1"/>
    <xf numFmtId="0" fontId="26" fillId="0" borderId="0" xfId="0" applyFont="1"/>
    <xf numFmtId="38" fontId="25" fillId="0" borderId="0" xfId="0" applyNumberFormat="1" applyFont="1"/>
    <xf numFmtId="0" fontId="24" fillId="0" borderId="0" xfId="0" applyFont="1" applyAlignment="1">
      <alignment horizontal="lef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14" fontId="18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opLeftCell="A20" workbookViewId="0">
      <selection activeCell="D23" sqref="D23"/>
    </sheetView>
  </sheetViews>
  <sheetFormatPr defaultRowHeight="15" x14ac:dyDescent="0.25"/>
  <cols>
    <col min="1" max="1" width="10.570312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7" max="8" width="12.7109375" bestFit="1" customWidth="1"/>
    <col min="9" max="9" width="11.5703125" bestFit="1" customWidth="1"/>
  </cols>
  <sheetData>
    <row r="1" spans="1:8" ht="19.5" x14ac:dyDescent="0.3">
      <c r="A1" s="102" t="s">
        <v>145</v>
      </c>
      <c r="B1" s="102"/>
      <c r="C1" s="102"/>
      <c r="D1" s="102"/>
      <c r="E1" s="102"/>
      <c r="F1" s="102"/>
    </row>
    <row r="2" spans="1:8" ht="38.25" customHeight="1" x14ac:dyDescent="0.25">
      <c r="A2" s="1" t="s">
        <v>4</v>
      </c>
      <c r="B2" s="2" t="s">
        <v>5</v>
      </c>
      <c r="C2" s="3" t="s">
        <v>16</v>
      </c>
      <c r="D2" s="2" t="s">
        <v>6</v>
      </c>
      <c r="E2" s="2" t="s">
        <v>12</v>
      </c>
      <c r="F2" s="2" t="s">
        <v>11</v>
      </c>
      <c r="G2" s="4"/>
      <c r="H2" s="4"/>
    </row>
    <row r="3" spans="1:8" ht="15.75" x14ac:dyDescent="0.25">
      <c r="A3" s="5"/>
      <c r="B3" s="6" t="s">
        <v>7</v>
      </c>
      <c r="C3" s="31">
        <v>8880226</v>
      </c>
      <c r="D3" s="6"/>
      <c r="E3" s="6"/>
      <c r="F3" s="6"/>
      <c r="G3" s="30"/>
      <c r="H3" s="30"/>
    </row>
    <row r="4" spans="1:8" ht="15.75" x14ac:dyDescent="0.25">
      <c r="A4" s="7" t="s">
        <v>28</v>
      </c>
      <c r="B4" s="8" t="s">
        <v>17</v>
      </c>
      <c r="C4" s="9">
        <v>6794488</v>
      </c>
      <c r="D4" s="9"/>
      <c r="E4" s="10"/>
      <c r="F4" s="10"/>
      <c r="H4" s="4"/>
    </row>
    <row r="5" spans="1:8" ht="15.75" x14ac:dyDescent="0.25">
      <c r="A5" s="7" t="s">
        <v>29</v>
      </c>
      <c r="B5" s="8" t="s">
        <v>17</v>
      </c>
      <c r="C5" s="9">
        <v>10871597</v>
      </c>
      <c r="D5" s="9"/>
      <c r="E5" s="10"/>
      <c r="F5" s="10"/>
      <c r="H5" s="4"/>
    </row>
    <row r="6" spans="1:8" ht="15.75" x14ac:dyDescent="0.25">
      <c r="A6" s="7" t="s">
        <v>30</v>
      </c>
      <c r="B6" s="8" t="s">
        <v>17</v>
      </c>
      <c r="C6" s="9">
        <v>3053185</v>
      </c>
      <c r="D6" s="9"/>
      <c r="E6" s="10"/>
      <c r="F6" s="10"/>
      <c r="H6" s="4"/>
    </row>
    <row r="7" spans="1:8" ht="15.75" x14ac:dyDescent="0.25">
      <c r="A7" s="7" t="s">
        <v>31</v>
      </c>
      <c r="B7" s="8" t="s">
        <v>17</v>
      </c>
      <c r="C7" s="9">
        <v>4571732</v>
      </c>
      <c r="D7" s="9"/>
      <c r="E7" s="10"/>
      <c r="F7" s="10"/>
      <c r="H7" s="4"/>
    </row>
    <row r="8" spans="1:8" ht="15.75" x14ac:dyDescent="0.25">
      <c r="A8" s="7" t="s">
        <v>32</v>
      </c>
      <c r="B8" s="8" t="s">
        <v>17</v>
      </c>
      <c r="C8" s="9">
        <v>9006545</v>
      </c>
      <c r="D8" s="9"/>
      <c r="E8" s="10"/>
      <c r="F8" s="10"/>
      <c r="H8" s="4"/>
    </row>
    <row r="9" spans="1:8" ht="15.75" x14ac:dyDescent="0.25">
      <c r="A9" s="7" t="s">
        <v>33</v>
      </c>
      <c r="B9" s="8" t="s">
        <v>17</v>
      </c>
      <c r="C9" s="9">
        <v>5598738</v>
      </c>
      <c r="D9" s="9"/>
      <c r="E9" s="10"/>
      <c r="F9" s="10"/>
      <c r="H9" s="4"/>
    </row>
    <row r="10" spans="1:8" ht="15.75" hidden="1" x14ac:dyDescent="0.25">
      <c r="A10" s="7" t="s">
        <v>34</v>
      </c>
      <c r="B10" s="8" t="s">
        <v>17</v>
      </c>
      <c r="C10" s="9"/>
      <c r="D10" s="9"/>
      <c r="E10" s="10"/>
      <c r="F10" s="10"/>
      <c r="H10" s="4"/>
    </row>
    <row r="11" spans="1:8" ht="15.75" hidden="1" x14ac:dyDescent="0.25">
      <c r="A11" s="7" t="s">
        <v>35</v>
      </c>
      <c r="B11" s="8" t="s">
        <v>17</v>
      </c>
      <c r="C11" s="9"/>
      <c r="D11" s="9"/>
      <c r="E11" s="10"/>
      <c r="F11" s="10"/>
      <c r="H11" s="4"/>
    </row>
    <row r="12" spans="1:8" ht="15.75" hidden="1" x14ac:dyDescent="0.25">
      <c r="A12" s="7" t="s">
        <v>36</v>
      </c>
      <c r="B12" s="8" t="s">
        <v>17</v>
      </c>
      <c r="C12" s="9"/>
      <c r="D12" s="9"/>
      <c r="E12" s="10"/>
      <c r="F12" s="10"/>
      <c r="H12" s="4"/>
    </row>
    <row r="13" spans="1:8" ht="15.75" hidden="1" x14ac:dyDescent="0.25">
      <c r="A13" s="7" t="s">
        <v>37</v>
      </c>
      <c r="B13" s="8" t="s">
        <v>17</v>
      </c>
      <c r="C13" s="9"/>
      <c r="D13" s="9"/>
      <c r="E13" s="10"/>
      <c r="F13" s="10"/>
      <c r="H13" s="4"/>
    </row>
    <row r="14" spans="1:8" ht="15.75" hidden="1" x14ac:dyDescent="0.25">
      <c r="A14" s="13" t="s">
        <v>38</v>
      </c>
      <c r="B14" s="8" t="s">
        <v>17</v>
      </c>
      <c r="C14" s="9"/>
      <c r="D14" s="9"/>
      <c r="E14" s="10"/>
      <c r="F14" s="10"/>
      <c r="H14" s="4"/>
    </row>
    <row r="15" spans="1:8" ht="15.75" hidden="1" x14ac:dyDescent="0.25">
      <c r="A15" s="13" t="s">
        <v>39</v>
      </c>
      <c r="B15" s="8" t="s">
        <v>17</v>
      </c>
      <c r="C15" s="9"/>
      <c r="D15" s="9"/>
      <c r="E15" s="10"/>
      <c r="F15" s="10"/>
      <c r="H15" s="4"/>
    </row>
    <row r="16" spans="1:8" ht="15.75" hidden="1" x14ac:dyDescent="0.25">
      <c r="A16" s="7"/>
      <c r="B16" s="14"/>
      <c r="C16" s="9"/>
      <c r="D16" s="11"/>
      <c r="E16" s="10"/>
      <c r="F16" s="12"/>
    </row>
    <row r="17" spans="1:9" ht="15.75" x14ac:dyDescent="0.25">
      <c r="A17" s="103" t="s">
        <v>8</v>
      </c>
      <c r="B17" s="104"/>
      <c r="C17" s="15">
        <f>SUM(C4:C16)</f>
        <v>39896285</v>
      </c>
      <c r="D17" s="15"/>
      <c r="E17" s="17"/>
      <c r="F17" s="18"/>
      <c r="H17" s="19"/>
      <c r="I17" s="19"/>
    </row>
    <row r="18" spans="1:9" ht="15.75" x14ac:dyDescent="0.25">
      <c r="A18" s="7" t="s">
        <v>28</v>
      </c>
      <c r="B18" s="14" t="s">
        <v>18</v>
      </c>
      <c r="C18" s="9"/>
      <c r="D18" s="9">
        <v>671453</v>
      </c>
      <c r="E18" s="10"/>
      <c r="F18" s="12"/>
    </row>
    <row r="19" spans="1:9" ht="15.75" x14ac:dyDescent="0.25">
      <c r="A19" s="7" t="s">
        <v>29</v>
      </c>
      <c r="B19" s="14" t="s">
        <v>18</v>
      </c>
      <c r="C19" s="9"/>
      <c r="D19" s="9">
        <v>0</v>
      </c>
      <c r="E19" s="10"/>
      <c r="F19" s="12"/>
    </row>
    <row r="20" spans="1:9" ht="15.75" x14ac:dyDescent="0.25">
      <c r="A20" s="7" t="s">
        <v>30</v>
      </c>
      <c r="B20" s="14" t="s">
        <v>18</v>
      </c>
      <c r="C20" s="9"/>
      <c r="D20" s="9">
        <v>723640</v>
      </c>
      <c r="E20" s="10"/>
      <c r="F20" s="12"/>
    </row>
    <row r="21" spans="1:9" ht="15.75" x14ac:dyDescent="0.25">
      <c r="A21" s="7" t="s">
        <v>31</v>
      </c>
      <c r="B21" s="14" t="s">
        <v>18</v>
      </c>
      <c r="C21" s="9"/>
      <c r="D21" s="9">
        <v>1415837</v>
      </c>
      <c r="E21" s="10"/>
      <c r="F21" s="12"/>
    </row>
    <row r="22" spans="1:9" ht="15.75" x14ac:dyDescent="0.25">
      <c r="A22" s="7" t="s">
        <v>32</v>
      </c>
      <c r="B22" s="14" t="s">
        <v>18</v>
      </c>
      <c r="C22" s="9"/>
      <c r="D22" s="9"/>
      <c r="E22" s="10"/>
      <c r="F22" s="12"/>
    </row>
    <row r="23" spans="1:9" ht="15.75" x14ac:dyDescent="0.25">
      <c r="A23" s="7" t="s">
        <v>33</v>
      </c>
      <c r="B23" s="14" t="s">
        <v>18</v>
      </c>
      <c r="C23" s="9"/>
      <c r="D23" s="9"/>
      <c r="E23" s="10"/>
      <c r="F23" s="12"/>
    </row>
    <row r="24" spans="1:9" ht="15.75" hidden="1" x14ac:dyDescent="0.25">
      <c r="A24" s="7" t="s">
        <v>34</v>
      </c>
      <c r="B24" s="14" t="s">
        <v>18</v>
      </c>
      <c r="C24" s="9"/>
      <c r="D24" s="9"/>
      <c r="E24" s="10"/>
      <c r="F24" s="12"/>
    </row>
    <row r="25" spans="1:9" ht="15.75" hidden="1" x14ac:dyDescent="0.25">
      <c r="A25" s="7" t="s">
        <v>35</v>
      </c>
      <c r="B25" s="14" t="s">
        <v>18</v>
      </c>
      <c r="C25" s="9"/>
      <c r="D25" s="9"/>
      <c r="E25" s="10"/>
      <c r="F25" s="12"/>
    </row>
    <row r="26" spans="1:9" ht="15.75" hidden="1" x14ac:dyDescent="0.25">
      <c r="A26" s="7" t="s">
        <v>36</v>
      </c>
      <c r="B26" s="14" t="s">
        <v>18</v>
      </c>
      <c r="C26" s="9"/>
      <c r="D26" s="9"/>
      <c r="E26" s="10"/>
      <c r="F26" s="12"/>
    </row>
    <row r="27" spans="1:9" ht="15.75" hidden="1" x14ac:dyDescent="0.25">
      <c r="A27" s="7" t="s">
        <v>37</v>
      </c>
      <c r="B27" s="14" t="s">
        <v>18</v>
      </c>
      <c r="C27" s="9"/>
      <c r="D27" s="9"/>
      <c r="E27" s="10"/>
      <c r="F27" s="12"/>
    </row>
    <row r="28" spans="1:9" ht="15.75" hidden="1" x14ac:dyDescent="0.25">
      <c r="A28" s="7" t="s">
        <v>38</v>
      </c>
      <c r="B28" s="8" t="s">
        <v>18</v>
      </c>
      <c r="C28" s="9"/>
      <c r="D28" s="9"/>
      <c r="E28" s="10"/>
      <c r="F28" s="12"/>
    </row>
    <row r="29" spans="1:9" ht="15.75" hidden="1" x14ac:dyDescent="0.25">
      <c r="A29" s="7" t="s">
        <v>39</v>
      </c>
      <c r="B29" s="8" t="s">
        <v>18</v>
      </c>
      <c r="C29" s="9"/>
      <c r="D29" s="9"/>
      <c r="E29" s="10"/>
      <c r="F29" s="12"/>
    </row>
    <row r="30" spans="1:9" ht="15.75" x14ac:dyDescent="0.25">
      <c r="A30" s="7"/>
      <c r="B30" s="14"/>
      <c r="C30" s="9"/>
      <c r="D30" s="9"/>
      <c r="E30" s="10"/>
      <c r="F30" s="12"/>
    </row>
    <row r="31" spans="1:9" ht="15.75" x14ac:dyDescent="0.25">
      <c r="A31" s="103" t="s">
        <v>19</v>
      </c>
      <c r="B31" s="104"/>
      <c r="C31" s="15"/>
      <c r="D31" s="15">
        <f>SUM(D18:D30)</f>
        <v>2810930</v>
      </c>
      <c r="E31" s="15"/>
      <c r="F31" s="18"/>
    </row>
    <row r="32" spans="1:9" ht="15.75" x14ac:dyDescent="0.25">
      <c r="A32" s="7" t="s">
        <v>28</v>
      </c>
      <c r="B32" s="14" t="s">
        <v>12</v>
      </c>
      <c r="C32" s="9"/>
      <c r="D32" s="9"/>
      <c r="E32" s="10">
        <v>541011</v>
      </c>
      <c r="F32" s="12"/>
    </row>
    <row r="33" spans="1:6" ht="15.75" x14ac:dyDescent="0.25">
      <c r="A33" s="7" t="s">
        <v>29</v>
      </c>
      <c r="B33" s="14" t="s">
        <v>12</v>
      </c>
      <c r="C33" s="9"/>
      <c r="D33" s="9"/>
      <c r="E33" s="10">
        <v>0</v>
      </c>
      <c r="F33" s="12"/>
    </row>
    <row r="34" spans="1:6" ht="15.75" x14ac:dyDescent="0.25">
      <c r="A34" s="7" t="s">
        <v>30</v>
      </c>
      <c r="B34" s="14" t="s">
        <v>12</v>
      </c>
      <c r="C34" s="9"/>
      <c r="D34" s="9"/>
      <c r="E34" s="10">
        <v>0</v>
      </c>
      <c r="F34" s="12"/>
    </row>
    <row r="35" spans="1:6" ht="15.75" x14ac:dyDescent="0.25">
      <c r="A35" s="7" t="s">
        <v>31</v>
      </c>
      <c r="B35" s="14" t="s">
        <v>12</v>
      </c>
      <c r="C35" s="9"/>
      <c r="D35" s="9"/>
      <c r="E35" s="10">
        <v>1497624</v>
      </c>
      <c r="F35" s="12"/>
    </row>
    <row r="36" spans="1:6" ht="15.75" x14ac:dyDescent="0.25">
      <c r="A36" s="7" t="s">
        <v>32</v>
      </c>
      <c r="B36" s="14" t="s">
        <v>12</v>
      </c>
      <c r="C36" s="9"/>
      <c r="D36" s="9"/>
      <c r="E36" s="10"/>
      <c r="F36" s="12"/>
    </row>
    <row r="37" spans="1:6" ht="15.75" x14ac:dyDescent="0.25">
      <c r="A37" s="7" t="s">
        <v>33</v>
      </c>
      <c r="B37" s="14" t="s">
        <v>12</v>
      </c>
      <c r="C37" s="9"/>
      <c r="D37" s="9"/>
      <c r="E37" s="72">
        <v>1381687</v>
      </c>
      <c r="F37" s="12"/>
    </row>
    <row r="38" spans="1:6" ht="15.75" hidden="1" x14ac:dyDescent="0.25">
      <c r="A38" s="7" t="s">
        <v>34</v>
      </c>
      <c r="B38" s="14" t="s">
        <v>12</v>
      </c>
      <c r="C38" s="9"/>
      <c r="D38" s="9"/>
      <c r="E38" s="10"/>
      <c r="F38" s="12"/>
    </row>
    <row r="39" spans="1:6" ht="15.75" hidden="1" x14ac:dyDescent="0.25">
      <c r="A39" s="7" t="s">
        <v>35</v>
      </c>
      <c r="B39" s="14" t="s">
        <v>12</v>
      </c>
      <c r="C39" s="9"/>
      <c r="D39" s="9"/>
      <c r="E39" s="10"/>
      <c r="F39" s="12"/>
    </row>
    <row r="40" spans="1:6" ht="15.75" hidden="1" x14ac:dyDescent="0.25">
      <c r="A40" s="7" t="s">
        <v>36</v>
      </c>
      <c r="B40" s="14" t="s">
        <v>12</v>
      </c>
      <c r="C40" s="9"/>
      <c r="D40" s="9"/>
      <c r="E40" s="10"/>
      <c r="F40" s="12"/>
    </row>
    <row r="41" spans="1:6" ht="15.75" hidden="1" x14ac:dyDescent="0.25">
      <c r="A41" s="7" t="s">
        <v>37</v>
      </c>
      <c r="B41" s="14" t="s">
        <v>12</v>
      </c>
      <c r="C41" s="9"/>
      <c r="D41" s="9"/>
      <c r="E41" s="10"/>
      <c r="F41" s="12"/>
    </row>
    <row r="42" spans="1:6" ht="15.75" hidden="1" x14ac:dyDescent="0.25">
      <c r="A42" s="7" t="s">
        <v>38</v>
      </c>
      <c r="B42" s="14" t="s">
        <v>12</v>
      </c>
      <c r="C42" s="9"/>
      <c r="D42" s="9"/>
      <c r="E42" s="10"/>
      <c r="F42" s="12"/>
    </row>
    <row r="43" spans="1:6" ht="15.75" hidden="1" x14ac:dyDescent="0.25">
      <c r="A43" s="7" t="s">
        <v>39</v>
      </c>
      <c r="B43" s="14" t="s">
        <v>12</v>
      </c>
      <c r="C43" s="9"/>
      <c r="D43" s="9"/>
      <c r="E43" s="10"/>
      <c r="F43" s="12"/>
    </row>
    <row r="44" spans="1:6" ht="15.75" hidden="1" x14ac:dyDescent="0.25">
      <c r="A44" s="7"/>
      <c r="B44" s="14"/>
      <c r="C44" s="9"/>
      <c r="D44" s="9"/>
      <c r="E44" s="10"/>
      <c r="F44" s="12"/>
    </row>
    <row r="45" spans="1:6" ht="15.75" x14ac:dyDescent="0.25">
      <c r="A45" s="103" t="s">
        <v>14</v>
      </c>
      <c r="B45" s="104"/>
      <c r="C45" s="15"/>
      <c r="D45" s="15"/>
      <c r="E45" s="15">
        <f>SUM(E32:E44)</f>
        <v>3420322</v>
      </c>
      <c r="F45" s="18"/>
    </row>
    <row r="46" spans="1:6" ht="15.75" x14ac:dyDescent="0.25">
      <c r="A46" s="7" t="s">
        <v>28</v>
      </c>
      <c r="B46" s="8" t="s">
        <v>27</v>
      </c>
      <c r="C46" s="9"/>
      <c r="D46" s="9"/>
      <c r="E46" s="10"/>
      <c r="F46" s="10">
        <v>0</v>
      </c>
    </row>
    <row r="47" spans="1:6" ht="15.75" x14ac:dyDescent="0.25">
      <c r="A47" s="7" t="s">
        <v>29</v>
      </c>
      <c r="B47" s="8" t="s">
        <v>27</v>
      </c>
      <c r="C47" s="9"/>
      <c r="D47" s="9"/>
      <c r="E47" s="10"/>
      <c r="F47" s="10">
        <v>5609107</v>
      </c>
    </row>
    <row r="48" spans="1:6" ht="15.75" x14ac:dyDescent="0.25">
      <c r="A48" s="7" t="s">
        <v>30</v>
      </c>
      <c r="B48" s="8" t="s">
        <v>27</v>
      </c>
      <c r="C48" s="9"/>
      <c r="D48" s="9"/>
      <c r="E48" s="10"/>
      <c r="F48" s="10">
        <v>11753752</v>
      </c>
    </row>
    <row r="49" spans="1:9" ht="15.75" x14ac:dyDescent="0.25">
      <c r="A49" s="7" t="s">
        <v>31</v>
      </c>
      <c r="B49" s="8" t="s">
        <v>27</v>
      </c>
      <c r="C49" s="9"/>
      <c r="D49" s="9"/>
      <c r="E49" s="10"/>
      <c r="F49" s="10">
        <f>1133234+1375408</f>
        <v>2508642</v>
      </c>
    </row>
    <row r="50" spans="1:9" ht="15.75" x14ac:dyDescent="0.25">
      <c r="A50" s="7" t="s">
        <v>32</v>
      </c>
      <c r="B50" s="8" t="s">
        <v>27</v>
      </c>
      <c r="C50" s="9"/>
      <c r="D50" s="9"/>
      <c r="E50" s="10"/>
      <c r="F50" s="10">
        <v>2958479</v>
      </c>
    </row>
    <row r="51" spans="1:9" ht="15.75" x14ac:dyDescent="0.25">
      <c r="A51" s="7" t="s">
        <v>33</v>
      </c>
      <c r="B51" s="8" t="s">
        <v>27</v>
      </c>
      <c r="C51" s="9"/>
      <c r="D51" s="9"/>
      <c r="E51" s="10"/>
      <c r="F51" s="10">
        <v>4240648</v>
      </c>
    </row>
    <row r="52" spans="1:9" ht="15.75" hidden="1" x14ac:dyDescent="0.25">
      <c r="A52" s="7" t="s">
        <v>34</v>
      </c>
      <c r="B52" s="8" t="s">
        <v>27</v>
      </c>
      <c r="C52" s="9"/>
      <c r="D52" s="9"/>
      <c r="E52" s="10"/>
      <c r="F52" s="10"/>
    </row>
    <row r="53" spans="1:9" ht="15.75" hidden="1" x14ac:dyDescent="0.25">
      <c r="A53" s="7" t="s">
        <v>35</v>
      </c>
      <c r="B53" s="8" t="s">
        <v>27</v>
      </c>
      <c r="C53" s="9"/>
      <c r="D53" s="9"/>
      <c r="E53" s="10"/>
      <c r="F53" s="10"/>
    </row>
    <row r="54" spans="1:9" ht="15.75" hidden="1" x14ac:dyDescent="0.25">
      <c r="A54" s="13" t="s">
        <v>36</v>
      </c>
      <c r="B54" s="8" t="s">
        <v>27</v>
      </c>
      <c r="C54" s="9"/>
      <c r="D54" s="9"/>
      <c r="E54" s="10"/>
      <c r="F54" s="10"/>
    </row>
    <row r="55" spans="1:9" ht="15.75" hidden="1" x14ac:dyDescent="0.25">
      <c r="A55" s="13" t="s">
        <v>37</v>
      </c>
      <c r="B55" s="8" t="s">
        <v>27</v>
      </c>
      <c r="C55" s="9"/>
      <c r="D55" s="9"/>
      <c r="E55" s="10"/>
      <c r="F55" s="10"/>
      <c r="H55" s="19"/>
    </row>
    <row r="56" spans="1:9" ht="15.75" hidden="1" x14ac:dyDescent="0.25">
      <c r="A56" s="13" t="s">
        <v>38</v>
      </c>
      <c r="B56" s="8" t="s">
        <v>27</v>
      </c>
      <c r="C56" s="9"/>
      <c r="D56" s="9"/>
      <c r="E56" s="10"/>
      <c r="F56" s="10"/>
      <c r="H56" s="19"/>
    </row>
    <row r="57" spans="1:9" ht="15.75" hidden="1" x14ac:dyDescent="0.25">
      <c r="A57" s="13" t="s">
        <v>39</v>
      </c>
      <c r="B57" s="8" t="s">
        <v>27</v>
      </c>
      <c r="C57" s="9"/>
      <c r="D57" s="9"/>
      <c r="E57" s="10"/>
      <c r="F57" s="10"/>
      <c r="H57" s="19"/>
    </row>
    <row r="58" spans="1:9" ht="15.75" x14ac:dyDescent="0.25">
      <c r="A58" s="13"/>
      <c r="B58" s="8"/>
      <c r="C58" s="9"/>
      <c r="D58" s="9"/>
      <c r="E58" s="10"/>
      <c r="F58" s="10"/>
    </row>
    <row r="59" spans="1:9" ht="15.75" x14ac:dyDescent="0.25">
      <c r="A59" s="103" t="s">
        <v>9</v>
      </c>
      <c r="B59" s="104"/>
      <c r="C59" s="20"/>
      <c r="D59" s="16"/>
      <c r="E59" s="18"/>
      <c r="F59" s="21">
        <f>SUM(F46:F58)</f>
        <v>27070628</v>
      </c>
    </row>
    <row r="60" spans="1:9" ht="15.75" x14ac:dyDescent="0.25">
      <c r="A60" s="99" t="s">
        <v>10</v>
      </c>
      <c r="B60" s="100"/>
      <c r="C60" s="100"/>
      <c r="D60" s="100"/>
      <c r="E60" s="101"/>
      <c r="F60" s="22">
        <f>+C3+C17-D31-E45-F59</f>
        <v>15474631</v>
      </c>
      <c r="H60" s="19"/>
      <c r="I60" s="19"/>
    </row>
    <row r="61" spans="1:9" ht="15.75" x14ac:dyDescent="0.25">
      <c r="A61" s="23"/>
      <c r="B61" s="24"/>
      <c r="C61" s="25"/>
      <c r="D61" s="26"/>
    </row>
    <row r="62" spans="1:9" ht="15.75" x14ac:dyDescent="0.25">
      <c r="A62" s="23"/>
      <c r="B62" s="24"/>
      <c r="C62" s="25"/>
      <c r="D62" s="26"/>
    </row>
    <row r="63" spans="1:9" ht="15.75" x14ac:dyDescent="0.25">
      <c r="A63" s="23"/>
      <c r="B63" s="24"/>
      <c r="C63" s="25"/>
      <c r="D63" s="26"/>
    </row>
    <row r="64" spans="1:9" ht="15.75" x14ac:dyDescent="0.25">
      <c r="A64" s="27"/>
      <c r="C64" s="28"/>
      <c r="D64" s="29"/>
    </row>
  </sheetData>
  <mergeCells count="6">
    <mergeCell ref="A60:E60"/>
    <mergeCell ref="A1:F1"/>
    <mergeCell ref="A17:B17"/>
    <mergeCell ref="A45:B45"/>
    <mergeCell ref="A59:B59"/>
    <mergeCell ref="A31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3424-3670-4122-A3CA-00C3E9D6110B}">
  <dimension ref="A2:K28"/>
  <sheetViews>
    <sheetView workbookViewId="0">
      <selection activeCell="G11" sqref="G11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105" t="s">
        <v>90</v>
      </c>
      <c r="C2" s="105"/>
      <c r="D2" s="105"/>
      <c r="E2" s="105"/>
      <c r="F2" s="105"/>
      <c r="G2" s="105"/>
      <c r="H2" s="105"/>
    </row>
    <row r="3" spans="1:11" s="60" customFormat="1" ht="19.5" x14ac:dyDescent="0.3">
      <c r="A3" s="59"/>
      <c r="B3" s="59"/>
      <c r="C3" s="59" t="s">
        <v>80</v>
      </c>
      <c r="D3" s="59" t="s">
        <v>81</v>
      </c>
      <c r="E3" s="59" t="s">
        <v>82</v>
      </c>
      <c r="F3" s="59"/>
      <c r="G3" s="59" t="s">
        <v>83</v>
      </c>
      <c r="H3" s="59"/>
    </row>
    <row r="4" spans="1:11" ht="15.75" x14ac:dyDescent="0.25">
      <c r="B4" s="1" t="s">
        <v>84</v>
      </c>
      <c r="C4" s="61" t="s">
        <v>85</v>
      </c>
      <c r="D4" s="2" t="s">
        <v>18</v>
      </c>
      <c r="E4" s="2" t="s">
        <v>86</v>
      </c>
      <c r="F4" s="2" t="s">
        <v>125</v>
      </c>
      <c r="G4" s="2" t="s">
        <v>27</v>
      </c>
      <c r="H4" s="2" t="s">
        <v>87</v>
      </c>
      <c r="I4" s="62"/>
      <c r="J4" s="62"/>
    </row>
    <row r="5" spans="1:11" s="69" customFormat="1" ht="15.75" x14ac:dyDescent="0.25">
      <c r="A5" s="63"/>
      <c r="B5" s="64" t="s">
        <v>88</v>
      </c>
      <c r="C5" s="65"/>
      <c r="D5" s="66"/>
      <c r="E5" s="67"/>
      <c r="F5" s="67"/>
      <c r="G5" s="67"/>
      <c r="H5" s="76">
        <v>8880226</v>
      </c>
      <c r="I5" s="68"/>
      <c r="J5" s="68"/>
    </row>
    <row r="6" spans="1:11" s="69" customFormat="1" ht="15.75" x14ac:dyDescent="0.25">
      <c r="B6" s="70">
        <v>1</v>
      </c>
      <c r="C6" s="72">
        <f>SUMIFS('Tổng chi tiết'!$L:$L,'Tổng chi tiết'!$B:$B,'TỔNG CN'!$B6,'Tổng chi tiết'!$A:$A,"BH")</f>
        <v>6794488</v>
      </c>
      <c r="D6" s="72">
        <f>SUMIFS('Tổng chi tiết'!$L:$L,'Tổng chi tiết'!$B:$B,'TỔNG CN'!$B6,'Tổng chi tiết'!$A:$A,"TRA")</f>
        <v>-671453</v>
      </c>
      <c r="E6" s="72">
        <f>SUMIFS('Tổng chi tiết'!$L:$L,'Tổng chi tiết'!$B:$B,'TỔNG CN'!$B6,'Tổng chi tiết'!$A:$A,"GT")</f>
        <v>-541011</v>
      </c>
      <c r="F6" s="72">
        <f>SUM(C6:E6)</f>
        <v>5582024</v>
      </c>
      <c r="G6" s="72">
        <f>SUMIFS('Tổng chi tiết'!$L:$L,'Tổng chi tiết'!$B:$B,'TỔNG CN'!$B6,'Tổng chi tiết'!$A:$A,"TT")</f>
        <v>0</v>
      </c>
      <c r="H6" s="71">
        <f>H5+SUM(F6:G6)</f>
        <v>14462250</v>
      </c>
      <c r="I6" s="68"/>
      <c r="J6" s="68"/>
    </row>
    <row r="7" spans="1:11" s="69" customFormat="1" ht="15.75" x14ac:dyDescent="0.25">
      <c r="B7" s="70">
        <v>2</v>
      </c>
      <c r="C7" s="72">
        <f>SUMIFS('Tổng chi tiết'!$L:$L,'Tổng chi tiết'!$B:$B,'TỔNG CN'!$B7,'Tổng chi tiết'!$A:$A,"BH")</f>
        <v>10871597</v>
      </c>
      <c r="D7" s="72">
        <f>SUMIFS('Tổng chi tiết'!$L:$L,'Tổng chi tiết'!$B:$B,'TỔNG CN'!$B7,'Tổng chi tiết'!$A:$A,"TRA")</f>
        <v>0</v>
      </c>
      <c r="E7" s="72">
        <f>SUMIFS('Tổng chi tiết'!$L:$L,'Tổng chi tiết'!$B:$B,'TỔNG CN'!$B7,'Tổng chi tiết'!$A:$A,"GT")</f>
        <v>0</v>
      </c>
      <c r="F7" s="72">
        <f t="shared" ref="F7:F17" si="0">SUM(C7:E7)</f>
        <v>10871597</v>
      </c>
      <c r="G7" s="72">
        <f>SUMIFS('Tổng chi tiết'!$L:$L,'Tổng chi tiết'!$B:$B,'TỔNG CN'!$B7,'Tổng chi tiết'!$A:$A,"TT")</f>
        <v>-5609107</v>
      </c>
      <c r="H7" s="71">
        <f t="shared" ref="H7:H17" si="1">H6+SUM(F7:G7)</f>
        <v>19724740</v>
      </c>
      <c r="I7" s="68"/>
      <c r="J7" s="68"/>
    </row>
    <row r="8" spans="1:11" s="69" customFormat="1" ht="15.75" x14ac:dyDescent="0.25">
      <c r="B8" s="70">
        <v>3</v>
      </c>
      <c r="C8" s="72">
        <f>SUMIFS('Tổng chi tiết'!$L:$L,'Tổng chi tiết'!$B:$B,'TỔNG CN'!$B8,'Tổng chi tiết'!$A:$A,"BH")</f>
        <v>3053185</v>
      </c>
      <c r="D8" s="72">
        <f>SUMIFS('Tổng chi tiết'!$L:$L,'Tổng chi tiết'!$B:$B,'TỔNG CN'!$B8,'Tổng chi tiết'!$A:$A,"TRA")</f>
        <v>-723640</v>
      </c>
      <c r="E8" s="72">
        <f>SUMIFS('Tổng chi tiết'!$L:$L,'Tổng chi tiết'!$B:$B,'TỔNG CN'!$B8,'Tổng chi tiết'!$A:$A,"GT")</f>
        <v>0</v>
      </c>
      <c r="F8" s="72">
        <f t="shared" si="0"/>
        <v>2329545</v>
      </c>
      <c r="G8" s="72">
        <f>SUMIFS('Tổng chi tiết'!$L:$L,'Tổng chi tiết'!$B:$B,'TỔNG CN'!$B8,'Tổng chi tiết'!$A:$A,"TT")</f>
        <v>-11753752</v>
      </c>
      <c r="H8" s="71">
        <f t="shared" si="1"/>
        <v>10300533</v>
      </c>
      <c r="I8" s="68"/>
      <c r="J8" s="68"/>
    </row>
    <row r="9" spans="1:11" s="69" customFormat="1" ht="15.75" x14ac:dyDescent="0.25">
      <c r="B9" s="70">
        <v>4</v>
      </c>
      <c r="C9" s="72">
        <f>SUMIFS('Tổng chi tiết'!$L:$L,'Tổng chi tiết'!$B:$B,'TỔNG CN'!$B9,'Tổng chi tiết'!$A:$A,"BH")</f>
        <v>4571732</v>
      </c>
      <c r="D9" s="72">
        <f>SUMIFS('Tổng chi tiết'!$L:$L,'Tổng chi tiết'!$B:$B,'TỔNG CN'!$B9,'Tổng chi tiết'!$A:$A,"TRA")</f>
        <v>-1415837</v>
      </c>
      <c r="E9" s="72">
        <f>SUMIFS('Tổng chi tiết'!$L:$L,'Tổng chi tiết'!$B:$B,'TỔNG CN'!$B9,'Tổng chi tiết'!$A:$A,"GT")</f>
        <v>-1497624.12</v>
      </c>
      <c r="F9" s="72">
        <f t="shared" si="0"/>
        <v>1658270.88</v>
      </c>
      <c r="G9" s="72">
        <f>SUMIFS('Tổng chi tiết'!$L:$L,'Tổng chi tiết'!$B:$B,'TỔNG CN'!$B9,'Tổng chi tiết'!$A:$A,"TT")</f>
        <v>-2508642</v>
      </c>
      <c r="H9" s="71">
        <f t="shared" si="1"/>
        <v>9450161.879999999</v>
      </c>
      <c r="I9" s="68"/>
      <c r="J9" s="68"/>
    </row>
    <row r="10" spans="1:11" s="69" customFormat="1" ht="15.75" x14ac:dyDescent="0.25">
      <c r="B10" s="70">
        <v>5</v>
      </c>
      <c r="C10" s="72">
        <f>SUMIFS('Tổng chi tiết'!$L:$L,'Tổng chi tiết'!$B:$B,'TỔNG CN'!$B10,'Tổng chi tiết'!$A:$A,"BH")</f>
        <v>9006545</v>
      </c>
      <c r="D10" s="72">
        <f>SUMIFS('Tổng chi tiết'!$L:$L,'Tổng chi tiết'!$B:$B,'TỔNG CN'!$B10,'Tổng chi tiết'!$A:$A,"TRA")</f>
        <v>0</v>
      </c>
      <c r="E10" s="72">
        <f>SUMIFS('Tổng chi tiết'!$L:$L,'Tổng chi tiết'!$B:$B,'TỔNG CN'!$B10,'Tổng chi tiết'!$A:$A,"GT")</f>
        <v>0</v>
      </c>
      <c r="F10" s="72">
        <f t="shared" si="0"/>
        <v>9006545</v>
      </c>
      <c r="G10" s="72">
        <f>SUMIFS('Tổng chi tiết'!$L:$L,'Tổng chi tiết'!$B:$B,'TỔNG CN'!$B10,'Tổng chi tiết'!$A:$A,"TT")</f>
        <v>-2958479</v>
      </c>
      <c r="H10" s="71">
        <f t="shared" si="1"/>
        <v>15498227.879999999</v>
      </c>
      <c r="I10" s="68"/>
      <c r="J10" s="68"/>
      <c r="K10" s="68"/>
    </row>
    <row r="11" spans="1:11" s="69" customFormat="1" ht="15.75" x14ac:dyDescent="0.25">
      <c r="B11" s="70">
        <v>6</v>
      </c>
      <c r="C11" s="72">
        <f>SUMIFS('Tổng chi tiết'!$L:$L,'Tổng chi tiết'!$B:$B,'TỔNG CN'!$B11,'Tổng chi tiết'!$A:$A,"BH")</f>
        <v>3489455</v>
      </c>
      <c r="D11" s="72">
        <f>SUMIFS('Tổng chi tiết'!$L:$L,'Tổng chi tiết'!$B:$B,'TỔNG CN'!$B11,'Tổng chi tiết'!$A:$A,"TRA")</f>
        <v>-1381687</v>
      </c>
      <c r="E11" s="72">
        <f>SUMIFS('Tổng chi tiết'!$L:$L,'Tổng chi tiết'!$B:$B,'TỔNG CN'!$B11,'Tổng chi tiết'!$A:$A,"GT")</f>
        <v>0</v>
      </c>
      <c r="F11" s="72">
        <f t="shared" si="0"/>
        <v>2107768</v>
      </c>
      <c r="G11" s="72">
        <f>SUMIFS('Tổng chi tiết'!$L:$L,'Tổng chi tiết'!$B:$B,'TỔNG CN'!$B11,'Tổng chi tiết'!$A:$A,"TT")</f>
        <v>-4240648</v>
      </c>
      <c r="H11" s="71">
        <f t="shared" si="1"/>
        <v>13365347.879999999</v>
      </c>
      <c r="I11" s="68"/>
      <c r="J11" s="68"/>
    </row>
    <row r="12" spans="1:11" s="69" customFormat="1" ht="15.75" hidden="1" x14ac:dyDescent="0.25">
      <c r="B12" s="70">
        <v>7</v>
      </c>
      <c r="C12" s="72">
        <f>SUMIFS('Tổng chi tiết'!$L:$L,'Tổng chi tiết'!$B:$B,'TỔNG CN'!$B12,'Tổng chi tiết'!$A:$A,"BH")</f>
        <v>0</v>
      </c>
      <c r="D12" s="72">
        <f>SUMIFS('Tổng chi tiết'!$L:$L,'Tổng chi tiết'!$B:$B,'TỔNG CN'!$B12,'Tổng chi tiết'!$A:$A,"TRA")</f>
        <v>0</v>
      </c>
      <c r="E12" s="72">
        <f>SUMIFS('Tổng chi tiết'!$L:$L,'Tổng chi tiết'!$B:$B,'TỔNG CN'!$B12,'Tổng chi tiết'!$A:$A,"GT")</f>
        <v>0</v>
      </c>
      <c r="F12" s="72">
        <f t="shared" si="0"/>
        <v>0</v>
      </c>
      <c r="G12" s="72">
        <f>SUMIFS('Tổng chi tiết'!$L:$L,'Tổng chi tiết'!$B:$B,'TỔNG CN'!$B12,'Tổng chi tiết'!$A:$A,"TT")</f>
        <v>0</v>
      </c>
      <c r="H12" s="71">
        <f t="shared" si="1"/>
        <v>13365347.879999999</v>
      </c>
    </row>
    <row r="13" spans="1:11" s="69" customFormat="1" ht="15.75" hidden="1" x14ac:dyDescent="0.25">
      <c r="B13" s="70">
        <v>8</v>
      </c>
      <c r="C13" s="72">
        <f>SUMIFS('Tổng chi tiết'!$L:$L,'Tổng chi tiết'!$B:$B,'TỔNG CN'!$B13,'Tổng chi tiết'!$A:$A,"BH")</f>
        <v>0</v>
      </c>
      <c r="D13" s="72">
        <f>SUMIFS('Tổng chi tiết'!$L:$L,'Tổng chi tiết'!$B:$B,'TỔNG CN'!$B13,'Tổng chi tiết'!$A:$A,"TRA")</f>
        <v>0</v>
      </c>
      <c r="E13" s="72">
        <f>SUMIFS('Tổng chi tiết'!$L:$L,'Tổng chi tiết'!$B:$B,'TỔNG CN'!$B13,'Tổng chi tiết'!$A:$A,"GT")</f>
        <v>0</v>
      </c>
      <c r="F13" s="72">
        <f t="shared" si="0"/>
        <v>0</v>
      </c>
      <c r="G13" s="72">
        <f>SUMIFS('Tổng chi tiết'!$L:$L,'Tổng chi tiết'!$B:$B,'TỔNG CN'!$B13,'Tổng chi tiết'!$A:$A,"TT")</f>
        <v>0</v>
      </c>
      <c r="H13" s="71">
        <f t="shared" si="1"/>
        <v>13365347.879999999</v>
      </c>
    </row>
    <row r="14" spans="1:11" s="69" customFormat="1" ht="15.75" hidden="1" x14ac:dyDescent="0.25">
      <c r="B14" s="70">
        <v>9</v>
      </c>
      <c r="C14" s="72">
        <f>SUMIFS('Tổng chi tiết'!$L:$L,'Tổng chi tiết'!$B:$B,'TỔNG CN'!$B14,'Tổng chi tiết'!$A:$A,"BH")</f>
        <v>0</v>
      </c>
      <c r="D14" s="72">
        <f>SUMIFS('Tổng chi tiết'!$L:$L,'Tổng chi tiết'!$B:$B,'TỔNG CN'!$B14,'Tổng chi tiết'!$A:$A,"TRA")</f>
        <v>0</v>
      </c>
      <c r="E14" s="72">
        <f>SUMIFS('Tổng chi tiết'!$L:$L,'Tổng chi tiết'!$B:$B,'TỔNG CN'!$B14,'Tổng chi tiết'!$A:$A,"GT")</f>
        <v>0</v>
      </c>
      <c r="F14" s="72">
        <f t="shared" si="0"/>
        <v>0</v>
      </c>
      <c r="G14" s="72">
        <f>SUMIFS('Tổng chi tiết'!$L:$L,'Tổng chi tiết'!$B:$B,'TỔNG CN'!$B14,'Tổng chi tiết'!$A:$A,"TT")</f>
        <v>0</v>
      </c>
      <c r="H14" s="71">
        <f t="shared" si="1"/>
        <v>13365347.879999999</v>
      </c>
    </row>
    <row r="15" spans="1:11" s="69" customFormat="1" ht="15.75" hidden="1" x14ac:dyDescent="0.25">
      <c r="B15" s="70">
        <v>10</v>
      </c>
      <c r="C15" s="72">
        <f>SUMIFS('Tổng chi tiết'!$L:$L,'Tổng chi tiết'!$B:$B,'TỔNG CN'!$B15,'Tổng chi tiết'!$A:$A,"BH")</f>
        <v>0</v>
      </c>
      <c r="D15" s="72">
        <f>SUMIFS('Tổng chi tiết'!$L:$L,'Tổng chi tiết'!$B:$B,'TỔNG CN'!$B15,'Tổng chi tiết'!$A:$A,"TRA")</f>
        <v>0</v>
      </c>
      <c r="E15" s="72">
        <f>SUMIFS('Tổng chi tiết'!$L:$L,'Tổng chi tiết'!$B:$B,'TỔNG CN'!$B15,'Tổng chi tiết'!$A:$A,"GT")</f>
        <v>0</v>
      </c>
      <c r="F15" s="72">
        <f t="shared" si="0"/>
        <v>0</v>
      </c>
      <c r="G15" s="72">
        <f>SUMIFS('Tổng chi tiết'!$L:$L,'Tổng chi tiết'!$B:$B,'TỔNG CN'!$B15,'Tổng chi tiết'!$A:$A,"TT")</f>
        <v>0</v>
      </c>
      <c r="H15" s="71">
        <f t="shared" si="1"/>
        <v>13365347.879999999</v>
      </c>
    </row>
    <row r="16" spans="1:11" s="69" customFormat="1" ht="15.75" hidden="1" x14ac:dyDescent="0.25">
      <c r="B16" s="70">
        <v>11</v>
      </c>
      <c r="C16" s="72">
        <f>SUMIFS('Tổng chi tiết'!$L:$L,'Tổng chi tiết'!$B:$B,'TỔNG CN'!$B16,'Tổng chi tiết'!$A:$A,"BH")</f>
        <v>0</v>
      </c>
      <c r="D16" s="72">
        <f>SUMIFS('Tổng chi tiết'!$L:$L,'Tổng chi tiết'!$B:$B,'TỔNG CN'!$B16,'Tổng chi tiết'!$A:$A,"TRA")</f>
        <v>0</v>
      </c>
      <c r="E16" s="72">
        <f>SUMIFS('Tổng chi tiết'!$L:$L,'Tổng chi tiết'!$B:$B,'TỔNG CN'!$B16,'Tổng chi tiết'!$A:$A,"GT")</f>
        <v>0</v>
      </c>
      <c r="F16" s="72">
        <f t="shared" si="0"/>
        <v>0</v>
      </c>
      <c r="G16" s="72">
        <f>SUMIFS('Tổng chi tiết'!$L:$L,'Tổng chi tiết'!$B:$B,'TỔNG CN'!$B16,'Tổng chi tiết'!$A:$A,"TT")</f>
        <v>0</v>
      </c>
      <c r="H16" s="71">
        <f t="shared" si="1"/>
        <v>13365347.879999999</v>
      </c>
    </row>
    <row r="17" spans="2:8" s="69" customFormat="1" ht="15.75" hidden="1" x14ac:dyDescent="0.25">
      <c r="B17" s="70">
        <v>12</v>
      </c>
      <c r="C17" s="72">
        <f>SUMIFS('Tổng chi tiết'!$L:$L,'Tổng chi tiết'!$B:$B,'TỔNG CN'!$B17,'Tổng chi tiết'!$A:$A,"BH")</f>
        <v>0</v>
      </c>
      <c r="D17" s="72">
        <f>SUMIFS('Tổng chi tiết'!$L:$L,'Tổng chi tiết'!$B:$B,'TỔNG CN'!$B17,'Tổng chi tiết'!$A:$A,"TRA")</f>
        <v>0</v>
      </c>
      <c r="E17" s="72">
        <f>SUMIFS('Tổng chi tiết'!$L:$L,'Tổng chi tiết'!$B:$B,'TỔNG CN'!$B17,'Tổng chi tiết'!$A:$A,"GT")</f>
        <v>0</v>
      </c>
      <c r="F17" s="72">
        <f t="shared" si="0"/>
        <v>0</v>
      </c>
      <c r="G17" s="72">
        <f>SUMIFS('Tổng chi tiết'!$L:$L,'Tổng chi tiết'!$B:$B,'TỔNG CN'!$B17,'Tổng chi tiết'!$A:$A,"TT")</f>
        <v>0</v>
      </c>
      <c r="H17" s="71">
        <f t="shared" si="1"/>
        <v>13365347.879999999</v>
      </c>
    </row>
    <row r="18" spans="2:8" s="69" customFormat="1" ht="15.75" x14ac:dyDescent="0.25">
      <c r="B18" s="73" t="s">
        <v>89</v>
      </c>
      <c r="C18" s="74">
        <f>SUM(C6:C17)</f>
        <v>37787002</v>
      </c>
      <c r="D18" s="74">
        <f t="shared" ref="D18:G18" si="2">SUM(D6:D17)</f>
        <v>-4192617</v>
      </c>
      <c r="E18" s="74">
        <f t="shared" si="2"/>
        <v>-2038635.12</v>
      </c>
      <c r="F18" s="74"/>
      <c r="G18" s="74">
        <f t="shared" si="2"/>
        <v>-27070628</v>
      </c>
      <c r="H18" s="74">
        <f>H5+SUM(C18:G18)</f>
        <v>13365347.879999999</v>
      </c>
    </row>
    <row r="28" spans="2:8" x14ac:dyDescent="0.25">
      <c r="E28" s="75"/>
      <c r="F28" s="75"/>
    </row>
  </sheetData>
  <mergeCells count="1">
    <mergeCell ref="B2:H2"/>
  </mergeCells>
  <conditionalFormatting sqref="B18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6811-2083-4D76-84DD-AFBB2F929663}">
  <dimension ref="A1:M33"/>
  <sheetViews>
    <sheetView topLeftCell="E13" workbookViewId="0">
      <selection activeCell="G11" sqref="G11"/>
    </sheetView>
  </sheetViews>
  <sheetFormatPr defaultRowHeight="15" x14ac:dyDescent="0.25"/>
  <cols>
    <col min="4" max="4" width="20.85546875" customWidth="1"/>
    <col min="5" max="5" width="10.7109375" bestFit="1" customWidth="1"/>
    <col min="6" max="6" width="16.42578125" bestFit="1" customWidth="1"/>
    <col min="7" max="7" width="41.5703125" bestFit="1" customWidth="1"/>
    <col min="8" max="8" width="96.28515625" bestFit="1" customWidth="1"/>
    <col min="9" max="9" width="11.28515625" bestFit="1" customWidth="1"/>
    <col min="11" max="11" width="9.7109375" bestFit="1" customWidth="1"/>
    <col min="12" max="12" width="11.28515625" bestFit="1" customWidth="1"/>
  </cols>
  <sheetData>
    <row r="1" spans="1:13" ht="24" customHeight="1" x14ac:dyDescent="0.25">
      <c r="E1" s="48"/>
      <c r="I1" s="49"/>
      <c r="J1" s="49"/>
      <c r="K1" s="49"/>
      <c r="L1" s="50">
        <f>SUBTOTAL(9,L3:L31200)</f>
        <v>10140239.480000004</v>
      </c>
      <c r="M1" s="49"/>
    </row>
    <row r="2" spans="1:13" ht="30" customHeight="1" x14ac:dyDescent="0.25">
      <c r="A2" s="51" t="s">
        <v>72</v>
      </c>
      <c r="B2" s="51"/>
      <c r="C2" s="51" t="s">
        <v>2</v>
      </c>
      <c r="D2" s="51" t="s">
        <v>73</v>
      </c>
      <c r="E2" s="52" t="s">
        <v>1</v>
      </c>
      <c r="F2" s="51" t="s">
        <v>74</v>
      </c>
      <c r="G2" s="51" t="s">
        <v>75</v>
      </c>
      <c r="H2" s="51" t="s">
        <v>3</v>
      </c>
      <c r="I2" s="53" t="s">
        <v>76</v>
      </c>
      <c r="J2" s="53" t="s">
        <v>77</v>
      </c>
      <c r="K2" s="53" t="s">
        <v>78</v>
      </c>
      <c r="L2" s="53" t="s">
        <v>79</v>
      </c>
      <c r="M2" s="86" t="s">
        <v>143</v>
      </c>
    </row>
    <row r="3" spans="1:13" ht="22.5" customHeight="1" x14ac:dyDescent="0.25">
      <c r="A3" s="54"/>
      <c r="B3" s="54"/>
      <c r="C3" s="55"/>
      <c r="D3" s="56"/>
      <c r="E3" s="56"/>
      <c r="F3" s="56"/>
      <c r="G3" s="56"/>
      <c r="H3" s="56" t="s">
        <v>7</v>
      </c>
      <c r="I3" s="57"/>
      <c r="J3" s="57"/>
      <c r="K3" s="57"/>
      <c r="L3" s="58">
        <v>5655117.5999999996</v>
      </c>
    </row>
    <row r="4" spans="1:13" x14ac:dyDescent="0.25">
      <c r="A4" s="54" t="s">
        <v>80</v>
      </c>
      <c r="B4" s="54">
        <f t="shared" ref="B4:B21" si="0">MONTH(E4)</f>
        <v>1</v>
      </c>
      <c r="C4" s="77" t="s">
        <v>40</v>
      </c>
      <c r="D4" s="77" t="s">
        <v>98</v>
      </c>
      <c r="E4" s="78">
        <v>46027</v>
      </c>
      <c r="F4" s="77" t="s">
        <v>91</v>
      </c>
      <c r="G4" s="77" t="s">
        <v>15</v>
      </c>
      <c r="H4" s="77" t="s">
        <v>46</v>
      </c>
      <c r="I4" s="79">
        <v>1912731</v>
      </c>
      <c r="J4" s="79">
        <v>0</v>
      </c>
      <c r="K4" s="79">
        <v>153018</v>
      </c>
      <c r="L4" s="79">
        <v>2065749</v>
      </c>
      <c r="M4" s="48"/>
    </row>
    <row r="5" spans="1:13" x14ac:dyDescent="0.25">
      <c r="A5" s="54" t="s">
        <v>80</v>
      </c>
      <c r="B5" s="54">
        <f t="shared" si="0"/>
        <v>1</v>
      </c>
      <c r="C5" s="77" t="s">
        <v>41</v>
      </c>
      <c r="D5" s="77" t="s">
        <v>99</v>
      </c>
      <c r="E5" s="78">
        <v>46028</v>
      </c>
      <c r="F5" s="77" t="s">
        <v>91</v>
      </c>
      <c r="G5" s="77" t="s">
        <v>15</v>
      </c>
      <c r="H5" s="77" t="s">
        <v>47</v>
      </c>
      <c r="I5" s="79">
        <v>985025</v>
      </c>
      <c r="J5" s="79">
        <v>0</v>
      </c>
      <c r="K5" s="79">
        <v>78802</v>
      </c>
      <c r="L5" s="79">
        <v>1063827</v>
      </c>
      <c r="M5" s="48"/>
    </row>
    <row r="6" spans="1:13" x14ac:dyDescent="0.25">
      <c r="A6" s="54" t="s">
        <v>80</v>
      </c>
      <c r="B6" s="54">
        <f t="shared" si="0"/>
        <v>1</v>
      </c>
      <c r="C6" s="77" t="s">
        <v>42</v>
      </c>
      <c r="D6" s="77" t="s">
        <v>100</v>
      </c>
      <c r="E6" s="78">
        <v>46035</v>
      </c>
      <c r="F6" s="77" t="s">
        <v>91</v>
      </c>
      <c r="G6" s="77" t="s">
        <v>15</v>
      </c>
      <c r="H6" s="77" t="s">
        <v>48</v>
      </c>
      <c r="I6" s="79">
        <v>1579815</v>
      </c>
      <c r="J6" s="79">
        <v>0</v>
      </c>
      <c r="K6" s="79">
        <v>126385</v>
      </c>
      <c r="L6" s="79">
        <v>1706200</v>
      </c>
      <c r="M6" s="78">
        <v>46162</v>
      </c>
    </row>
    <row r="7" spans="1:13" x14ac:dyDescent="0.25">
      <c r="A7" s="54" t="s">
        <v>80</v>
      </c>
      <c r="B7" s="54">
        <f t="shared" si="0"/>
        <v>1</v>
      </c>
      <c r="C7" s="77" t="s">
        <v>44</v>
      </c>
      <c r="D7" s="77" t="s">
        <v>101</v>
      </c>
      <c r="E7" s="78">
        <v>46048</v>
      </c>
      <c r="F7" s="77" t="s">
        <v>91</v>
      </c>
      <c r="G7" s="77" t="s">
        <v>15</v>
      </c>
      <c r="H7" s="77" t="s">
        <v>50</v>
      </c>
      <c r="I7" s="79">
        <v>1813622</v>
      </c>
      <c r="J7" s="79">
        <v>0</v>
      </c>
      <c r="K7" s="79">
        <v>145090</v>
      </c>
      <c r="L7" s="79">
        <v>1958712</v>
      </c>
      <c r="M7" s="48"/>
    </row>
    <row r="8" spans="1:13" x14ac:dyDescent="0.25">
      <c r="A8" s="54" t="s">
        <v>80</v>
      </c>
      <c r="B8" s="54">
        <f t="shared" si="0"/>
        <v>2</v>
      </c>
      <c r="C8" s="77" t="s">
        <v>54</v>
      </c>
      <c r="D8" s="77" t="s">
        <v>102</v>
      </c>
      <c r="E8" s="78">
        <v>46056</v>
      </c>
      <c r="F8" s="77" t="s">
        <v>91</v>
      </c>
      <c r="G8" s="77" t="s">
        <v>15</v>
      </c>
      <c r="H8" s="77" t="s">
        <v>57</v>
      </c>
      <c r="I8" s="79">
        <v>3857167</v>
      </c>
      <c r="J8" s="79">
        <v>0</v>
      </c>
      <c r="K8" s="79">
        <v>308573</v>
      </c>
      <c r="L8" s="79">
        <v>4165740</v>
      </c>
      <c r="M8" s="78">
        <v>46162</v>
      </c>
    </row>
    <row r="9" spans="1:13" x14ac:dyDescent="0.25">
      <c r="A9" s="54" t="s">
        <v>80</v>
      </c>
      <c r="B9" s="54">
        <f t="shared" si="0"/>
        <v>2</v>
      </c>
      <c r="C9" s="77" t="s">
        <v>55</v>
      </c>
      <c r="D9" s="77" t="s">
        <v>103</v>
      </c>
      <c r="E9" s="78">
        <v>46066</v>
      </c>
      <c r="F9" s="77" t="s">
        <v>91</v>
      </c>
      <c r="G9" s="77" t="s">
        <v>15</v>
      </c>
      <c r="H9" s="77" t="s">
        <v>58</v>
      </c>
      <c r="I9" s="79">
        <v>4265564</v>
      </c>
      <c r="J9" s="79">
        <v>0</v>
      </c>
      <c r="K9" s="79">
        <v>341245</v>
      </c>
      <c r="L9" s="79">
        <v>4606809</v>
      </c>
      <c r="M9" s="78">
        <v>46094</v>
      </c>
    </row>
    <row r="10" spans="1:13" x14ac:dyDescent="0.25">
      <c r="A10" s="54" t="s">
        <v>80</v>
      </c>
      <c r="B10" s="54">
        <f t="shared" si="0"/>
        <v>2</v>
      </c>
      <c r="C10" s="77" t="s">
        <v>56</v>
      </c>
      <c r="D10" s="77" t="s">
        <v>104</v>
      </c>
      <c r="E10" s="78">
        <v>46080</v>
      </c>
      <c r="F10" s="77" t="s">
        <v>91</v>
      </c>
      <c r="G10" s="77" t="s">
        <v>15</v>
      </c>
      <c r="H10" s="77" t="s">
        <v>59</v>
      </c>
      <c r="I10" s="79">
        <v>1943563</v>
      </c>
      <c r="J10" s="79">
        <v>0</v>
      </c>
      <c r="K10" s="79">
        <v>155485</v>
      </c>
      <c r="L10" s="79">
        <v>2099048</v>
      </c>
      <c r="M10" s="78">
        <v>46113</v>
      </c>
    </row>
    <row r="11" spans="1:13" x14ac:dyDescent="0.25">
      <c r="A11" s="54" t="s">
        <v>80</v>
      </c>
      <c r="B11" s="54">
        <f t="shared" si="0"/>
        <v>3</v>
      </c>
      <c r="C11" s="77" t="s">
        <v>60</v>
      </c>
      <c r="D11" s="77" t="s">
        <v>105</v>
      </c>
      <c r="E11" s="78">
        <v>46094</v>
      </c>
      <c r="F11" s="77" t="s">
        <v>91</v>
      </c>
      <c r="G11" s="77" t="s">
        <v>15</v>
      </c>
      <c r="H11" s="77" t="s">
        <v>62</v>
      </c>
      <c r="I11" s="79">
        <v>1049291</v>
      </c>
      <c r="J11" s="79">
        <v>0</v>
      </c>
      <c r="K11" s="79">
        <v>83943</v>
      </c>
      <c r="L11" s="79">
        <v>1133234</v>
      </c>
      <c r="M11" s="78">
        <v>46127</v>
      </c>
    </row>
    <row r="12" spans="1:13" x14ac:dyDescent="0.25">
      <c r="A12" s="54" t="s">
        <v>80</v>
      </c>
      <c r="B12" s="54">
        <f t="shared" si="0"/>
        <v>3</v>
      </c>
      <c r="C12" s="77" t="s">
        <v>61</v>
      </c>
      <c r="D12" s="77" t="s">
        <v>106</v>
      </c>
      <c r="E12" s="78">
        <v>46109</v>
      </c>
      <c r="F12" s="77" t="s">
        <v>91</v>
      </c>
      <c r="G12" s="77" t="s">
        <v>15</v>
      </c>
      <c r="H12" s="77" t="s">
        <v>63</v>
      </c>
      <c r="I12" s="79">
        <v>1777732</v>
      </c>
      <c r="J12" s="79">
        <v>0</v>
      </c>
      <c r="K12" s="79">
        <v>142219</v>
      </c>
      <c r="L12" s="79">
        <v>1919951</v>
      </c>
      <c r="M12" s="78">
        <v>46192</v>
      </c>
    </row>
    <row r="13" spans="1:13" x14ac:dyDescent="0.25">
      <c r="A13" s="54" t="s">
        <v>80</v>
      </c>
      <c r="B13" s="54">
        <f t="shared" si="0"/>
        <v>4</v>
      </c>
      <c r="C13" s="77" t="s">
        <v>65</v>
      </c>
      <c r="D13" s="77" t="s">
        <v>107</v>
      </c>
      <c r="E13" s="78">
        <v>46118</v>
      </c>
      <c r="F13" s="77" t="s">
        <v>91</v>
      </c>
      <c r="G13" s="77" t="s">
        <v>15</v>
      </c>
      <c r="H13" s="77" t="s">
        <v>67</v>
      </c>
      <c r="I13" s="79">
        <v>1625188</v>
      </c>
      <c r="J13" s="79">
        <v>0</v>
      </c>
      <c r="K13" s="79">
        <v>130015</v>
      </c>
      <c r="L13" s="79">
        <v>1755203</v>
      </c>
      <c r="M13" s="78">
        <v>46192</v>
      </c>
    </row>
    <row r="14" spans="1:13" x14ac:dyDescent="0.25">
      <c r="A14" s="54" t="s">
        <v>80</v>
      </c>
      <c r="B14" s="54">
        <f t="shared" si="0"/>
        <v>4</v>
      </c>
      <c r="C14" s="77" t="s">
        <v>66</v>
      </c>
      <c r="D14" s="77" t="s">
        <v>108</v>
      </c>
      <c r="E14" s="78">
        <v>46126</v>
      </c>
      <c r="F14" s="77" t="s">
        <v>91</v>
      </c>
      <c r="G14" s="77" t="s">
        <v>15</v>
      </c>
      <c r="H14" s="77" t="s">
        <v>68</v>
      </c>
      <c r="I14" s="79">
        <v>2607897</v>
      </c>
      <c r="J14" s="79">
        <v>0</v>
      </c>
      <c r="K14" s="79">
        <v>208632</v>
      </c>
      <c r="L14" s="79">
        <v>2816529</v>
      </c>
      <c r="M14" s="48"/>
    </row>
    <row r="15" spans="1:13" x14ac:dyDescent="0.25">
      <c r="A15" s="54" t="s">
        <v>80</v>
      </c>
      <c r="B15" s="54">
        <f t="shared" si="0"/>
        <v>5</v>
      </c>
      <c r="C15" s="77" t="s">
        <v>92</v>
      </c>
      <c r="D15" s="77" t="s">
        <v>109</v>
      </c>
      <c r="E15" s="78">
        <v>46147</v>
      </c>
      <c r="F15" s="77" t="s">
        <v>91</v>
      </c>
      <c r="G15" s="77" t="s">
        <v>15</v>
      </c>
      <c r="H15" s="77" t="s">
        <v>115</v>
      </c>
      <c r="I15" s="79">
        <v>2433861</v>
      </c>
      <c r="J15" s="79">
        <v>0</v>
      </c>
      <c r="K15" s="79">
        <v>194709</v>
      </c>
      <c r="L15" s="79">
        <v>2628570</v>
      </c>
      <c r="M15" s="48"/>
    </row>
    <row r="16" spans="1:13" x14ac:dyDescent="0.25">
      <c r="A16" s="54" t="s">
        <v>80</v>
      </c>
      <c r="B16" s="54">
        <f t="shared" si="0"/>
        <v>5</v>
      </c>
      <c r="C16" s="77" t="s">
        <v>93</v>
      </c>
      <c r="D16" s="77" t="s">
        <v>110</v>
      </c>
      <c r="E16" s="78">
        <v>46157</v>
      </c>
      <c r="F16" s="77" t="s">
        <v>91</v>
      </c>
      <c r="G16" s="77" t="s">
        <v>15</v>
      </c>
      <c r="H16" s="77" t="s">
        <v>116</v>
      </c>
      <c r="I16" s="79">
        <v>1802944</v>
      </c>
      <c r="J16" s="79">
        <v>0</v>
      </c>
      <c r="K16" s="79">
        <v>144236</v>
      </c>
      <c r="L16" s="79">
        <v>1947180</v>
      </c>
      <c r="M16" s="78">
        <v>46192</v>
      </c>
    </row>
    <row r="17" spans="1:13" x14ac:dyDescent="0.25">
      <c r="A17" s="54" t="s">
        <v>80</v>
      </c>
      <c r="B17" s="54">
        <f t="shared" si="0"/>
        <v>5</v>
      </c>
      <c r="C17" s="77" t="s">
        <v>94</v>
      </c>
      <c r="D17" s="77" t="s">
        <v>111</v>
      </c>
      <c r="E17" s="78">
        <v>46165</v>
      </c>
      <c r="F17" s="77" t="s">
        <v>91</v>
      </c>
      <c r="G17" s="77" t="s">
        <v>15</v>
      </c>
      <c r="H17" s="77" t="s">
        <v>117</v>
      </c>
      <c r="I17" s="79">
        <v>1797446</v>
      </c>
      <c r="J17" s="79">
        <v>0</v>
      </c>
      <c r="K17" s="79">
        <v>143796</v>
      </c>
      <c r="L17" s="79">
        <v>1941242</v>
      </c>
      <c r="M17" s="48"/>
    </row>
    <row r="18" spans="1:13" x14ac:dyDescent="0.25">
      <c r="A18" s="54" t="s">
        <v>80</v>
      </c>
      <c r="B18" s="54">
        <f t="shared" si="0"/>
        <v>5</v>
      </c>
      <c r="C18" s="77" t="s">
        <v>95</v>
      </c>
      <c r="D18" s="77" t="s">
        <v>112</v>
      </c>
      <c r="E18" s="78">
        <v>46171</v>
      </c>
      <c r="F18" s="77" t="s">
        <v>91</v>
      </c>
      <c r="G18" s="77" t="s">
        <v>15</v>
      </c>
      <c r="H18" s="77" t="s">
        <v>118</v>
      </c>
      <c r="I18" s="79">
        <v>2305142</v>
      </c>
      <c r="J18" s="79">
        <v>0</v>
      </c>
      <c r="K18" s="79">
        <v>184411</v>
      </c>
      <c r="L18" s="79">
        <v>2489553</v>
      </c>
    </row>
    <row r="19" spans="1:13" x14ac:dyDescent="0.25">
      <c r="A19" s="54" t="s">
        <v>80</v>
      </c>
      <c r="B19" s="54">
        <f t="shared" si="0"/>
        <v>6</v>
      </c>
      <c r="C19" s="77" t="s">
        <v>96</v>
      </c>
      <c r="D19" s="77" t="s">
        <v>113</v>
      </c>
      <c r="E19" s="78">
        <v>46178</v>
      </c>
      <c r="F19" s="77" t="s">
        <v>91</v>
      </c>
      <c r="G19" s="77" t="s">
        <v>15</v>
      </c>
      <c r="H19" s="77" t="s">
        <v>119</v>
      </c>
      <c r="I19" s="79">
        <v>1755397</v>
      </c>
      <c r="J19" s="79">
        <v>0</v>
      </c>
      <c r="K19" s="79">
        <v>140432</v>
      </c>
      <c r="L19" s="79">
        <v>1895829</v>
      </c>
    </row>
    <row r="20" spans="1:13" x14ac:dyDescent="0.25">
      <c r="A20" s="54" t="s">
        <v>80</v>
      </c>
      <c r="B20" s="54">
        <f t="shared" si="0"/>
        <v>6</v>
      </c>
      <c r="C20" s="77" t="s">
        <v>97</v>
      </c>
      <c r="D20" s="77" t="s">
        <v>114</v>
      </c>
      <c r="E20" s="78">
        <v>46184</v>
      </c>
      <c r="F20" s="77" t="s">
        <v>91</v>
      </c>
      <c r="G20" s="77" t="s">
        <v>15</v>
      </c>
      <c r="H20" s="77" t="s">
        <v>120</v>
      </c>
      <c r="I20" s="79">
        <v>1475580</v>
      </c>
      <c r="J20" s="79">
        <v>0</v>
      </c>
      <c r="K20" s="79">
        <v>118046</v>
      </c>
      <c r="L20" s="79">
        <v>1593626</v>
      </c>
    </row>
    <row r="21" spans="1:13" x14ac:dyDescent="0.25">
      <c r="A21" s="80" t="s">
        <v>81</v>
      </c>
      <c r="B21" s="54">
        <f t="shared" si="0"/>
        <v>1</v>
      </c>
      <c r="C21" s="77" t="s">
        <v>51</v>
      </c>
      <c r="D21" s="77" t="s">
        <v>121</v>
      </c>
      <c r="E21" s="78">
        <v>46036</v>
      </c>
      <c r="F21" s="77" t="s">
        <v>91</v>
      </c>
      <c r="G21" s="77" t="s">
        <v>15</v>
      </c>
      <c r="H21" s="77" t="s">
        <v>124</v>
      </c>
      <c r="I21" s="49">
        <v>-621716</v>
      </c>
      <c r="J21" s="49">
        <v>0</v>
      </c>
      <c r="K21" s="49">
        <v>-49737</v>
      </c>
      <c r="L21" s="49">
        <v>-671453</v>
      </c>
      <c r="M21" s="78">
        <v>46055</v>
      </c>
    </row>
    <row r="22" spans="1:13" x14ac:dyDescent="0.25">
      <c r="A22" s="80" t="s">
        <v>81</v>
      </c>
      <c r="B22" s="54">
        <f t="shared" ref="B22:B27" si="1">MONTH(E22)</f>
        <v>3</v>
      </c>
      <c r="C22" s="77" t="s">
        <v>64</v>
      </c>
      <c r="D22" s="77" t="s">
        <v>122</v>
      </c>
      <c r="E22" s="78">
        <v>46102</v>
      </c>
      <c r="F22" s="77" t="s">
        <v>91</v>
      </c>
      <c r="G22" s="77" t="s">
        <v>15</v>
      </c>
      <c r="H22" s="77" t="s">
        <v>18</v>
      </c>
      <c r="I22" s="49">
        <v>-670037</v>
      </c>
      <c r="J22" s="49">
        <v>0</v>
      </c>
      <c r="K22" s="49">
        <v>-53603</v>
      </c>
      <c r="L22" s="49">
        <v>-723640</v>
      </c>
      <c r="M22" s="78">
        <v>46113</v>
      </c>
    </row>
    <row r="23" spans="1:13" x14ac:dyDescent="0.25">
      <c r="A23" s="80" t="s">
        <v>81</v>
      </c>
      <c r="B23" s="54">
        <f t="shared" si="1"/>
        <v>4</v>
      </c>
      <c r="C23" s="82" t="s">
        <v>69</v>
      </c>
      <c r="D23" s="82" t="s">
        <v>123</v>
      </c>
      <c r="E23" s="83">
        <v>46127</v>
      </c>
      <c r="F23" s="82" t="s">
        <v>91</v>
      </c>
      <c r="G23" s="77" t="s">
        <v>15</v>
      </c>
      <c r="H23" s="82" t="s">
        <v>18</v>
      </c>
      <c r="I23" s="49">
        <v>-1310960</v>
      </c>
      <c r="J23" s="49">
        <v>0</v>
      </c>
      <c r="K23" s="49">
        <v>-104877</v>
      </c>
      <c r="L23" s="49">
        <v>-1415837</v>
      </c>
      <c r="M23" s="78">
        <v>46162</v>
      </c>
    </row>
    <row r="24" spans="1:13" x14ac:dyDescent="0.25">
      <c r="A24" s="80" t="s">
        <v>81</v>
      </c>
      <c r="B24" s="54">
        <f t="shared" si="1"/>
        <v>6</v>
      </c>
      <c r="C24" s="84">
        <v>3356</v>
      </c>
      <c r="D24" s="84" t="s">
        <v>142</v>
      </c>
      <c r="E24" s="85">
        <v>46178</v>
      </c>
      <c r="F24" s="82" t="s">
        <v>91</v>
      </c>
      <c r="G24" s="77" t="s">
        <v>15</v>
      </c>
      <c r="H24" s="82" t="s">
        <v>18</v>
      </c>
      <c r="I24" s="49">
        <v>-1279339</v>
      </c>
      <c r="J24" s="49">
        <v>0</v>
      </c>
      <c r="K24" s="49">
        <v>-102348</v>
      </c>
      <c r="L24" s="49">
        <v>-1381687</v>
      </c>
      <c r="M24" s="78">
        <v>46192</v>
      </c>
    </row>
    <row r="25" spans="1:13" x14ac:dyDescent="0.25">
      <c r="A25" s="80" t="s">
        <v>126</v>
      </c>
      <c r="B25" s="54">
        <f t="shared" si="1"/>
        <v>4</v>
      </c>
      <c r="C25" s="81" t="s">
        <v>70</v>
      </c>
      <c r="D25" t="s">
        <v>127</v>
      </c>
      <c r="E25" s="40">
        <v>46135</v>
      </c>
      <c r="F25" s="82" t="s">
        <v>91</v>
      </c>
      <c r="G25" s="77" t="s">
        <v>15</v>
      </c>
      <c r="H25" t="s">
        <v>71</v>
      </c>
      <c r="I25" s="44">
        <v>-1386689</v>
      </c>
      <c r="J25" s="49">
        <v>0</v>
      </c>
      <c r="K25" s="44">
        <v>-110935.12</v>
      </c>
      <c r="L25" s="44">
        <v>-1497624.12</v>
      </c>
      <c r="M25" s="78">
        <v>46162</v>
      </c>
    </row>
    <row r="26" spans="1:13" x14ac:dyDescent="0.25">
      <c r="A26" s="80" t="s">
        <v>126</v>
      </c>
      <c r="B26" s="54">
        <f t="shared" si="1"/>
        <v>1</v>
      </c>
      <c r="C26">
        <v>277</v>
      </c>
      <c r="E26" s="35">
        <v>46046</v>
      </c>
      <c r="F26" s="82" t="s">
        <v>91</v>
      </c>
      <c r="G26" s="77" t="s">
        <v>15</v>
      </c>
      <c r="H26" s="36" t="s">
        <v>49</v>
      </c>
      <c r="I26" s="44">
        <v>-500936</v>
      </c>
      <c r="J26" s="49">
        <v>0</v>
      </c>
      <c r="K26" s="44">
        <v>-40075</v>
      </c>
      <c r="L26" s="44">
        <v>-541011</v>
      </c>
      <c r="M26" s="78">
        <v>46055</v>
      </c>
    </row>
    <row r="27" spans="1:13" x14ac:dyDescent="0.25">
      <c r="A27" s="80" t="s">
        <v>83</v>
      </c>
      <c r="B27" s="54">
        <f t="shared" si="1"/>
        <v>6</v>
      </c>
      <c r="D27" s="77" t="s">
        <v>128</v>
      </c>
      <c r="E27" s="78">
        <v>46192</v>
      </c>
      <c r="F27" s="82" t="s">
        <v>91</v>
      </c>
      <c r="G27" s="77" t="s">
        <v>15</v>
      </c>
      <c r="H27" s="77" t="s">
        <v>135</v>
      </c>
      <c r="L27" s="49">
        <v>-4240648</v>
      </c>
    </row>
    <row r="28" spans="1:13" x14ac:dyDescent="0.25">
      <c r="A28" s="80" t="s">
        <v>83</v>
      </c>
      <c r="B28" s="54">
        <f t="shared" ref="B28:B33" si="2">MONTH(E28)</f>
        <v>5</v>
      </c>
      <c r="D28" s="77" t="s">
        <v>129</v>
      </c>
      <c r="E28" s="78">
        <v>46162</v>
      </c>
      <c r="F28" s="82" t="s">
        <v>91</v>
      </c>
      <c r="G28" s="77" t="s">
        <v>15</v>
      </c>
      <c r="H28" s="77" t="s">
        <v>136</v>
      </c>
      <c r="L28" s="49">
        <v>-2958479</v>
      </c>
    </row>
    <row r="29" spans="1:13" x14ac:dyDescent="0.25">
      <c r="A29" s="80" t="s">
        <v>83</v>
      </c>
      <c r="B29" s="54">
        <f t="shared" si="2"/>
        <v>4</v>
      </c>
      <c r="D29" s="77" t="s">
        <v>130</v>
      </c>
      <c r="E29" s="78">
        <v>46127</v>
      </c>
      <c r="F29" s="82" t="s">
        <v>91</v>
      </c>
      <c r="G29" s="77" t="s">
        <v>15</v>
      </c>
      <c r="H29" s="77" t="s">
        <v>137</v>
      </c>
      <c r="L29" s="49">
        <v>-1133234</v>
      </c>
    </row>
    <row r="30" spans="1:13" x14ac:dyDescent="0.25">
      <c r="A30" s="80" t="s">
        <v>83</v>
      </c>
      <c r="B30" s="54">
        <f t="shared" si="2"/>
        <v>4</v>
      </c>
      <c r="D30" s="77" t="s">
        <v>131</v>
      </c>
      <c r="E30" s="78">
        <v>46113</v>
      </c>
      <c r="F30" s="82" t="s">
        <v>91</v>
      </c>
      <c r="G30" s="77" t="s">
        <v>15</v>
      </c>
      <c r="H30" s="77" t="s">
        <v>138</v>
      </c>
      <c r="L30" s="49">
        <v>-1375408</v>
      </c>
    </row>
    <row r="31" spans="1:13" x14ac:dyDescent="0.25">
      <c r="A31" s="80" t="s">
        <v>83</v>
      </c>
      <c r="B31" s="54">
        <f t="shared" si="2"/>
        <v>3</v>
      </c>
      <c r="D31" s="77" t="s">
        <v>132</v>
      </c>
      <c r="E31" s="78">
        <v>46094</v>
      </c>
      <c r="F31" s="82" t="s">
        <v>91</v>
      </c>
      <c r="G31" s="77" t="s">
        <v>15</v>
      </c>
      <c r="H31" s="77" t="s">
        <v>139</v>
      </c>
      <c r="L31" s="49">
        <v>-4606809</v>
      </c>
    </row>
    <row r="32" spans="1:13" x14ac:dyDescent="0.25">
      <c r="A32" s="80" t="s">
        <v>83</v>
      </c>
      <c r="B32" s="54">
        <f t="shared" si="2"/>
        <v>3</v>
      </c>
      <c r="D32" s="77" t="s">
        <v>133</v>
      </c>
      <c r="E32" s="78">
        <v>46083</v>
      </c>
      <c r="F32" s="82" t="s">
        <v>91</v>
      </c>
      <c r="G32" s="77" t="s">
        <v>15</v>
      </c>
      <c r="H32" s="77" t="s">
        <v>140</v>
      </c>
      <c r="L32" s="49">
        <v>-7146943</v>
      </c>
    </row>
    <row r="33" spans="1:12" x14ac:dyDescent="0.25">
      <c r="A33" s="80" t="s">
        <v>83</v>
      </c>
      <c r="B33" s="54">
        <f t="shared" si="2"/>
        <v>2</v>
      </c>
      <c r="D33" s="77" t="s">
        <v>134</v>
      </c>
      <c r="E33" s="78">
        <v>46055</v>
      </c>
      <c r="F33" s="82" t="s">
        <v>91</v>
      </c>
      <c r="G33" s="77" t="s">
        <v>15</v>
      </c>
      <c r="H33" s="77" t="s">
        <v>141</v>
      </c>
      <c r="L33" s="49">
        <v>-5609107</v>
      </c>
    </row>
  </sheetData>
  <autoFilter ref="A2:M33" xr:uid="{A82A6811-2083-4D76-84DD-AFBB2F92966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D0492-9C35-4564-AB5D-3EE5D09E5732}">
  <dimension ref="A1:J9"/>
  <sheetViews>
    <sheetView tabSelected="1" workbookViewId="0">
      <selection activeCell="D4" sqref="D4"/>
    </sheetView>
  </sheetViews>
  <sheetFormatPr defaultRowHeight="15" x14ac:dyDescent="0.25"/>
  <cols>
    <col min="1" max="1" width="10.140625" style="87" bestFit="1" customWidth="1"/>
    <col min="2" max="2" width="9" style="87" bestFit="1" customWidth="1"/>
    <col min="3" max="3" width="9.5703125" style="87" bestFit="1" customWidth="1"/>
    <col min="4" max="4" width="12" style="87" bestFit="1" customWidth="1"/>
    <col min="5" max="5" width="10.5703125" style="87" bestFit="1" customWidth="1"/>
    <col min="6" max="6" width="9.28515625" style="87" bestFit="1" customWidth="1"/>
    <col min="7" max="7" width="9" style="87" bestFit="1" customWidth="1"/>
    <col min="8" max="8" width="10.5703125" style="87" bestFit="1" customWidth="1"/>
    <col min="9" max="9" width="56.85546875" style="87" bestFit="1" customWidth="1"/>
    <col min="10" max="10" width="14.85546875" style="87" bestFit="1" customWidth="1"/>
    <col min="11" max="16384" width="9.140625" style="87"/>
  </cols>
  <sheetData>
    <row r="1" spans="1:10" ht="60" x14ac:dyDescent="0.25">
      <c r="A1" s="90" t="s">
        <v>1</v>
      </c>
      <c r="B1" s="91" t="s">
        <v>2</v>
      </c>
      <c r="C1" s="91" t="s">
        <v>20</v>
      </c>
      <c r="D1" s="91" t="s">
        <v>3</v>
      </c>
      <c r="E1" s="92" t="s">
        <v>21</v>
      </c>
      <c r="F1" s="91" t="s">
        <v>22</v>
      </c>
      <c r="G1" s="92" t="s">
        <v>0</v>
      </c>
      <c r="H1" s="92" t="s">
        <v>13</v>
      </c>
      <c r="I1" s="91" t="s">
        <v>23</v>
      </c>
      <c r="J1" s="91" t="s">
        <v>24</v>
      </c>
    </row>
    <row r="2" spans="1:10" x14ac:dyDescent="0.25">
      <c r="A2" s="93">
        <v>46178</v>
      </c>
      <c r="B2" s="89" t="s">
        <v>96</v>
      </c>
      <c r="C2" s="88" t="s">
        <v>45</v>
      </c>
      <c r="D2" s="89" t="s">
        <v>119</v>
      </c>
      <c r="E2" s="94">
        <v>1755397</v>
      </c>
      <c r="F2" s="94">
        <v>0</v>
      </c>
      <c r="G2" s="94">
        <v>140432</v>
      </c>
      <c r="H2" s="94">
        <v>1895829</v>
      </c>
      <c r="I2" s="89" t="s">
        <v>15</v>
      </c>
      <c r="J2" s="88" t="s">
        <v>26</v>
      </c>
    </row>
    <row r="3" spans="1:10" x14ac:dyDescent="0.25">
      <c r="A3" s="93">
        <v>46184</v>
      </c>
      <c r="B3" s="89" t="s">
        <v>97</v>
      </c>
      <c r="C3" s="88" t="s">
        <v>45</v>
      </c>
      <c r="D3" s="89" t="s">
        <v>120</v>
      </c>
      <c r="E3" s="94">
        <v>1475580</v>
      </c>
      <c r="F3" s="94">
        <v>0</v>
      </c>
      <c r="G3" s="94">
        <v>118046</v>
      </c>
      <c r="H3" s="94">
        <v>1593626</v>
      </c>
      <c r="I3" s="89" t="s">
        <v>15</v>
      </c>
      <c r="J3" s="88" t="s">
        <v>26</v>
      </c>
    </row>
    <row r="4" spans="1:10" x14ac:dyDescent="0.25">
      <c r="A4" s="93">
        <v>46203</v>
      </c>
      <c r="B4" s="89" t="s">
        <v>146</v>
      </c>
      <c r="C4" s="88" t="s">
        <v>45</v>
      </c>
      <c r="D4" s="98" t="s">
        <v>148</v>
      </c>
      <c r="E4" s="94" t="s">
        <v>147</v>
      </c>
      <c r="F4" s="94">
        <v>0</v>
      </c>
      <c r="G4" s="94">
        <v>156243</v>
      </c>
      <c r="H4" s="94">
        <v>2109283</v>
      </c>
      <c r="I4" s="89" t="s">
        <v>15</v>
      </c>
      <c r="J4" s="88" t="s">
        <v>26</v>
      </c>
    </row>
    <row r="5" spans="1:10" x14ac:dyDescent="0.25">
      <c r="A5" s="85">
        <v>46178</v>
      </c>
      <c r="B5" s="84">
        <v>3356</v>
      </c>
      <c r="C5" s="96" t="s">
        <v>144</v>
      </c>
      <c r="D5" s="87" t="s">
        <v>18</v>
      </c>
      <c r="E5" s="49">
        <v>-1279339</v>
      </c>
      <c r="F5" s="49">
        <v>0</v>
      </c>
      <c r="G5" s="49">
        <v>-102348</v>
      </c>
      <c r="H5" s="49">
        <v>-1381687</v>
      </c>
      <c r="I5" s="89" t="s">
        <v>15</v>
      </c>
      <c r="J5" s="88" t="s">
        <v>26</v>
      </c>
    </row>
    <row r="9" spans="1:10" x14ac:dyDescent="0.25">
      <c r="H9" s="97">
        <f>SUM(H2:H5)</f>
        <v>4217051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F839-2F4C-479E-8464-2FFB93C50A3C}">
  <dimension ref="A1:J9"/>
  <sheetViews>
    <sheetView workbookViewId="0">
      <selection activeCell="I2" sqref="I2:J3"/>
    </sheetView>
  </sheetViews>
  <sheetFormatPr defaultRowHeight="15" x14ac:dyDescent="0.25"/>
  <cols>
    <col min="1" max="2" width="12.140625" style="87" customWidth="1"/>
    <col min="3" max="3" width="13.5703125" style="87" customWidth="1"/>
    <col min="4" max="4" width="17.28515625" style="87" customWidth="1"/>
    <col min="5" max="5" width="14" style="87" customWidth="1"/>
    <col min="6" max="6" width="9.28515625" style="87" bestFit="1" customWidth="1"/>
    <col min="7" max="7" width="12" style="87" customWidth="1"/>
    <col min="8" max="8" width="13.5703125" style="87" customWidth="1"/>
    <col min="9" max="9" width="56.85546875" style="87" bestFit="1" customWidth="1"/>
    <col min="10" max="10" width="14.85546875" style="87" bestFit="1" customWidth="1"/>
    <col min="11" max="16384" width="9.140625" style="87"/>
  </cols>
  <sheetData>
    <row r="1" spans="1:10" ht="45" x14ac:dyDescent="0.25">
      <c r="A1" s="90" t="s">
        <v>1</v>
      </c>
      <c r="B1" s="91" t="s">
        <v>2</v>
      </c>
      <c r="C1" s="91" t="s">
        <v>20</v>
      </c>
      <c r="D1" s="91" t="s">
        <v>3</v>
      </c>
      <c r="E1" s="92" t="s">
        <v>21</v>
      </c>
      <c r="F1" s="91" t="s">
        <v>22</v>
      </c>
      <c r="G1" s="92" t="s">
        <v>0</v>
      </c>
      <c r="H1" s="92" t="s">
        <v>13</v>
      </c>
      <c r="I1" s="91" t="s">
        <v>23</v>
      </c>
      <c r="J1" s="91" t="s">
        <v>24</v>
      </c>
    </row>
    <row r="2" spans="1:10" x14ac:dyDescent="0.25">
      <c r="A2" s="93">
        <v>46147</v>
      </c>
      <c r="B2" s="89" t="s">
        <v>92</v>
      </c>
      <c r="C2" s="88" t="s">
        <v>45</v>
      </c>
      <c r="D2" s="89" t="s">
        <v>115</v>
      </c>
      <c r="E2" s="94">
        <v>2433861</v>
      </c>
      <c r="F2" s="94">
        <v>0</v>
      </c>
      <c r="G2" s="94">
        <v>194709</v>
      </c>
      <c r="H2" s="94">
        <v>2628570</v>
      </c>
      <c r="I2" s="89" t="s">
        <v>15</v>
      </c>
      <c r="J2" s="88" t="s">
        <v>26</v>
      </c>
    </row>
    <row r="3" spans="1:10" x14ac:dyDescent="0.25">
      <c r="A3" s="93">
        <v>46157</v>
      </c>
      <c r="B3" s="89" t="s">
        <v>93</v>
      </c>
      <c r="C3" s="88" t="s">
        <v>45</v>
      </c>
      <c r="D3" s="89" t="s">
        <v>116</v>
      </c>
      <c r="E3" s="94">
        <v>1802944</v>
      </c>
      <c r="F3" s="94">
        <v>0</v>
      </c>
      <c r="G3" s="94">
        <v>144236</v>
      </c>
      <c r="H3" s="94">
        <v>1947180</v>
      </c>
      <c r="I3" s="89" t="s">
        <v>15</v>
      </c>
      <c r="J3" s="88" t="s">
        <v>26</v>
      </c>
    </row>
    <row r="4" spans="1:10" x14ac:dyDescent="0.25">
      <c r="A4" s="93">
        <v>46165</v>
      </c>
      <c r="B4" s="89" t="s">
        <v>94</v>
      </c>
      <c r="C4" s="88" t="s">
        <v>45</v>
      </c>
      <c r="D4" s="89" t="s">
        <v>117</v>
      </c>
      <c r="E4" s="94">
        <v>1797446</v>
      </c>
      <c r="F4" s="94">
        <v>0</v>
      </c>
      <c r="G4" s="94">
        <v>143796</v>
      </c>
      <c r="H4" s="94">
        <v>1941242</v>
      </c>
      <c r="I4" s="89" t="s">
        <v>15</v>
      </c>
      <c r="J4" s="88" t="s">
        <v>26</v>
      </c>
    </row>
    <row r="5" spans="1:10" x14ac:dyDescent="0.25">
      <c r="A5" s="93">
        <v>46171</v>
      </c>
      <c r="B5" s="89" t="s">
        <v>95</v>
      </c>
      <c r="C5" s="88" t="s">
        <v>45</v>
      </c>
      <c r="D5" s="89" t="s">
        <v>118</v>
      </c>
      <c r="E5" s="94">
        <v>2305142</v>
      </c>
      <c r="F5" s="94">
        <v>0</v>
      </c>
      <c r="G5" s="94">
        <v>184411</v>
      </c>
      <c r="H5" s="94">
        <v>2489553</v>
      </c>
      <c r="I5" s="89" t="s">
        <v>15</v>
      </c>
      <c r="J5" s="88" t="s">
        <v>26</v>
      </c>
    </row>
    <row r="9" spans="1:10" x14ac:dyDescent="0.25">
      <c r="H9" s="95">
        <f>SUM(H2:H5)</f>
        <v>9006545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workbookViewId="0">
      <selection activeCell="B2" sqref="B2"/>
    </sheetView>
  </sheetViews>
  <sheetFormatPr defaultRowHeight="15" x14ac:dyDescent="0.25"/>
  <cols>
    <col min="1" max="1" width="13.28515625" customWidth="1"/>
    <col min="2" max="2" width="12.42578125" customWidth="1"/>
    <col min="3" max="3" width="15.5703125" customWidth="1"/>
    <col min="4" max="4" width="29.28515625" customWidth="1"/>
    <col min="5" max="5" width="16" bestFit="1" customWidth="1"/>
    <col min="7" max="7" width="11.5703125" bestFit="1" customWidth="1"/>
    <col min="8" max="8" width="13.28515625" bestFit="1" customWidth="1"/>
    <col min="9" max="9" width="48.7109375" customWidth="1"/>
    <col min="10" max="10" width="18.7109375" customWidth="1"/>
  </cols>
  <sheetData>
    <row r="1" spans="1:10" ht="21" x14ac:dyDescent="0.25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5">
      <c r="A2" s="40">
        <v>46118</v>
      </c>
      <c r="B2" s="41" t="s">
        <v>65</v>
      </c>
      <c r="C2" s="41" t="s">
        <v>45</v>
      </c>
      <c r="D2" t="s">
        <v>67</v>
      </c>
      <c r="E2" s="43">
        <v>1625188</v>
      </c>
      <c r="F2" s="42">
        <v>0.08</v>
      </c>
      <c r="G2" s="43">
        <f>E2*F2</f>
        <v>130015.04000000001</v>
      </c>
      <c r="H2" s="43">
        <f>E2+G2</f>
        <v>1755203.04</v>
      </c>
      <c r="I2" s="45" t="s">
        <v>15</v>
      </c>
      <c r="J2" s="41" t="s">
        <v>26</v>
      </c>
    </row>
    <row r="3" spans="1:10" x14ac:dyDescent="0.25">
      <c r="A3" s="40">
        <v>46126</v>
      </c>
      <c r="B3" s="41" t="s">
        <v>66</v>
      </c>
      <c r="C3" s="41" t="s">
        <v>45</v>
      </c>
      <c r="D3" t="s">
        <v>68</v>
      </c>
      <c r="E3" s="43">
        <v>2607897</v>
      </c>
      <c r="F3" s="42">
        <v>0.08</v>
      </c>
      <c r="G3" s="43">
        <f>E3*F3</f>
        <v>208631.76</v>
      </c>
      <c r="H3" s="43">
        <f>E3+G3</f>
        <v>2816528.76</v>
      </c>
      <c r="I3" s="45" t="s">
        <v>15</v>
      </c>
      <c r="J3" s="41" t="s">
        <v>26</v>
      </c>
    </row>
    <row r="4" spans="1:10" x14ac:dyDescent="0.25">
      <c r="A4" s="40">
        <v>46127</v>
      </c>
      <c r="B4" s="46" t="s">
        <v>69</v>
      </c>
      <c r="C4" s="41" t="s">
        <v>52</v>
      </c>
      <c r="D4" t="s">
        <v>18</v>
      </c>
      <c r="E4" s="44">
        <v>-1310960</v>
      </c>
      <c r="F4" s="42">
        <v>0.08</v>
      </c>
      <c r="G4" s="44">
        <f>E4*F4</f>
        <v>-104876.8</v>
      </c>
      <c r="H4" s="44">
        <f>E4+G4</f>
        <v>-1415836.8</v>
      </c>
      <c r="I4" t="s">
        <v>15</v>
      </c>
      <c r="J4" s="41" t="s">
        <v>26</v>
      </c>
    </row>
    <row r="5" spans="1:10" x14ac:dyDescent="0.25">
      <c r="A5" s="40">
        <v>46135</v>
      </c>
      <c r="B5" s="46" t="s">
        <v>70</v>
      </c>
      <c r="C5" s="41" t="s">
        <v>52</v>
      </c>
      <c r="D5" t="s">
        <v>71</v>
      </c>
      <c r="E5" s="44">
        <v>-1386689</v>
      </c>
      <c r="F5" s="42">
        <v>0.08</v>
      </c>
      <c r="G5" s="44">
        <f>E5*F5</f>
        <v>-110935.12</v>
      </c>
      <c r="H5" s="44">
        <f>E5+G5</f>
        <v>-1497624.12</v>
      </c>
      <c r="I5" t="s">
        <v>15</v>
      </c>
      <c r="J5" s="41" t="s">
        <v>26</v>
      </c>
    </row>
  </sheetData>
  <pageMargins left="0.7" right="0.7" top="0.75" bottom="0.75" header="0.3" footer="0.3"/>
  <ignoredErrors>
    <ignoredError sqref="B2:B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G5" sqref="G5:H5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41.5703125" bestFit="1" customWidth="1"/>
    <col min="10" max="10" width="12.5703125" bestFit="1" customWidth="1"/>
  </cols>
  <sheetData>
    <row r="1" spans="1:10" ht="42" x14ac:dyDescent="0.25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5">
      <c r="A2" s="35">
        <v>46094</v>
      </c>
      <c r="B2" s="36" t="s">
        <v>60</v>
      </c>
      <c r="C2" s="36" t="s">
        <v>45</v>
      </c>
      <c r="D2" s="36" t="s">
        <v>62</v>
      </c>
      <c r="E2" s="37">
        <v>1049291</v>
      </c>
      <c r="F2" s="38" t="s">
        <v>25</v>
      </c>
      <c r="G2" s="37">
        <v>83943</v>
      </c>
      <c r="H2" s="37">
        <f>+E2+G2</f>
        <v>1133234</v>
      </c>
      <c r="I2" s="36" t="s">
        <v>15</v>
      </c>
      <c r="J2" s="36" t="s">
        <v>26</v>
      </c>
    </row>
    <row r="3" spans="1:10" x14ac:dyDescent="0.25">
      <c r="A3" s="35">
        <v>46102</v>
      </c>
      <c r="B3" s="39" t="s">
        <v>64</v>
      </c>
      <c r="C3" s="36" t="s">
        <v>52</v>
      </c>
      <c r="D3" s="36" t="s">
        <v>18</v>
      </c>
      <c r="E3" s="37">
        <v>-670037</v>
      </c>
      <c r="F3" s="38" t="s">
        <v>25</v>
      </c>
      <c r="G3" s="37">
        <v>-53603</v>
      </c>
      <c r="H3" s="37">
        <f>+E3+G3</f>
        <v>-723640</v>
      </c>
      <c r="I3" s="36" t="s">
        <v>15</v>
      </c>
      <c r="J3" s="36" t="s">
        <v>26</v>
      </c>
    </row>
    <row r="4" spans="1:10" x14ac:dyDescent="0.25">
      <c r="A4" s="35">
        <v>46109</v>
      </c>
      <c r="B4" s="36" t="s">
        <v>61</v>
      </c>
      <c r="C4" s="36" t="s">
        <v>45</v>
      </c>
      <c r="D4" s="36" t="s">
        <v>63</v>
      </c>
      <c r="E4" s="37">
        <v>1777732</v>
      </c>
      <c r="F4" s="38" t="s">
        <v>25</v>
      </c>
      <c r="G4" s="37">
        <v>142219</v>
      </c>
      <c r="H4" s="37">
        <f t="shared" ref="H4" si="0">+E4+G4</f>
        <v>1919951</v>
      </c>
      <c r="I4" s="36" t="s">
        <v>15</v>
      </c>
      <c r="J4" s="36" t="s">
        <v>26</v>
      </c>
    </row>
    <row r="5" spans="1:10" x14ac:dyDescent="0.25">
      <c r="E5" s="37"/>
      <c r="H5" s="37">
        <f>SUM(H2:H4)</f>
        <v>2329545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workbookViewId="0">
      <selection activeCell="G5" sqref="G5:H5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41.5703125" bestFit="1" customWidth="1"/>
    <col min="10" max="10" width="12.5703125" bestFit="1" customWidth="1"/>
  </cols>
  <sheetData>
    <row r="1" spans="1:10" ht="42" x14ac:dyDescent="0.25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5">
      <c r="A2" s="35">
        <v>46056</v>
      </c>
      <c r="B2" s="47" t="s">
        <v>54</v>
      </c>
      <c r="C2" s="36" t="s">
        <v>45</v>
      </c>
      <c r="D2" s="36" t="s">
        <v>57</v>
      </c>
      <c r="E2" s="37">
        <v>3857167</v>
      </c>
      <c r="F2" s="38" t="s">
        <v>25</v>
      </c>
      <c r="G2" s="37">
        <v>308573</v>
      </c>
      <c r="H2" s="37">
        <f>+E2+G2</f>
        <v>4165740</v>
      </c>
      <c r="I2" s="36" t="s">
        <v>15</v>
      </c>
      <c r="J2" s="36" t="s">
        <v>26</v>
      </c>
    </row>
    <row r="3" spans="1:10" x14ac:dyDescent="0.25">
      <c r="A3" s="35">
        <v>46066</v>
      </c>
      <c r="B3" s="36" t="s">
        <v>55</v>
      </c>
      <c r="C3" s="36" t="s">
        <v>45</v>
      </c>
      <c r="D3" s="36" t="s">
        <v>58</v>
      </c>
      <c r="E3" s="37">
        <v>4265564</v>
      </c>
      <c r="F3" s="38" t="s">
        <v>25</v>
      </c>
      <c r="G3" s="37">
        <v>341245</v>
      </c>
      <c r="H3" s="37">
        <f t="shared" ref="H3:H4" si="0">+E3+G3</f>
        <v>4606809</v>
      </c>
      <c r="I3" s="36" t="s">
        <v>15</v>
      </c>
      <c r="J3" s="36" t="s">
        <v>26</v>
      </c>
    </row>
    <row r="4" spans="1:10" x14ac:dyDescent="0.25">
      <c r="A4" s="35">
        <v>46080</v>
      </c>
      <c r="B4" s="36" t="s">
        <v>56</v>
      </c>
      <c r="C4" s="36" t="s">
        <v>45</v>
      </c>
      <c r="D4" s="36" t="s">
        <v>59</v>
      </c>
      <c r="E4" s="37">
        <v>1943563</v>
      </c>
      <c r="F4" s="38" t="s">
        <v>25</v>
      </c>
      <c r="G4" s="37">
        <v>155485</v>
      </c>
      <c r="H4" s="37">
        <f t="shared" si="0"/>
        <v>2099048</v>
      </c>
      <c r="I4" s="36" t="s">
        <v>15</v>
      </c>
      <c r="J4" s="36" t="s">
        <v>26</v>
      </c>
    </row>
    <row r="5" spans="1:10" x14ac:dyDescent="0.25">
      <c r="E5" s="37"/>
      <c r="H5" s="37">
        <f>SUM(H2:H4)</f>
        <v>10871597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workbookViewId="0">
      <selection activeCell="G5" sqref="G5:H5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41.5703125" bestFit="1" customWidth="1"/>
    <col min="10" max="10" width="12.5703125" bestFit="1" customWidth="1"/>
  </cols>
  <sheetData>
    <row r="1" spans="1:10" ht="42" x14ac:dyDescent="0.25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5">
      <c r="A2" s="35">
        <v>46027</v>
      </c>
      <c r="B2" s="36" t="s">
        <v>40</v>
      </c>
      <c r="C2" s="36" t="s">
        <v>45</v>
      </c>
      <c r="D2" s="36" t="s">
        <v>46</v>
      </c>
      <c r="E2" s="37">
        <v>1912731</v>
      </c>
      <c r="F2" s="38" t="s">
        <v>25</v>
      </c>
      <c r="G2" s="37">
        <v>153018</v>
      </c>
      <c r="H2" s="37">
        <f>+E2+G2</f>
        <v>2065749</v>
      </c>
      <c r="I2" s="36" t="s">
        <v>15</v>
      </c>
      <c r="J2" s="36" t="s">
        <v>26</v>
      </c>
    </row>
    <row r="3" spans="1:10" x14ac:dyDescent="0.25">
      <c r="A3" s="35">
        <v>46028</v>
      </c>
      <c r="B3" s="36" t="s">
        <v>41</v>
      </c>
      <c r="C3" s="36" t="s">
        <v>45</v>
      </c>
      <c r="D3" s="36" t="s">
        <v>47</v>
      </c>
      <c r="E3" s="37">
        <v>985025</v>
      </c>
      <c r="F3" s="38" t="s">
        <v>25</v>
      </c>
      <c r="G3" s="37">
        <v>78802</v>
      </c>
      <c r="H3" s="37">
        <f t="shared" ref="H3:H7" si="0">+E3+G3</f>
        <v>1063827</v>
      </c>
      <c r="I3" s="36" t="s">
        <v>15</v>
      </c>
      <c r="J3" s="36" t="s">
        <v>26</v>
      </c>
    </row>
    <row r="4" spans="1:10" x14ac:dyDescent="0.25">
      <c r="A4" s="35">
        <v>46035</v>
      </c>
      <c r="B4" s="47" t="s">
        <v>42</v>
      </c>
      <c r="C4" s="36" t="s">
        <v>45</v>
      </c>
      <c r="D4" s="36" t="s">
        <v>48</v>
      </c>
      <c r="E4" s="37">
        <v>1579815</v>
      </c>
      <c r="F4" s="38" t="s">
        <v>25</v>
      </c>
      <c r="G4" s="37">
        <v>126385</v>
      </c>
      <c r="H4" s="37">
        <f t="shared" si="0"/>
        <v>1706200</v>
      </c>
      <c r="I4" s="36" t="s">
        <v>15</v>
      </c>
      <c r="J4" s="36" t="s">
        <v>26</v>
      </c>
    </row>
    <row r="5" spans="1:10" x14ac:dyDescent="0.25">
      <c r="A5" s="35">
        <v>46036</v>
      </c>
      <c r="B5" s="39" t="s">
        <v>51</v>
      </c>
      <c r="C5" s="36" t="s">
        <v>52</v>
      </c>
      <c r="D5" s="36" t="s">
        <v>53</v>
      </c>
      <c r="E5" s="37">
        <v>-621716</v>
      </c>
      <c r="F5" s="38" t="s">
        <v>25</v>
      </c>
      <c r="G5" s="37">
        <v>-49737</v>
      </c>
      <c r="H5" s="37">
        <f t="shared" si="0"/>
        <v>-671453</v>
      </c>
      <c r="I5" s="36" t="s">
        <v>15</v>
      </c>
      <c r="J5" s="36" t="s">
        <v>26</v>
      </c>
    </row>
    <row r="6" spans="1:10" x14ac:dyDescent="0.25">
      <c r="A6" s="35">
        <v>46046</v>
      </c>
      <c r="B6" s="36" t="s">
        <v>43</v>
      </c>
      <c r="C6" s="36"/>
      <c r="D6" s="36" t="s">
        <v>49</v>
      </c>
      <c r="E6" s="37">
        <v>-500936</v>
      </c>
      <c r="F6" s="38" t="s">
        <v>25</v>
      </c>
      <c r="G6" s="37">
        <v>-40075</v>
      </c>
      <c r="H6" s="37">
        <f t="shared" si="0"/>
        <v>-541011</v>
      </c>
      <c r="I6" s="36" t="s">
        <v>15</v>
      </c>
      <c r="J6" s="36" t="s">
        <v>26</v>
      </c>
    </row>
    <row r="7" spans="1:10" x14ac:dyDescent="0.25">
      <c r="A7" s="35">
        <v>46048</v>
      </c>
      <c r="B7" s="36" t="s">
        <v>44</v>
      </c>
      <c r="C7" s="36" t="s">
        <v>45</v>
      </c>
      <c r="D7" s="36" t="s">
        <v>50</v>
      </c>
      <c r="E7" s="37">
        <v>1813622</v>
      </c>
      <c r="F7" s="38" t="s">
        <v>25</v>
      </c>
      <c r="G7" s="37">
        <v>145090</v>
      </c>
      <c r="H7" s="37">
        <f t="shared" si="0"/>
        <v>1958712</v>
      </c>
      <c r="I7" s="36" t="s">
        <v>15</v>
      </c>
      <c r="J7" s="36" t="s">
        <v>26</v>
      </c>
    </row>
    <row r="8" spans="1:10" x14ac:dyDescent="0.25">
      <c r="E8" s="37"/>
      <c r="H8" s="37">
        <f>SUM(H2:H7)</f>
        <v>5582024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Tổng Hợp</vt:lpstr>
      <vt:lpstr>TỔNG CN</vt:lpstr>
      <vt:lpstr>Tổng chi tiết</vt:lpstr>
      <vt:lpstr>T06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2023-02-23T02:33:27Z</dcterms:created>
  <dcterms:modified xsi:type="dcterms:W3CDTF">2026-07-03T01:53:45Z</dcterms:modified>
</cp:coreProperties>
</file>