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V:\06 VU\CONG NO\SATRA\SATRA VÕ VĂN KIỆT\CÔNG NỢ 2026\"/>
    </mc:Choice>
  </mc:AlternateContent>
  <xr:revisionPtr revIDLastSave="0" documentId="13_ncr:1_{304D7545-7128-4967-9E8F-F67B06D251D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ổng Hợp" sheetId="2" r:id="rId1"/>
    <sheet name="CÔNG NỢ " sheetId="22" r:id="rId2"/>
    <sheet name="CHI TIẾT" sheetId="23" r:id="rId3"/>
    <sheet name="T06" sheetId="21" r:id="rId4"/>
    <sheet name="T05" sheetId="20" r:id="rId5"/>
    <sheet name="T04" sheetId="19" r:id="rId6"/>
    <sheet name="T03" sheetId="18" r:id="rId7"/>
    <sheet name="T02" sheetId="17" r:id="rId8"/>
    <sheet name="T01" sheetId="16" r:id="rId9"/>
  </sheets>
  <calcPr calcId="191029"/>
</workbook>
</file>

<file path=xl/calcChain.xml><?xml version="1.0" encoding="utf-8"?>
<calcChain xmlns="http://schemas.openxmlformats.org/spreadsheetml/2006/main">
  <c r="F52" i="2" l="1"/>
  <c r="B27" i="23"/>
  <c r="H8" i="21"/>
  <c r="B26" i="23" l="1"/>
  <c r="C16" i="22" s="1"/>
  <c r="B19" i="23"/>
  <c r="B16" i="23"/>
  <c r="B13" i="23"/>
  <c r="B12" i="23"/>
  <c r="B20" i="23"/>
  <c r="B21" i="23"/>
  <c r="B22" i="23"/>
  <c r="B23" i="23"/>
  <c r="B24" i="23"/>
  <c r="B25" i="23"/>
  <c r="L1" i="23"/>
  <c r="B18" i="23"/>
  <c r="B17" i="23"/>
  <c r="B15" i="23"/>
  <c r="B14" i="23"/>
  <c r="C8" i="22"/>
  <c r="C15" i="22"/>
  <c r="B7" i="23"/>
  <c r="B8" i="23"/>
  <c r="B9" i="23"/>
  <c r="B10" i="23"/>
  <c r="B11" i="23"/>
  <c r="B6" i="23"/>
  <c r="B5" i="23"/>
  <c r="B4" i="23"/>
  <c r="G12" i="22" l="1"/>
  <c r="D10" i="22"/>
  <c r="G8" i="22"/>
  <c r="E12" i="22"/>
  <c r="G10" i="22"/>
  <c r="C17" i="22"/>
  <c r="C6" i="22"/>
  <c r="D8" i="22"/>
  <c r="E17" i="22"/>
  <c r="E7" i="22"/>
  <c r="G17" i="22"/>
  <c r="G16" i="22"/>
  <c r="D11" i="22"/>
  <c r="D9" i="22"/>
  <c r="C11" i="22"/>
  <c r="E9" i="22"/>
  <c r="C10" i="22"/>
  <c r="E8" i="22"/>
  <c r="D16" i="22"/>
  <c r="D12" i="22"/>
  <c r="E10" i="22"/>
  <c r="F10" i="22" s="1"/>
  <c r="G13" i="22"/>
  <c r="C9" i="22"/>
  <c r="F9" i="22" s="1"/>
  <c r="D7" i="22"/>
  <c r="G11" i="22"/>
  <c r="C7" i="22"/>
  <c r="E16" i="22"/>
  <c r="G9" i="22"/>
  <c r="D6" i="22"/>
  <c r="E11" i="22"/>
  <c r="G7" i="22"/>
  <c r="D17" i="22"/>
  <c r="E6" i="22"/>
  <c r="G6" i="22"/>
  <c r="C14" i="22"/>
  <c r="D15" i="22"/>
  <c r="E15" i="22"/>
  <c r="G15" i="22"/>
  <c r="C13" i="22"/>
  <c r="D14" i="22"/>
  <c r="E14" i="22"/>
  <c r="G14" i="22"/>
  <c r="C12" i="22"/>
  <c r="D13" i="22"/>
  <c r="E13" i="22"/>
  <c r="F8" i="22" l="1"/>
  <c r="F17" i="22"/>
  <c r="F16" i="22"/>
  <c r="F15" i="22"/>
  <c r="F12" i="22"/>
  <c r="F7" i="22"/>
  <c r="F11" i="22"/>
  <c r="F6" i="22"/>
  <c r="H6" i="22" s="1"/>
  <c r="H7" i="22" s="1"/>
  <c r="G18" i="22"/>
  <c r="F13" i="22"/>
  <c r="D18" i="22"/>
  <c r="E18" i="22"/>
  <c r="F14" i="22"/>
  <c r="C18" i="22"/>
  <c r="H8" i="22" l="1"/>
  <c r="H9" i="22" s="1"/>
  <c r="H10" i="22" s="1"/>
  <c r="H11" i="22" s="1"/>
  <c r="H12" i="22" s="1"/>
  <c r="H13" i="22" s="1"/>
  <c r="H14" i="22" s="1"/>
  <c r="H15" i="22" s="1"/>
  <c r="H16" i="22" s="1"/>
  <c r="H17" i="22" s="1"/>
  <c r="H18" i="22"/>
  <c r="F50" i="2" l="1"/>
  <c r="H5" i="20"/>
  <c r="H7" i="19"/>
  <c r="G5" i="19"/>
  <c r="H5" i="19" s="1"/>
  <c r="G4" i="19"/>
  <c r="H4" i="19" s="1"/>
  <c r="G3" i="19"/>
  <c r="H3" i="19" s="1"/>
  <c r="G2" i="19"/>
  <c r="H2" i="19" s="1"/>
  <c r="H2" i="18" l="1"/>
  <c r="H3" i="18" s="1"/>
  <c r="H3" i="17"/>
  <c r="H4" i="17"/>
  <c r="H2" i="17"/>
  <c r="H3" i="16"/>
  <c r="H2" i="16"/>
  <c r="H5" i="17" l="1"/>
  <c r="H4" i="16"/>
  <c r="F59" i="2" l="1"/>
  <c r="D45" i="2" l="1"/>
  <c r="E31" i="2" l="1"/>
  <c r="C17" i="2" l="1"/>
  <c r="F60" i="2" s="1"/>
</calcChain>
</file>

<file path=xl/sharedStrings.xml><?xml version="1.0" encoding="utf-8"?>
<sst xmlns="http://schemas.openxmlformats.org/spreadsheetml/2006/main" count="407" uniqueCount="126">
  <si>
    <t>Thuế GTGT</t>
  </si>
  <si>
    <t>Ngày hóa đơn</t>
  </si>
  <si>
    <t>Số hóa đơn</t>
  </si>
  <si>
    <t>Diễn giải</t>
  </si>
  <si>
    <t>Ngày tháng</t>
  </si>
  <si>
    <t>Nội dung</t>
  </si>
  <si>
    <t>Số tiền hàng trả</t>
  </si>
  <si>
    <t>Giảm trừ</t>
  </si>
  <si>
    <t>Số dư đầu kỳ</t>
  </si>
  <si>
    <t>Tổng bán hàng</t>
  </si>
  <si>
    <t>Tổng đã thanh toán</t>
  </si>
  <si>
    <t xml:space="preserve">Dư nợ phải thu </t>
  </si>
  <si>
    <t>Số tiền khách đã thanh toán</t>
  </si>
  <si>
    <t>Tổng hỗ trợ</t>
  </si>
  <si>
    <t>Thanh toán</t>
  </si>
  <si>
    <t>Hỗ trợ</t>
  </si>
  <si>
    <t>Xuất trả</t>
  </si>
  <si>
    <t>Tổng xuất trả</t>
  </si>
  <si>
    <t>Thành tiền</t>
  </si>
  <si>
    <t>Số tiền bán hàng (+VAT)</t>
  </si>
  <si>
    <t>CHI NHÁNH TỔNG CÔNG TY THƯƠNG MẠI SÀI GÒN- TNHH MTV- TRUNG TÂM THƯƠNG MẠI SATRA VÕ VĂN KIỆT</t>
  </si>
  <si>
    <t>Hàng bán</t>
  </si>
  <si>
    <t>Ký hiệu HĐ</t>
  </si>
  <si>
    <t>Doanh số bán chưa có thuế GTGT</t>
  </si>
  <si>
    <t>Thuế suất</t>
  </si>
  <si>
    <t>Tên người mua</t>
  </si>
  <si>
    <t>Mã số thuế người mua</t>
  </si>
  <si>
    <t>8%</t>
  </si>
  <si>
    <t>0300100037-028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</si>
  <si>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</si>
  <si>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</si>
  <si>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</si>
  <si>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</si>
  <si>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</si>
  <si>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</si>
  <si>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</si>
  <si>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</si>
  <si>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</si>
  <si>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</si>
  <si>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</si>
  <si>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</si>
  <si>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00001350</t>
  </si>
  <si>
    <t>381</t>
  </si>
  <si>
    <t>1C26TTN</t>
  </si>
  <si>
    <t>P-000015293</t>
  </si>
  <si>
    <t>Các khoản hỗ trợ T12.2025</t>
  </si>
  <si>
    <t>00008488</t>
  </si>
  <si>
    <t>00009629</t>
  </si>
  <si>
    <t>00014503</t>
  </si>
  <si>
    <t>P-000016513</t>
  </si>
  <si>
    <t>P-000016657</t>
  </si>
  <si>
    <t>P-000017026</t>
  </si>
  <si>
    <t>00001092</t>
  </si>
  <si>
    <t>Hàng trả - Satra Võ Văn Kiệt - SATRA-HCM-Q6-028</t>
  </si>
  <si>
    <t>1C26TVK</t>
  </si>
  <si>
    <t>00024190</t>
  </si>
  <si>
    <t>00028389</t>
  </si>
  <si>
    <t>P-000018037</t>
  </si>
  <si>
    <t>P-000018926</t>
  </si>
  <si>
    <t>00001551</t>
  </si>
  <si>
    <t>1735</t>
  </si>
  <si>
    <t>Các khoản hỗ trợ Quý 1.2026</t>
  </si>
  <si>
    <t>P-000019951</t>
  </si>
  <si>
    <t>P-000019295</t>
  </si>
  <si>
    <t>THEO DÕI CÔNG NỢ / CTY Satra VÕ VĂN KIỆT - 31/05/2026</t>
  </si>
  <si>
    <t>STT</t>
  </si>
  <si>
    <t>số ctu</t>
  </si>
  <si>
    <t>Mã khách hàng</t>
  </si>
  <si>
    <t>Tên khách hàng</t>
  </si>
  <si>
    <t>Doanh số bán chưa thuế</t>
  </si>
  <si>
    <t>Tiền thuế GTGT</t>
  </si>
  <si>
    <t>Tổng tiền</t>
  </si>
  <si>
    <t>NGÀY TT</t>
  </si>
  <si>
    <t>BH</t>
  </si>
  <si>
    <t>CÔNG NỢ  2026</t>
  </si>
  <si>
    <t>TRA</t>
  </si>
  <si>
    <t>P</t>
  </si>
  <si>
    <t>TT</t>
  </si>
  <si>
    <t>Tháng</t>
  </si>
  <si>
    <t>Bán hàng</t>
  </si>
  <si>
    <t>Hàng trả</t>
  </si>
  <si>
    <t>Tổng phát sinh</t>
  </si>
  <si>
    <t>Số dư đầu kỳ 31/12/2025</t>
  </si>
  <si>
    <t>Phát sinh</t>
  </si>
  <si>
    <t>00031621</t>
  </si>
  <si>
    <t>00035195</t>
  </si>
  <si>
    <t>00038076</t>
  </si>
  <si>
    <t>00041286</t>
  </si>
  <si>
    <t>BH00440</t>
  </si>
  <si>
    <t>BH03889</t>
  </si>
  <si>
    <t>BH04523</t>
  </si>
  <si>
    <t>BH06630</t>
  </si>
  <si>
    <t>BH09702</t>
  </si>
  <si>
    <t>BH11894</t>
  </si>
  <si>
    <t>BH12914</t>
  </si>
  <si>
    <t>BH14210</t>
  </si>
  <si>
    <t>BH15375</t>
  </si>
  <si>
    <t>BH16642</t>
  </si>
  <si>
    <t>SATRA-HCM-Q6-028</t>
  </si>
  <si>
    <t>P-000020454</t>
  </si>
  <si>
    <t>P-000020938</t>
  </si>
  <si>
    <t>2675</t>
  </si>
  <si>
    <t>SG/HT280306</t>
  </si>
  <si>
    <t>SG/HT300448</t>
  </si>
  <si>
    <t>SG/HT062668</t>
  </si>
  <si>
    <t>ĐÃ KIỂM TRA - Hàng trả - Satra Võ Văn Kiệt - SATRA-HCM-Q6-028</t>
  </si>
  <si>
    <t>GT</t>
  </si>
  <si>
    <t>MDV00018</t>
  </si>
  <si>
    <t>MDV00274</t>
  </si>
  <si>
    <t>BC06/0050</t>
  </si>
  <si>
    <t>BC05/0077</t>
  </si>
  <si>
    <t>BC05/0054</t>
  </si>
  <si>
    <t>BC03/0004</t>
  </si>
  <si>
    <t>BC02/00002</t>
  </si>
  <si>
    <t>BC01/00047</t>
  </si>
  <si>
    <t>BC01/00006</t>
  </si>
  <si>
    <t>TTTM Satra VVK TT</t>
  </si>
  <si>
    <t>TTTM Satra VVK TT VD426 HD 14503 1092 24190 1551 28389 thu HTQ1.26 415.543VND</t>
  </si>
  <si>
    <t>TTTM Satra VVK TT VD426 HD 11853 12330</t>
  </si>
  <si>
    <t>CN TCT TM SAI GON-TNHH MTV-TRUNG TAM THUONG MAI SATRA VO VAN KIET .970418</t>
  </si>
  <si>
    <t>TTTM Satra VVK TT VD426 HD 85180</t>
  </si>
  <si>
    <t>TTTM Satra VVK TT VD426 HD 80102.20260107</t>
  </si>
  <si>
    <t xml:space="preserve">'Dư nợ phải thu </t>
  </si>
  <si>
    <t>CK</t>
  </si>
  <si>
    <t>BC07/0020</t>
  </si>
  <si>
    <t>C26TVK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</si>
</sst>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sz val="11"/>
      <color rgb="FFFF0000"/>
      <name val="Calibri"/>
      <family val="2"/>
      <scheme val="minor"/>
    </font>
    <font>
      <sz val="8"/>
      <color rgb="FFFF0000"/>
      <name val="Microsoft Sans Serif"/>
      <family val="2"/>
    </font>
    <font>
      <b/>
      <sz val="11"/>
      <color rgb="FFFF0000"/>
      <name val="Calibri"/>
      <family val="2"/>
      <scheme val="minor"/>
    </font>
    <font>
      <b/>
      <sz val="13"/>
      <color rgb="FF000000"/>
      <name val="Cambria"/>
      <family val="1"/>
      <scheme val="major"/>
    </font>
    <font>
      <sz val="11"/>
      <color theme="0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5"/>
      <name val="Times New Roman"/>
      <family val="1"/>
    </font>
    <font>
      <b/>
      <sz val="15"/>
      <color theme="0"/>
      <name val="Times New Roman"/>
      <family val="1"/>
    </font>
    <font>
      <sz val="11"/>
      <name val="Calibri"/>
      <family val="2"/>
      <scheme val="minor"/>
    </font>
    <font>
      <sz val="8"/>
      <color rgb="FF008000"/>
      <name val="Microsoft Sans Serif"/>
      <family val="2"/>
    </font>
    <font>
      <b/>
      <sz val="14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2CFF8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2">
    <xf numFmtId="0" fontId="0" fillId="0" borderId="0" xfId="0"/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4" fontId="4" fillId="0" borderId="1" xfId="1" applyNumberFormat="1" applyFont="1" applyBorder="1" applyAlignment="1">
      <alignment horizontal="center"/>
    </xf>
    <xf numFmtId="164" fontId="4" fillId="0" borderId="1" xfId="1" applyNumberFormat="1" applyFont="1" applyBorder="1"/>
    <xf numFmtId="164" fontId="4" fillId="0" borderId="0" xfId="1" applyNumberFormat="1" applyFont="1"/>
    <xf numFmtId="164" fontId="5" fillId="0" borderId="1" xfId="1" applyNumberFormat="1" applyFont="1" applyBorder="1" applyAlignment="1">
      <alignment horizontal="left" vertical="center"/>
    </xf>
    <xf numFmtId="0" fontId="4" fillId="0" borderId="1" xfId="0" applyFont="1" applyBorder="1"/>
    <xf numFmtId="0" fontId="4" fillId="0" borderId="3" xfId="0" applyFont="1" applyBorder="1" applyAlignment="1">
      <alignment horizontal="left"/>
    </xf>
    <xf numFmtId="164" fontId="3" fillId="3" borderId="1" xfId="1" applyNumberFormat="1" applyFont="1" applyFill="1" applyBorder="1" applyAlignment="1">
      <alignment horizontal="center"/>
    </xf>
    <xf numFmtId="164" fontId="6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/>
    <xf numFmtId="0" fontId="3" fillId="3" borderId="1" xfId="0" applyFont="1" applyFill="1" applyBorder="1"/>
    <xf numFmtId="164" fontId="0" fillId="0" borderId="0" xfId="0" applyNumberFormat="1"/>
    <xf numFmtId="164" fontId="4" fillId="0" borderId="0" xfId="0" applyNumberFormat="1" applyFont="1"/>
    <xf numFmtId="164" fontId="6" fillId="3" borderId="1" xfId="1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/>
    <xf numFmtId="164" fontId="7" fillId="2" borderId="1" xfId="0" applyNumberFormat="1" applyFont="1" applyFill="1" applyBorder="1"/>
    <xf numFmtId="14" fontId="5" fillId="0" borderId="0" xfId="0" quotePrefix="1" applyNumberFormat="1" applyFont="1" applyAlignment="1">
      <alignment horizontal="center" vertical="center"/>
    </xf>
    <xf numFmtId="14" fontId="5" fillId="0" borderId="0" xfId="0" quotePrefix="1" applyNumberFormat="1" applyFont="1" applyAlignment="1">
      <alignment horizontal="left" vertical="center"/>
    </xf>
    <xf numFmtId="164" fontId="5" fillId="0" borderId="0" xfId="1" applyNumberFormat="1" applyFont="1" applyAlignment="1">
      <alignment horizontal="center" vertical="center"/>
    </xf>
    <xf numFmtId="164" fontId="5" fillId="0" borderId="0" xfId="1" applyNumberFormat="1" applyFont="1" applyBorder="1" applyAlignment="1">
      <alignment horizontal="left" vertical="center"/>
    </xf>
    <xf numFmtId="14" fontId="4" fillId="0" borderId="0" xfId="0" applyNumberFormat="1" applyFont="1" applyAlignment="1">
      <alignment horizontal="center"/>
    </xf>
    <xf numFmtId="164" fontId="8" fillId="0" borderId="0" xfId="1" applyNumberFormat="1" applyFont="1" applyAlignment="1">
      <alignment horizontal="center"/>
    </xf>
    <xf numFmtId="164" fontId="5" fillId="0" borderId="0" xfId="1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center" vertical="center"/>
    </xf>
    <xf numFmtId="164" fontId="3" fillId="0" borderId="2" xfId="1" applyNumberFormat="1" applyFont="1" applyFill="1" applyBorder="1" applyAlignment="1">
      <alignment horizontal="center" vertical="center" wrapText="1"/>
    </xf>
    <xf numFmtId="14" fontId="9" fillId="4" borderId="5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38" fontId="9" fillId="4" borderId="6" xfId="0" applyNumberFormat="1" applyFont="1" applyFill="1" applyBorder="1" applyAlignment="1">
      <alignment horizontal="center" vertical="center" wrapText="1"/>
    </xf>
    <xf numFmtId="14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38" fontId="10" fillId="0" borderId="7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9" fontId="0" fillId="0" borderId="0" xfId="0" applyNumberFormat="1"/>
    <xf numFmtId="164" fontId="0" fillId="0" borderId="0" xfId="1" applyNumberFormat="1" applyFont="1"/>
    <xf numFmtId="0" fontId="9" fillId="0" borderId="7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11" fillId="0" borderId="0" xfId="1" applyNumberFormat="1" applyFont="1"/>
    <xf numFmtId="0" fontId="11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left" vertical="center"/>
    </xf>
    <xf numFmtId="164" fontId="13" fillId="0" borderId="0" xfId="0" applyNumberFormat="1" applyFont="1"/>
    <xf numFmtId="14" fontId="14" fillId="4" borderId="5" xfId="0" applyNumberFormat="1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38" fontId="14" fillId="4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3" fontId="13" fillId="0" borderId="0" xfId="0" applyNumberFormat="1" applyFont="1" applyAlignment="1">
      <alignment horizontal="center" vertical="center"/>
    </xf>
    <xf numFmtId="14" fontId="0" fillId="0" borderId="0" xfId="0" applyNumberFormat="1"/>
    <xf numFmtId="38" fontId="0" fillId="0" borderId="0" xfId="0" applyNumberFormat="1"/>
    <xf numFmtId="0" fontId="16" fillId="0" borderId="1" xfId="0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38" fontId="16" fillId="0" borderId="1" xfId="0" applyNumberFormat="1" applyFont="1" applyBorder="1" applyAlignment="1">
      <alignment horizontal="center" vertical="center" wrapText="1"/>
    </xf>
    <xf numFmtId="38" fontId="16" fillId="0" borderId="8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0" fillId="0" borderId="1" xfId="0" applyBorder="1"/>
    <xf numFmtId="0" fontId="16" fillId="0" borderId="1" xfId="0" applyFont="1" applyBorder="1" applyAlignment="1">
      <alignment vertical="center" wrapText="1"/>
    </xf>
    <xf numFmtId="38" fontId="17" fillId="0" borderId="1" xfId="0" applyNumberFormat="1" applyFont="1" applyBorder="1" applyAlignment="1">
      <alignment horizontal="right" vertical="center" wrapText="1"/>
    </xf>
    <xf numFmtId="14" fontId="9" fillId="0" borderId="7" xfId="0" applyNumberFormat="1" applyFont="1" applyBorder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5" fillId="0" borderId="0" xfId="0" applyFont="1"/>
    <xf numFmtId="0" fontId="3" fillId="3" borderId="3" xfId="0" applyFont="1" applyFill="1" applyBorder="1" applyAlignment="1">
      <alignment horizontal="center" vertical="center" wrapText="1"/>
    </xf>
    <xf numFmtId="14" fontId="5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left"/>
    </xf>
    <xf numFmtId="164" fontId="6" fillId="0" borderId="3" xfId="1" applyNumberFormat="1" applyFont="1" applyBorder="1" applyAlignment="1">
      <alignment horizontal="center"/>
    </xf>
    <xf numFmtId="164" fontId="6" fillId="0" borderId="1" xfId="1" applyNumberFormat="1" applyFont="1" applyBorder="1" applyAlignment="1">
      <alignment horizontal="center"/>
    </xf>
    <xf numFmtId="164" fontId="6" fillId="0" borderId="1" xfId="1" applyNumberFormat="1" applyFont="1" applyBorder="1"/>
    <xf numFmtId="164" fontId="3" fillId="2" borderId="2" xfId="1" applyNumberFormat="1" applyFont="1" applyFill="1" applyBorder="1" applyAlignment="1">
      <alignment horizontal="center" vertical="center" wrapText="1"/>
    </xf>
    <xf numFmtId="3" fontId="20" fillId="0" borderId="0" xfId="0" applyNumberFormat="1" applyFont="1"/>
    <xf numFmtId="0" fontId="20" fillId="0" borderId="0" xfId="0" applyFont="1"/>
    <xf numFmtId="1" fontId="6" fillId="0" borderId="1" xfId="0" applyNumberFormat="1" applyFont="1" applyBorder="1" applyAlignment="1">
      <alignment horizontal="center"/>
    </xf>
    <xf numFmtId="164" fontId="5" fillId="0" borderId="3" xfId="1" applyNumberFormat="1" applyFont="1" applyFill="1" applyBorder="1" applyAlignment="1">
      <alignment horizontal="center"/>
    </xf>
    <xf numFmtId="164" fontId="5" fillId="0" borderId="3" xfId="1" applyNumberFormat="1" applyFont="1" applyBorder="1" applyAlignment="1">
      <alignment horizontal="center"/>
    </xf>
    <xf numFmtId="14" fontId="6" fillId="2" borderId="1" xfId="0" quotePrefix="1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vertical="center"/>
    </xf>
    <xf numFmtId="164" fontId="13" fillId="2" borderId="0" xfId="0" applyNumberFormat="1" applyFont="1" applyFill="1"/>
    <xf numFmtId="164" fontId="7" fillId="2" borderId="2" xfId="1" applyNumberFormat="1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/>
    </xf>
    <xf numFmtId="38" fontId="9" fillId="0" borderId="7" xfId="0" applyNumberFormat="1" applyFont="1" applyBorder="1" applyAlignment="1">
      <alignment horizontal="right" vertical="center"/>
    </xf>
    <xf numFmtId="0" fontId="17" fillId="0" borderId="8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left" vertical="center"/>
    </xf>
    <xf numFmtId="14" fontId="21" fillId="0" borderId="7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164" fontId="22" fillId="2" borderId="1" xfId="0" applyNumberFormat="1" applyFont="1" applyFill="1" applyBorder="1" applyAlignment="1">
      <alignment vertical="center"/>
    </xf>
    <xf numFmtId="38" fontId="13" fillId="0" borderId="0" xfId="0" applyNumberFormat="1" applyFont="1"/>
    <xf numFmtId="14" fontId="7" fillId="2" borderId="2" xfId="0" quotePrefix="1" applyNumberFormat="1" applyFont="1" applyFill="1" applyBorder="1" applyAlignment="1">
      <alignment horizontal="center" vertical="center"/>
    </xf>
    <xf numFmtId="14" fontId="7" fillId="2" borderId="4" xfId="0" quotePrefix="1" applyNumberFormat="1" applyFont="1" applyFill="1" applyBorder="1" applyAlignment="1">
      <alignment horizontal="center" vertical="center"/>
    </xf>
    <xf numFmtId="14" fontId="7" fillId="2" borderId="3" xfId="0" quotePrefix="1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14" fontId="3" fillId="3" borderId="3" xfId="0" applyNumberFormat="1" applyFont="1" applyFill="1" applyBorder="1" applyAlignment="1">
      <alignment horizontal="center"/>
    </xf>
    <xf numFmtId="14" fontId="18" fillId="0" borderId="0" xfId="0" applyNumberFormat="1" applyFont="1" applyAlignment="1">
      <alignment horizontal="center"/>
    </xf>
    <xf numFmtId="0" fontId="9" fillId="0" borderId="7" xfId="0" quotePrefix="1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tabSelected="1" topLeftCell="A40" workbookViewId="0">
      <selection activeCell="G52" sqref="G52"/>
    </sheetView>
  </sheetViews>
  <sheetFormatPr defaultRowHeight="15" x14ac:dyDescent="0.25"/>
  <cols>
    <col min="1" max="1" width="10.7109375" customWidth="1"/>
    <col min="2" max="2" width="34.42578125" customWidth="1"/>
    <col min="3" max="3" width="14.28515625" customWidth="1"/>
    <col min="4" max="4" width="14.140625" customWidth="1"/>
    <col min="5" max="5" width="13.28515625" customWidth="1"/>
    <col min="6" max="6" width="16.85546875" customWidth="1"/>
    <col min="7" max="7" width="11.5703125" bestFit="1" customWidth="1"/>
    <col min="8" max="9" width="14" bestFit="1" customWidth="1"/>
  </cols>
  <sheetData>
    <row r="1" spans="1:9" ht="19.5" x14ac:dyDescent="0.3">
      <c r="A1" s="97" t="s">
        <v>64</v>
      </c>
      <c r="B1" s="97"/>
      <c r="C1" s="97"/>
      <c r="D1" s="97"/>
      <c r="E1" s="97"/>
      <c r="F1" s="97"/>
    </row>
    <row r="2" spans="1:9" ht="38.25" customHeight="1" x14ac:dyDescent="0.25">
      <c r="A2" s="1" t="s">
        <v>4</v>
      </c>
      <c r="B2" s="2" t="s">
        <v>5</v>
      </c>
      <c r="C2" s="3" t="s">
        <v>19</v>
      </c>
      <c r="D2" s="2" t="s">
        <v>6</v>
      </c>
      <c r="E2" s="2" t="s">
        <v>7</v>
      </c>
      <c r="F2" s="2" t="s">
        <v>12</v>
      </c>
      <c r="G2" s="4"/>
      <c r="H2" s="4"/>
    </row>
    <row r="3" spans="1:9" ht="15.75" x14ac:dyDescent="0.25">
      <c r="A3" s="5"/>
      <c r="B3" s="6" t="s">
        <v>8</v>
      </c>
      <c r="C3" s="32">
        <v>8624622</v>
      </c>
      <c r="D3" s="6"/>
      <c r="E3" s="6"/>
      <c r="F3" s="6"/>
      <c r="G3" s="31"/>
      <c r="H3" s="31"/>
    </row>
    <row r="4" spans="1:9" ht="15.75" x14ac:dyDescent="0.25">
      <c r="A4" s="7" t="s">
        <v>29</v>
      </c>
      <c r="B4" s="8" t="s">
        <v>21</v>
      </c>
      <c r="C4" s="9">
        <v>1063827</v>
      </c>
      <c r="D4" s="12"/>
      <c r="E4" s="10"/>
      <c r="F4" s="13"/>
      <c r="H4" s="11"/>
      <c r="I4" s="11"/>
    </row>
    <row r="5" spans="1:9" ht="15.75" x14ac:dyDescent="0.25">
      <c r="A5" s="7" t="s">
        <v>30</v>
      </c>
      <c r="B5" s="8" t="s">
        <v>21</v>
      </c>
      <c r="C5" s="9">
        <v>5027632</v>
      </c>
      <c r="D5" s="12"/>
      <c r="E5" s="10"/>
      <c r="F5" s="13"/>
      <c r="H5" s="11"/>
      <c r="I5" s="11"/>
    </row>
    <row r="6" spans="1:9" ht="15.75" x14ac:dyDescent="0.25">
      <c r="A6" s="7" t="s">
        <v>31</v>
      </c>
      <c r="B6" s="8" t="s">
        <v>21</v>
      </c>
      <c r="C6" s="9">
        <v>0</v>
      </c>
      <c r="D6" s="12"/>
      <c r="E6" s="10"/>
      <c r="F6" s="13"/>
      <c r="H6" s="11"/>
      <c r="I6" s="11"/>
    </row>
    <row r="7" spans="1:9" ht="15.75" x14ac:dyDescent="0.25">
      <c r="A7" s="7" t="s">
        <v>32</v>
      </c>
      <c r="B7" s="8" t="s">
        <v>21</v>
      </c>
      <c r="C7" s="9">
        <v>2266881</v>
      </c>
      <c r="D7" s="12"/>
      <c r="E7" s="10"/>
      <c r="F7" s="13"/>
      <c r="H7" s="11"/>
      <c r="I7" s="11"/>
    </row>
    <row r="8" spans="1:9" ht="15.75" x14ac:dyDescent="0.25">
      <c r="A8" s="7" t="s">
        <v>33</v>
      </c>
      <c r="B8" s="8" t="s">
        <v>21</v>
      </c>
      <c r="C8" s="9">
        <v>1950469</v>
      </c>
      <c r="D8" s="12"/>
      <c r="E8" s="10"/>
      <c r="F8" s="13"/>
      <c r="H8" s="11"/>
      <c r="I8" s="11"/>
    </row>
    <row r="9" spans="1:9" ht="15.75" x14ac:dyDescent="0.25">
      <c r="A9" s="7" t="s">
        <v>34</v>
      </c>
      <c r="B9" s="8" t="s">
        <v>21</v>
      </c>
      <c r="C9" s="9">
        <v>1859001</v>
      </c>
      <c r="D9" s="12"/>
      <c r="E9" s="10"/>
      <c r="F9" s="13"/>
      <c r="H9" s="11"/>
      <c r="I9" s="11"/>
    </row>
    <row r="10" spans="1:9" ht="15.75" x14ac:dyDescent="0.25">
      <c r="A10" s="7" t="s">
        <v>35</v>
      </c>
      <c r="B10" s="8" t="s">
        <v>21</v>
      </c>
      <c r="C10" s="9"/>
      <c r="D10" s="12"/>
      <c r="E10" s="10"/>
      <c r="F10" s="13"/>
      <c r="H10" s="11"/>
      <c r="I10" s="11"/>
    </row>
    <row r="11" spans="1:9" ht="15.75" x14ac:dyDescent="0.25">
      <c r="A11" s="7" t="s">
        <v>36</v>
      </c>
      <c r="B11" s="8" t="s">
        <v>21</v>
      </c>
      <c r="C11" s="9"/>
      <c r="D11" s="12"/>
      <c r="E11" s="10"/>
      <c r="F11" s="13"/>
      <c r="H11" s="11"/>
      <c r="I11" s="11"/>
    </row>
    <row r="12" spans="1:9" ht="15.75" x14ac:dyDescent="0.25">
      <c r="A12" s="7" t="s">
        <v>37</v>
      </c>
      <c r="B12" s="8" t="s">
        <v>21</v>
      </c>
      <c r="C12" s="9"/>
      <c r="D12" s="12"/>
      <c r="E12" s="10"/>
      <c r="F12" s="13"/>
      <c r="H12" s="11"/>
      <c r="I12" s="11"/>
    </row>
    <row r="13" spans="1:9" ht="15.75" x14ac:dyDescent="0.25">
      <c r="A13" s="7" t="s">
        <v>38</v>
      </c>
      <c r="B13" s="8" t="s">
        <v>21</v>
      </c>
      <c r="C13" s="9"/>
      <c r="D13" s="12"/>
      <c r="E13" s="10"/>
      <c r="F13" s="13"/>
      <c r="H13" s="11"/>
      <c r="I13" s="11"/>
    </row>
    <row r="14" spans="1:9" ht="15.75" x14ac:dyDescent="0.25">
      <c r="A14" s="7" t="s">
        <v>39</v>
      </c>
      <c r="B14" s="8" t="s">
        <v>21</v>
      </c>
      <c r="C14" s="9"/>
      <c r="D14" s="12"/>
      <c r="E14" s="10"/>
      <c r="F14" s="13"/>
      <c r="H14" s="11"/>
      <c r="I14" s="11"/>
    </row>
    <row r="15" spans="1:9" ht="15.75" x14ac:dyDescent="0.25">
      <c r="A15" s="7" t="s">
        <v>40</v>
      </c>
      <c r="B15" s="8" t="s">
        <v>21</v>
      </c>
      <c r="C15" s="9"/>
      <c r="D15" s="12"/>
      <c r="E15" s="10"/>
      <c r="F15" s="13"/>
      <c r="H15" s="11"/>
      <c r="I15" s="11"/>
    </row>
    <row r="16" spans="1:9" ht="15.75" x14ac:dyDescent="0.25">
      <c r="A16" s="7"/>
      <c r="B16" s="14"/>
      <c r="C16" s="9"/>
      <c r="D16" s="12"/>
      <c r="E16" s="10"/>
      <c r="F16" s="13"/>
    </row>
    <row r="17" spans="1:9" ht="15.75" x14ac:dyDescent="0.25">
      <c r="A17" s="98" t="s">
        <v>9</v>
      </c>
      <c r="B17" s="99"/>
      <c r="C17" s="15">
        <f>SUM(C4:C16)</f>
        <v>12167810</v>
      </c>
      <c r="D17" s="16"/>
      <c r="E17" s="17"/>
      <c r="F17" s="18"/>
      <c r="H17" s="19"/>
      <c r="I17" s="19"/>
    </row>
    <row r="18" spans="1:9" ht="15.75" x14ac:dyDescent="0.25">
      <c r="A18" s="7" t="s">
        <v>29</v>
      </c>
      <c r="B18" s="14" t="s">
        <v>15</v>
      </c>
      <c r="C18" s="9"/>
      <c r="D18" s="9"/>
      <c r="E18" s="10">
        <v>236305</v>
      </c>
      <c r="F18" s="13"/>
      <c r="H18" s="19"/>
    </row>
    <row r="19" spans="1:9" ht="15.75" x14ac:dyDescent="0.25">
      <c r="A19" s="7" t="s">
        <v>30</v>
      </c>
      <c r="B19" s="14" t="s">
        <v>15</v>
      </c>
      <c r="C19" s="9"/>
      <c r="D19" s="9"/>
      <c r="E19" s="10">
        <v>0</v>
      </c>
      <c r="F19" s="13"/>
      <c r="H19" s="19"/>
    </row>
    <row r="20" spans="1:9" ht="15.75" x14ac:dyDescent="0.25">
      <c r="A20" s="7" t="s">
        <v>31</v>
      </c>
      <c r="B20" s="14" t="s">
        <v>15</v>
      </c>
      <c r="C20" s="9"/>
      <c r="D20" s="9"/>
      <c r="E20" s="10">
        <v>0</v>
      </c>
      <c r="F20" s="13"/>
      <c r="H20" s="19"/>
    </row>
    <row r="21" spans="1:9" ht="15.75" x14ac:dyDescent="0.25">
      <c r="A21" s="7" t="s">
        <v>32</v>
      </c>
      <c r="B21" s="14" t="s">
        <v>15</v>
      </c>
      <c r="C21" s="9"/>
      <c r="D21" s="9"/>
      <c r="E21" s="10">
        <v>415543</v>
      </c>
      <c r="F21" s="13"/>
      <c r="H21" s="19"/>
    </row>
    <row r="22" spans="1:9" ht="15.75" x14ac:dyDescent="0.25">
      <c r="A22" s="7" t="s">
        <v>33</v>
      </c>
      <c r="B22" s="14" t="s">
        <v>15</v>
      </c>
      <c r="C22" s="9"/>
      <c r="D22" s="9"/>
      <c r="E22" s="10">
        <v>0</v>
      </c>
      <c r="F22" s="13"/>
      <c r="H22" s="19"/>
    </row>
    <row r="23" spans="1:9" ht="15.75" x14ac:dyDescent="0.25">
      <c r="A23" s="7" t="s">
        <v>34</v>
      </c>
      <c r="B23" s="14" t="s">
        <v>15</v>
      </c>
      <c r="C23" s="9"/>
      <c r="D23" s="9"/>
      <c r="E23" s="10"/>
      <c r="F23" s="13"/>
      <c r="H23" s="19"/>
    </row>
    <row r="24" spans="1:9" ht="15.75" x14ac:dyDescent="0.25">
      <c r="A24" s="7" t="s">
        <v>35</v>
      </c>
      <c r="B24" s="14" t="s">
        <v>15</v>
      </c>
      <c r="C24" s="9"/>
      <c r="D24" s="9"/>
      <c r="E24" s="10"/>
      <c r="F24" s="13"/>
      <c r="H24" s="19"/>
    </row>
    <row r="25" spans="1:9" ht="15.75" x14ac:dyDescent="0.25">
      <c r="A25" s="7" t="s">
        <v>36</v>
      </c>
      <c r="B25" s="14" t="s">
        <v>15</v>
      </c>
      <c r="C25" s="9"/>
      <c r="D25" s="9"/>
      <c r="E25" s="10"/>
      <c r="F25" s="13"/>
      <c r="H25" s="19"/>
    </row>
    <row r="26" spans="1:9" ht="15.75" x14ac:dyDescent="0.25">
      <c r="A26" s="7" t="s">
        <v>37</v>
      </c>
      <c r="B26" s="14" t="s">
        <v>15</v>
      </c>
      <c r="C26" s="9"/>
      <c r="D26" s="9"/>
      <c r="E26" s="10"/>
      <c r="F26" s="13"/>
      <c r="H26" s="19"/>
    </row>
    <row r="27" spans="1:9" ht="15.75" x14ac:dyDescent="0.25">
      <c r="A27" s="7" t="s">
        <v>38</v>
      </c>
      <c r="B27" s="14" t="s">
        <v>15</v>
      </c>
      <c r="C27" s="9"/>
      <c r="D27" s="9"/>
      <c r="E27" s="10"/>
      <c r="F27" s="13"/>
      <c r="H27" s="19"/>
    </row>
    <row r="28" spans="1:9" ht="15.75" x14ac:dyDescent="0.25">
      <c r="A28" s="7" t="s">
        <v>39</v>
      </c>
      <c r="B28" s="14" t="s">
        <v>15</v>
      </c>
      <c r="C28" s="9"/>
      <c r="D28" s="9"/>
      <c r="E28" s="10"/>
      <c r="F28" s="13"/>
      <c r="H28" s="19"/>
    </row>
    <row r="29" spans="1:9" ht="15.75" x14ac:dyDescent="0.25">
      <c r="A29" s="7" t="s">
        <v>40</v>
      </c>
      <c r="B29" s="14" t="s">
        <v>15</v>
      </c>
      <c r="C29" s="9"/>
      <c r="D29" s="9"/>
      <c r="E29" s="10"/>
      <c r="F29" s="13"/>
      <c r="H29" s="19"/>
    </row>
    <row r="30" spans="1:9" ht="15.75" x14ac:dyDescent="0.25">
      <c r="A30" s="7"/>
      <c r="B30" s="14"/>
      <c r="C30" s="9"/>
      <c r="D30" s="9"/>
      <c r="E30" s="10"/>
      <c r="F30" s="13"/>
    </row>
    <row r="31" spans="1:9" ht="15.75" x14ac:dyDescent="0.25">
      <c r="A31" s="98" t="s">
        <v>13</v>
      </c>
      <c r="B31" s="99"/>
      <c r="C31" s="15"/>
      <c r="D31" s="15"/>
      <c r="E31" s="15">
        <f>SUM(E18:E30)</f>
        <v>651848</v>
      </c>
      <c r="F31" s="18"/>
    </row>
    <row r="32" spans="1:9" ht="15.75" x14ac:dyDescent="0.25">
      <c r="A32" s="7" t="s">
        <v>29</v>
      </c>
      <c r="B32" s="14" t="s">
        <v>16</v>
      </c>
      <c r="C32" s="9"/>
      <c r="D32" s="9">
        <v>0</v>
      </c>
      <c r="E32" s="10"/>
      <c r="F32" s="13"/>
    </row>
    <row r="33" spans="1:8" ht="15.75" x14ac:dyDescent="0.25">
      <c r="A33" s="7" t="s">
        <v>30</v>
      </c>
      <c r="B33" s="14" t="s">
        <v>16</v>
      </c>
      <c r="C33" s="9"/>
      <c r="D33" s="9">
        <v>0</v>
      </c>
      <c r="E33" s="10"/>
      <c r="F33" s="13"/>
    </row>
    <row r="34" spans="1:8" ht="15.75" x14ac:dyDescent="0.25">
      <c r="A34" s="7" t="s">
        <v>31</v>
      </c>
      <c r="B34" s="14" t="s">
        <v>16</v>
      </c>
      <c r="C34" s="9"/>
      <c r="D34" s="9">
        <v>729617</v>
      </c>
      <c r="E34" s="10"/>
      <c r="F34" s="13"/>
    </row>
    <row r="35" spans="1:8" ht="15.75" x14ac:dyDescent="0.25">
      <c r="A35" s="7" t="s">
        <v>32</v>
      </c>
      <c r="B35" s="14" t="s">
        <v>16</v>
      </c>
      <c r="C35" s="9"/>
      <c r="D35" s="9">
        <v>772359</v>
      </c>
      <c r="E35" s="10"/>
      <c r="F35" s="13"/>
    </row>
    <row r="36" spans="1:8" ht="15.75" x14ac:dyDescent="0.25">
      <c r="A36" s="7" t="s">
        <v>33</v>
      </c>
      <c r="B36" s="14" t="s">
        <v>16</v>
      </c>
      <c r="C36" s="9"/>
      <c r="D36" s="9">
        <v>0</v>
      </c>
      <c r="E36" s="10"/>
      <c r="F36" s="13"/>
    </row>
    <row r="37" spans="1:8" ht="15.75" x14ac:dyDescent="0.25">
      <c r="A37" s="7" t="s">
        <v>34</v>
      </c>
      <c r="B37" s="14" t="s">
        <v>16</v>
      </c>
      <c r="C37" s="9"/>
      <c r="D37" s="9">
        <v>570599</v>
      </c>
      <c r="E37" s="10"/>
      <c r="F37" s="13"/>
    </row>
    <row r="38" spans="1:8" ht="15.75" x14ac:dyDescent="0.25">
      <c r="A38" s="7" t="s">
        <v>35</v>
      </c>
      <c r="B38" s="14" t="s">
        <v>16</v>
      </c>
      <c r="C38" s="9"/>
      <c r="D38" s="9"/>
      <c r="E38" s="10"/>
      <c r="F38" s="13"/>
    </row>
    <row r="39" spans="1:8" ht="15.75" x14ac:dyDescent="0.25">
      <c r="A39" s="7" t="s">
        <v>36</v>
      </c>
      <c r="B39" s="14" t="s">
        <v>16</v>
      </c>
      <c r="C39" s="9"/>
      <c r="D39" s="9"/>
      <c r="E39" s="10"/>
      <c r="F39" s="13"/>
    </row>
    <row r="40" spans="1:8" ht="15.75" x14ac:dyDescent="0.25">
      <c r="A40" s="7" t="s">
        <v>37</v>
      </c>
      <c r="B40" s="14" t="s">
        <v>16</v>
      </c>
      <c r="C40" s="9"/>
      <c r="D40" s="9"/>
      <c r="E40" s="10"/>
      <c r="F40" s="13"/>
    </row>
    <row r="41" spans="1:8" ht="15.75" x14ac:dyDescent="0.25">
      <c r="A41" s="7" t="s">
        <v>38</v>
      </c>
      <c r="B41" s="14" t="s">
        <v>16</v>
      </c>
      <c r="C41" s="9"/>
      <c r="D41" s="9"/>
      <c r="E41" s="10"/>
      <c r="F41" s="13"/>
    </row>
    <row r="42" spans="1:8" ht="15.75" x14ac:dyDescent="0.25">
      <c r="A42" s="7" t="s">
        <v>39</v>
      </c>
      <c r="B42" s="14" t="s">
        <v>16</v>
      </c>
      <c r="C42" s="9"/>
      <c r="D42" s="9"/>
      <c r="E42" s="10"/>
      <c r="F42" s="13"/>
    </row>
    <row r="43" spans="1:8" ht="15.75" x14ac:dyDescent="0.25">
      <c r="A43" s="7" t="s">
        <v>40</v>
      </c>
      <c r="B43" s="14" t="s">
        <v>16</v>
      </c>
      <c r="C43" s="9"/>
      <c r="D43" s="9"/>
      <c r="E43" s="10"/>
      <c r="F43" s="13"/>
    </row>
    <row r="44" spans="1:8" ht="15.75" x14ac:dyDescent="0.25">
      <c r="A44" s="7"/>
      <c r="B44" s="14"/>
      <c r="C44" s="9"/>
      <c r="D44" s="9"/>
      <c r="E44" s="10"/>
      <c r="F44" s="13"/>
    </row>
    <row r="45" spans="1:8" ht="15.75" x14ac:dyDescent="0.25">
      <c r="A45" s="98" t="s">
        <v>17</v>
      </c>
      <c r="B45" s="99"/>
      <c r="C45" s="15"/>
      <c r="D45" s="15">
        <f>SUM(D32:D44)</f>
        <v>2072575</v>
      </c>
      <c r="E45" s="15"/>
      <c r="F45" s="18"/>
    </row>
    <row r="46" spans="1:8" ht="15.75" x14ac:dyDescent="0.25">
      <c r="A46" s="7" t="s">
        <v>29</v>
      </c>
      <c r="B46" s="8" t="s">
        <v>14</v>
      </c>
      <c r="C46" s="9"/>
      <c r="D46" s="9"/>
      <c r="E46" s="10"/>
      <c r="F46" s="10">
        <v>1113660</v>
      </c>
      <c r="H46" s="19"/>
    </row>
    <row r="47" spans="1:8" ht="15.75" x14ac:dyDescent="0.25">
      <c r="A47" s="7" t="s">
        <v>30</v>
      </c>
      <c r="B47" s="8" t="s">
        <v>14</v>
      </c>
      <c r="C47" s="9"/>
      <c r="D47" s="9"/>
      <c r="E47" s="10"/>
      <c r="F47" s="10">
        <v>1699141</v>
      </c>
      <c r="H47" s="19"/>
    </row>
    <row r="48" spans="1:8" ht="15.75" x14ac:dyDescent="0.25">
      <c r="A48" s="7" t="s">
        <v>31</v>
      </c>
      <c r="B48" s="8" t="s">
        <v>14</v>
      </c>
      <c r="C48" s="9"/>
      <c r="D48" s="9"/>
      <c r="E48" s="10"/>
      <c r="F48" s="10">
        <v>5575516</v>
      </c>
      <c r="H48" s="19"/>
    </row>
    <row r="49" spans="1:9" ht="15.75" x14ac:dyDescent="0.25">
      <c r="A49" s="7" t="s">
        <v>32</v>
      </c>
      <c r="B49" s="8" t="s">
        <v>14</v>
      </c>
      <c r="C49" s="9"/>
      <c r="D49" s="9"/>
      <c r="E49" s="10"/>
      <c r="F49" s="10"/>
      <c r="H49" s="19"/>
    </row>
    <row r="50" spans="1:9" ht="15.75" x14ac:dyDescent="0.25">
      <c r="A50" s="7" t="s">
        <v>33</v>
      </c>
      <c r="B50" s="8" t="s">
        <v>14</v>
      </c>
      <c r="C50" s="9"/>
      <c r="D50" s="9"/>
      <c r="E50" s="10"/>
      <c r="F50" s="10">
        <f>1113003+949741</f>
        <v>2062744</v>
      </c>
      <c r="H50" s="19"/>
    </row>
    <row r="51" spans="1:9" ht="15.75" x14ac:dyDescent="0.25">
      <c r="A51" s="7" t="s">
        <v>34</v>
      </c>
      <c r="B51" s="8" t="s">
        <v>14</v>
      </c>
      <c r="C51" s="9"/>
      <c r="D51" s="9"/>
      <c r="E51" s="10"/>
      <c r="F51" s="10">
        <v>430129</v>
      </c>
      <c r="H51" s="19"/>
    </row>
    <row r="52" spans="1:9" ht="15.75" x14ac:dyDescent="0.25">
      <c r="A52" s="7" t="s">
        <v>35</v>
      </c>
      <c r="B52" s="8" t="s">
        <v>14</v>
      </c>
      <c r="C52" s="9"/>
      <c r="D52" s="9"/>
      <c r="E52" s="10"/>
      <c r="F52" s="10">
        <f>974023+884978</f>
        <v>1859001</v>
      </c>
      <c r="H52" s="19"/>
    </row>
    <row r="53" spans="1:9" ht="15.75" x14ac:dyDescent="0.25">
      <c r="A53" s="7" t="s">
        <v>36</v>
      </c>
      <c r="B53" s="8" t="s">
        <v>14</v>
      </c>
      <c r="C53" s="9"/>
      <c r="D53" s="9"/>
      <c r="E53" s="10"/>
      <c r="F53" s="10"/>
      <c r="H53" s="19"/>
    </row>
    <row r="54" spans="1:9" ht="15.75" x14ac:dyDescent="0.25">
      <c r="A54" s="7" t="s">
        <v>37</v>
      </c>
      <c r="B54" s="8" t="s">
        <v>14</v>
      </c>
      <c r="C54" s="9"/>
      <c r="D54" s="9"/>
      <c r="E54" s="10"/>
      <c r="F54" s="10"/>
      <c r="H54" s="19"/>
    </row>
    <row r="55" spans="1:9" ht="15.75" x14ac:dyDescent="0.25">
      <c r="A55" s="7" t="s">
        <v>38</v>
      </c>
      <c r="B55" s="8" t="s">
        <v>14</v>
      </c>
      <c r="C55" s="9"/>
      <c r="D55" s="9"/>
      <c r="E55" s="10"/>
      <c r="F55" s="10"/>
      <c r="H55" s="19"/>
    </row>
    <row r="56" spans="1:9" ht="15.75" x14ac:dyDescent="0.25">
      <c r="A56" s="7" t="s">
        <v>39</v>
      </c>
      <c r="B56" s="8" t="s">
        <v>14</v>
      </c>
      <c r="C56" s="9"/>
      <c r="D56" s="9"/>
      <c r="E56" s="10"/>
      <c r="F56" s="10"/>
      <c r="H56" s="19"/>
    </row>
    <row r="57" spans="1:9" ht="15.75" x14ac:dyDescent="0.25">
      <c r="A57" s="7" t="s">
        <v>40</v>
      </c>
      <c r="B57" s="8" t="s">
        <v>14</v>
      </c>
      <c r="C57" s="9"/>
      <c r="D57" s="9"/>
      <c r="E57" s="10"/>
      <c r="F57" s="10"/>
      <c r="H57" s="19"/>
    </row>
    <row r="58" spans="1:9" ht="15.75" x14ac:dyDescent="0.25">
      <c r="A58" s="7"/>
      <c r="B58" s="14"/>
      <c r="C58" s="9"/>
      <c r="D58" s="9"/>
      <c r="E58" s="10"/>
      <c r="F58" s="10"/>
      <c r="H58" s="20"/>
    </row>
    <row r="59" spans="1:9" ht="15.75" x14ac:dyDescent="0.25">
      <c r="A59" s="98" t="s">
        <v>10</v>
      </c>
      <c r="B59" s="99"/>
      <c r="C59" s="21"/>
      <c r="D59" s="16"/>
      <c r="E59" s="18"/>
      <c r="F59" s="22">
        <f>SUM(F46:F58)</f>
        <v>12740191</v>
      </c>
      <c r="H59" s="19"/>
    </row>
    <row r="60" spans="1:9" ht="15.75" x14ac:dyDescent="0.25">
      <c r="A60" s="94" t="s">
        <v>11</v>
      </c>
      <c r="B60" s="95"/>
      <c r="C60" s="95"/>
      <c r="D60" s="95"/>
      <c r="E60" s="96"/>
      <c r="F60" s="23">
        <f>+C3+C17-E31-D45-F59</f>
        <v>5327818</v>
      </c>
      <c r="H60" s="19"/>
      <c r="I60" s="19"/>
    </row>
    <row r="61" spans="1:9" ht="15.75" x14ac:dyDescent="0.25">
      <c r="A61" s="24"/>
      <c r="B61" s="25"/>
      <c r="C61" s="26"/>
      <c r="D61" s="27"/>
      <c r="F61" s="19"/>
    </row>
    <row r="62" spans="1:9" ht="15.75" x14ac:dyDescent="0.25">
      <c r="A62" s="24"/>
      <c r="B62" s="25"/>
      <c r="C62" s="26"/>
      <c r="D62" s="27"/>
      <c r="F62" s="19"/>
    </row>
    <row r="63" spans="1:9" ht="15.75" x14ac:dyDescent="0.25">
      <c r="A63" s="24"/>
      <c r="B63" s="25"/>
      <c r="C63" s="26"/>
      <c r="D63" s="27"/>
      <c r="F63" s="19"/>
    </row>
    <row r="64" spans="1:9" ht="15.75" x14ac:dyDescent="0.25">
      <c r="A64" s="28"/>
      <c r="C64" s="29"/>
      <c r="D64" s="30"/>
      <c r="F64" s="19"/>
    </row>
  </sheetData>
  <mergeCells count="6">
    <mergeCell ref="A60:E60"/>
    <mergeCell ref="A1:F1"/>
    <mergeCell ref="A17:B17"/>
    <mergeCell ref="A31:B31"/>
    <mergeCell ref="A59:B59"/>
    <mergeCell ref="A45:B4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09224-B69F-48BE-AAF5-6D6A3D08A64D}">
  <dimension ref="A2:K28"/>
  <sheetViews>
    <sheetView workbookViewId="0">
      <selection activeCell="G11" sqref="G11:G12"/>
    </sheetView>
  </sheetViews>
  <sheetFormatPr defaultColWidth="9" defaultRowHeight="15" x14ac:dyDescent="0.25"/>
  <cols>
    <col min="1" max="1" width="5.42578125" customWidth="1"/>
    <col min="2" max="2" width="26.5703125" customWidth="1"/>
    <col min="3" max="3" width="21" customWidth="1"/>
    <col min="4" max="4" width="19.7109375" customWidth="1"/>
    <col min="5" max="6" width="21" customWidth="1"/>
    <col min="7" max="7" width="23.5703125" customWidth="1"/>
    <col min="8" max="8" width="23.7109375" customWidth="1"/>
    <col min="9" max="9" width="15.85546875" customWidth="1"/>
    <col min="10" max="10" width="13" customWidth="1"/>
  </cols>
  <sheetData>
    <row r="2" spans="1:11" ht="19.5" x14ac:dyDescent="0.3">
      <c r="B2" s="100" t="s">
        <v>74</v>
      </c>
      <c r="C2" s="100"/>
      <c r="D2" s="100"/>
      <c r="E2" s="100"/>
      <c r="F2" s="100"/>
      <c r="G2" s="100"/>
      <c r="H2" s="100"/>
    </row>
    <row r="3" spans="1:11" s="69" customFormat="1" ht="19.5" x14ac:dyDescent="0.3">
      <c r="A3" s="68"/>
      <c r="B3" s="68"/>
      <c r="C3" s="68" t="s">
        <v>73</v>
      </c>
      <c r="D3" s="68" t="s">
        <v>75</v>
      </c>
      <c r="E3" s="68" t="s">
        <v>76</v>
      </c>
      <c r="F3" s="68"/>
      <c r="G3" s="68" t="s">
        <v>77</v>
      </c>
      <c r="H3" s="68"/>
    </row>
    <row r="4" spans="1:11" ht="15.75" x14ac:dyDescent="0.25">
      <c r="B4" s="1" t="s">
        <v>78</v>
      </c>
      <c r="C4" s="70" t="s">
        <v>79</v>
      </c>
      <c r="D4" s="2" t="s">
        <v>80</v>
      </c>
      <c r="E4" s="2" t="s">
        <v>7</v>
      </c>
      <c r="F4" s="2" t="s">
        <v>81</v>
      </c>
      <c r="G4" s="2" t="s">
        <v>14</v>
      </c>
      <c r="H4" s="2" t="s">
        <v>122</v>
      </c>
      <c r="I4" s="52"/>
      <c r="J4" s="52"/>
    </row>
    <row r="5" spans="1:11" s="78" customFormat="1" ht="15.75" x14ac:dyDescent="0.25">
      <c r="A5" s="71"/>
      <c r="B5" s="72" t="s">
        <v>82</v>
      </c>
      <c r="C5" s="73"/>
      <c r="D5" s="74"/>
      <c r="E5" s="75"/>
      <c r="F5" s="75"/>
      <c r="G5" s="75"/>
      <c r="H5" s="76">
        <v>8624622</v>
      </c>
      <c r="I5" s="77"/>
      <c r="J5" s="77"/>
    </row>
    <row r="6" spans="1:11" s="78" customFormat="1" ht="15.75" x14ac:dyDescent="0.25">
      <c r="B6" s="79">
        <v>1</v>
      </c>
      <c r="C6" s="80">
        <f>SUMIFS('CHI TIẾT'!$L:$L,'CHI TIẾT'!$B:$B,'CÔNG NỢ '!$B6,'CHI TIẾT'!$A:$A,"BH")</f>
        <v>1063827</v>
      </c>
      <c r="D6" s="80">
        <f>SUMIFS('CHI TIẾT'!$L:$L,'CHI TIẾT'!$B:$B,'CÔNG NỢ '!$B6,'CHI TIẾT'!$A:$A,"TRA")</f>
        <v>0</v>
      </c>
      <c r="E6" s="80">
        <f>SUMIFS('CHI TIẾT'!$L:$L,'CHI TIẾT'!$B:$B,'CÔNG NỢ '!$B6,'CHI TIẾT'!$A:$A,"GT")</f>
        <v>-236305</v>
      </c>
      <c r="F6" s="80">
        <f>SUM(C6:E6)</f>
        <v>827522</v>
      </c>
      <c r="G6" s="80">
        <f>SUMIFS('CHI TIẾT'!$L:$L,'CHI TIẾT'!$B:$B,'CÔNG NỢ '!$B6,'CHI TIẾT'!$A:$A,"TT")</f>
        <v>-1113660</v>
      </c>
      <c r="H6" s="81">
        <f>H5+SUM(F6:G6)</f>
        <v>8338484</v>
      </c>
      <c r="I6" s="77"/>
      <c r="J6" s="77"/>
    </row>
    <row r="7" spans="1:11" s="78" customFormat="1" ht="15.75" x14ac:dyDescent="0.25">
      <c r="B7" s="79">
        <v>2</v>
      </c>
      <c r="C7" s="80">
        <f>SUMIFS('CHI TIẾT'!$L:$L,'CHI TIẾT'!$B:$B,'CÔNG NỢ '!$B7,'CHI TIẾT'!$A:$A,"BH")</f>
        <v>5027632</v>
      </c>
      <c r="D7" s="80">
        <f>SUMIFS('CHI TIẾT'!$L:$L,'CHI TIẾT'!$B:$B,'CÔNG NỢ '!$B7,'CHI TIẾT'!$A:$A,"TRA")</f>
        <v>0</v>
      </c>
      <c r="E7" s="80">
        <f>SUMIFS('CHI TIẾT'!$L:$L,'CHI TIẾT'!$B:$B,'CÔNG NỢ '!$B7,'CHI TIẾT'!$A:$A,"GT")</f>
        <v>0</v>
      </c>
      <c r="F7" s="80">
        <f t="shared" ref="F7:F17" si="0">SUM(C7:E7)</f>
        <v>5027632</v>
      </c>
      <c r="G7" s="80">
        <f>SUMIFS('CHI TIẾT'!$L:$L,'CHI TIẾT'!$B:$B,'CÔNG NỢ '!$B7,'CHI TIẾT'!$A:$A,"TT")</f>
        <v>-1699141</v>
      </c>
      <c r="H7" s="81">
        <f t="shared" ref="H7:H17" si="1">H6+SUM(F7:G7)</f>
        <v>11666975</v>
      </c>
      <c r="I7" s="77"/>
      <c r="J7" s="77"/>
    </row>
    <row r="8" spans="1:11" s="78" customFormat="1" ht="15.75" x14ac:dyDescent="0.25">
      <c r="B8" s="79">
        <v>3</v>
      </c>
      <c r="C8" s="80">
        <f>SUMIFS('CHI TIẾT'!$L:$L,'CHI TIẾT'!$B:$B,'CÔNG NỢ '!$B8,'CHI TIẾT'!$A:$A,"BH")</f>
        <v>0</v>
      </c>
      <c r="D8" s="80">
        <f>SUMIFS('CHI TIẾT'!$L:$L,'CHI TIẾT'!$B:$B,'CÔNG NỢ '!$B8,'CHI TIẾT'!$A:$A,"TRA")</f>
        <v>-729617</v>
      </c>
      <c r="E8" s="80">
        <f>SUMIFS('CHI TIẾT'!$L:$L,'CHI TIẾT'!$B:$B,'CÔNG NỢ '!$B8,'CHI TIẾT'!$A:$A,"GT")</f>
        <v>0</v>
      </c>
      <c r="F8" s="80">
        <f t="shared" si="0"/>
        <v>-729617</v>
      </c>
      <c r="G8" s="80">
        <f>SUMIFS('CHI TIẾT'!$L:$L,'CHI TIẾT'!$B:$B,'CÔNG NỢ '!$B8,'CHI TIẾT'!$A:$A,"TT")</f>
        <v>-5575516</v>
      </c>
      <c r="H8" s="81">
        <f t="shared" si="1"/>
        <v>5361842</v>
      </c>
      <c r="I8" s="77"/>
      <c r="J8" s="77"/>
    </row>
    <row r="9" spans="1:11" s="78" customFormat="1" ht="15.75" x14ac:dyDescent="0.25">
      <c r="B9" s="79">
        <v>4</v>
      </c>
      <c r="C9" s="80">
        <f>SUMIFS('CHI TIẾT'!$L:$L,'CHI TIẾT'!$B:$B,'CÔNG NỢ '!$B9,'CHI TIẾT'!$A:$A,"BH")</f>
        <v>2266881</v>
      </c>
      <c r="D9" s="80">
        <f>SUMIFS('CHI TIẾT'!$L:$L,'CHI TIẾT'!$B:$B,'CÔNG NỢ '!$B9,'CHI TIẾT'!$A:$A,"TRA")</f>
        <v>-772359</v>
      </c>
      <c r="E9" s="80">
        <f>SUMIFS('CHI TIẾT'!$L:$L,'CHI TIẾT'!$B:$B,'CÔNG NỢ '!$B9,'CHI TIẾT'!$A:$A,"GT")</f>
        <v>-415542.96</v>
      </c>
      <c r="F9" s="80">
        <f t="shared" si="0"/>
        <v>1078979.04</v>
      </c>
      <c r="G9" s="80">
        <f>SUMIFS('CHI TIẾT'!$L:$L,'CHI TIẾT'!$B:$B,'CÔNG NỢ '!$B9,'CHI TIẾT'!$A:$A,"TT")</f>
        <v>0</v>
      </c>
      <c r="H9" s="81">
        <f t="shared" si="1"/>
        <v>6440821.04</v>
      </c>
      <c r="I9" s="77"/>
      <c r="J9" s="77"/>
    </row>
    <row r="10" spans="1:11" s="78" customFormat="1" ht="15.75" x14ac:dyDescent="0.25">
      <c r="B10" s="79">
        <v>5</v>
      </c>
      <c r="C10" s="80">
        <f>SUMIFS('CHI TIẾT'!$L:$L,'CHI TIẾT'!$B:$B,'CÔNG NỢ '!$B10,'CHI TIẾT'!$A:$A,"BH")</f>
        <v>1950469</v>
      </c>
      <c r="D10" s="80">
        <f>SUMIFS('CHI TIẾT'!$L:$L,'CHI TIẾT'!$B:$B,'CÔNG NỢ '!$B10,'CHI TIẾT'!$A:$A,"TRA")</f>
        <v>0</v>
      </c>
      <c r="E10" s="80">
        <f>SUMIFS('CHI TIẾT'!$L:$L,'CHI TIẾT'!$B:$B,'CÔNG NỢ '!$B10,'CHI TIẾT'!$A:$A,"GT")</f>
        <v>0</v>
      </c>
      <c r="F10" s="80">
        <f t="shared" si="0"/>
        <v>1950469</v>
      </c>
      <c r="G10" s="80">
        <f>SUMIFS('CHI TIẾT'!$L:$L,'CHI TIẾT'!$B:$B,'CÔNG NỢ '!$B10,'CHI TIẾT'!$A:$A,"TT")</f>
        <v>-2062744</v>
      </c>
      <c r="H10" s="81">
        <f t="shared" si="1"/>
        <v>6328546.04</v>
      </c>
      <c r="I10" s="77"/>
      <c r="J10" s="77"/>
      <c r="K10" s="77"/>
    </row>
    <row r="11" spans="1:11" s="78" customFormat="1" ht="15.75" x14ac:dyDescent="0.25">
      <c r="B11" s="79">
        <v>6</v>
      </c>
      <c r="C11" s="80">
        <f>SUMIFS('CHI TIẾT'!$L:$L,'CHI TIẾT'!$B:$B,'CÔNG NỢ '!$B11,'CHI TIẾT'!$A:$A,"BH")</f>
        <v>1859001</v>
      </c>
      <c r="D11" s="80">
        <f>SUMIFS('CHI TIẾT'!$L:$L,'CHI TIẾT'!$B:$B,'CÔNG NỢ '!$B11,'CHI TIẾT'!$A:$A,"TRA")</f>
        <v>-570599</v>
      </c>
      <c r="E11" s="80">
        <f>SUMIFS('CHI TIẾT'!$L:$L,'CHI TIẾT'!$B:$B,'CÔNG NỢ '!$B11,'CHI TIẾT'!$A:$A,"GT")</f>
        <v>0</v>
      </c>
      <c r="F11" s="80">
        <f t="shared" si="0"/>
        <v>1288402</v>
      </c>
      <c r="G11" s="80">
        <f>SUMIFS('CHI TIẾT'!$L:$L,'CHI TIẾT'!$B:$B,'CÔNG NỢ '!$B11,'CHI TIẾT'!$A:$A,"TT")</f>
        <v>-430129</v>
      </c>
      <c r="H11" s="81">
        <f t="shared" si="1"/>
        <v>7186819.04</v>
      </c>
      <c r="I11" s="77"/>
      <c r="J11" s="77"/>
    </row>
    <row r="12" spans="1:11" s="78" customFormat="1" ht="15.75" x14ac:dyDescent="0.25">
      <c r="B12" s="79">
        <v>7</v>
      </c>
      <c r="C12" s="80">
        <f>SUMIFS('CHI TIẾT'!$L:$L,'CHI TIẾT'!$B:$B,'CÔNG NỢ '!$B12,'CHI TIẾT'!$A:$A,"BH")</f>
        <v>0</v>
      </c>
      <c r="D12" s="80">
        <f>SUMIFS('CHI TIẾT'!$L:$L,'CHI TIẾT'!$B:$B,'CÔNG NỢ '!$B12,'CHI TIẾT'!$A:$A,"TRA")</f>
        <v>0</v>
      </c>
      <c r="E12" s="80">
        <f>SUMIFS('CHI TIẾT'!$L:$L,'CHI TIẾT'!$B:$B,'CÔNG NỢ '!$B12,'CHI TIẾT'!$A:$A,"GT")</f>
        <v>0</v>
      </c>
      <c r="F12" s="80">
        <f t="shared" si="0"/>
        <v>0</v>
      </c>
      <c r="G12" s="80">
        <f>SUMIFS('CHI TIẾT'!$L:$L,'CHI TIẾT'!$B:$B,'CÔNG NỢ '!$B12,'CHI TIẾT'!$A:$A,"TT")</f>
        <v>-1859001</v>
      </c>
      <c r="H12" s="81">
        <f t="shared" si="1"/>
        <v>5327818.04</v>
      </c>
    </row>
    <row r="13" spans="1:11" s="78" customFormat="1" ht="15.75" x14ac:dyDescent="0.25">
      <c r="B13" s="79">
        <v>8</v>
      </c>
      <c r="C13" s="80">
        <f>SUMIFS('CHI TIẾT'!$L:$L,'CHI TIẾT'!$B:$B,'CÔNG NỢ '!$B13,'CHI TIẾT'!$A:$A,"BH")</f>
        <v>0</v>
      </c>
      <c r="D13" s="80">
        <f>SUMIFS('CHI TIẾT'!$L:$L,'CHI TIẾT'!$B:$B,'CÔNG NỢ '!$B13,'CHI TIẾT'!$A:$A,"TRA")</f>
        <v>0</v>
      </c>
      <c r="E13" s="80">
        <f>SUMIFS('CHI TIẾT'!$L:$L,'CHI TIẾT'!$B:$B,'CÔNG NỢ '!$B13,'CHI TIẾT'!$A:$A,"GT")</f>
        <v>0</v>
      </c>
      <c r="F13" s="80">
        <f t="shared" si="0"/>
        <v>0</v>
      </c>
      <c r="G13" s="80">
        <f>SUMIFS('CHI TIẾT'!$L:$L,'CHI TIẾT'!$B:$B,'CÔNG NỢ '!$B13,'CHI TIẾT'!$A:$A,"TT")</f>
        <v>0</v>
      </c>
      <c r="H13" s="81">
        <f t="shared" si="1"/>
        <v>5327818.04</v>
      </c>
    </row>
    <row r="14" spans="1:11" s="78" customFormat="1" ht="15.75" x14ac:dyDescent="0.25">
      <c r="B14" s="79">
        <v>9</v>
      </c>
      <c r="C14" s="80">
        <f>SUMIFS('CHI TIẾT'!$L:$L,'CHI TIẾT'!$B:$B,'CÔNG NỢ '!$B14,'CHI TIẾT'!$A:$A,"BH")</f>
        <v>0</v>
      </c>
      <c r="D14" s="80">
        <f>SUMIFS('CHI TIẾT'!$L:$L,'CHI TIẾT'!$B:$B,'CÔNG NỢ '!$B14,'CHI TIẾT'!$A:$A,"TRA")</f>
        <v>0</v>
      </c>
      <c r="E14" s="80">
        <f>SUMIFS('CHI TIẾT'!$L:$L,'CHI TIẾT'!$B:$B,'CÔNG NỢ '!$B14,'CHI TIẾT'!$A:$A,"GT")</f>
        <v>0</v>
      </c>
      <c r="F14" s="80">
        <f t="shared" si="0"/>
        <v>0</v>
      </c>
      <c r="G14" s="80">
        <f>SUMIFS('CHI TIẾT'!$L:$L,'CHI TIẾT'!$B:$B,'CÔNG NỢ '!$B14,'CHI TIẾT'!$A:$A,"TT")</f>
        <v>0</v>
      </c>
      <c r="H14" s="81">
        <f t="shared" si="1"/>
        <v>5327818.04</v>
      </c>
    </row>
    <row r="15" spans="1:11" s="78" customFormat="1" ht="15.75" x14ac:dyDescent="0.25">
      <c r="B15" s="79">
        <v>10</v>
      </c>
      <c r="C15" s="80">
        <f>SUMIFS('CHI TIẾT'!$L:$L,'CHI TIẾT'!$B:$B,'CÔNG NỢ '!$B15,'CHI TIẾT'!$A:$A,"BH")</f>
        <v>0</v>
      </c>
      <c r="D15" s="80">
        <f>SUMIFS('CHI TIẾT'!$L:$L,'CHI TIẾT'!$B:$B,'CÔNG NỢ '!$B15,'CHI TIẾT'!$A:$A,"TRA")</f>
        <v>0</v>
      </c>
      <c r="E15" s="80">
        <f>SUMIFS('CHI TIẾT'!$L:$L,'CHI TIẾT'!$B:$B,'CÔNG NỢ '!$B15,'CHI TIẾT'!$A:$A,"GT")</f>
        <v>0</v>
      </c>
      <c r="F15" s="80">
        <f t="shared" si="0"/>
        <v>0</v>
      </c>
      <c r="G15" s="80">
        <f>SUMIFS('CHI TIẾT'!$L:$L,'CHI TIẾT'!$B:$B,'CÔNG NỢ '!$B15,'CHI TIẾT'!$A:$A,"TT")</f>
        <v>0</v>
      </c>
      <c r="H15" s="81">
        <f t="shared" si="1"/>
        <v>5327818.04</v>
      </c>
    </row>
    <row r="16" spans="1:11" s="78" customFormat="1" ht="15.75" x14ac:dyDescent="0.25">
      <c r="B16" s="79">
        <v>11</v>
      </c>
      <c r="C16" s="80">
        <f>SUMIFS('CHI TIẾT'!$L:$L,'CHI TIẾT'!$B:$B,'CÔNG NỢ '!$B16,'CHI TIẾT'!$A:$A,"BH")</f>
        <v>0</v>
      </c>
      <c r="D16" s="80">
        <f>SUMIFS('CHI TIẾT'!$L:$L,'CHI TIẾT'!$B:$B,'CÔNG NỢ '!$B16,'CHI TIẾT'!$A:$A,"TRA")</f>
        <v>0</v>
      </c>
      <c r="E16" s="80">
        <f>SUMIFS('CHI TIẾT'!$L:$L,'CHI TIẾT'!$B:$B,'CÔNG NỢ '!$B16,'CHI TIẾT'!$A:$A,"GT")</f>
        <v>0</v>
      </c>
      <c r="F16" s="80">
        <f t="shared" si="0"/>
        <v>0</v>
      </c>
      <c r="G16" s="80">
        <f>SUMIFS('CHI TIẾT'!$L:$L,'CHI TIẾT'!$B:$B,'CÔNG NỢ '!$B16,'CHI TIẾT'!$A:$A,"TT")</f>
        <v>0</v>
      </c>
      <c r="H16" s="81">
        <f t="shared" si="1"/>
        <v>5327818.04</v>
      </c>
    </row>
    <row r="17" spans="2:8" s="78" customFormat="1" ht="15.75" x14ac:dyDescent="0.25">
      <c r="B17" s="79">
        <v>12</v>
      </c>
      <c r="C17" s="80">
        <f>SUMIFS('CHI TIẾT'!$L:$L,'CHI TIẾT'!$B:$B,'CÔNG NỢ '!$B17,'CHI TIẾT'!$A:$A,"BH")</f>
        <v>0</v>
      </c>
      <c r="D17" s="80">
        <f>SUMIFS('CHI TIẾT'!$L:$L,'CHI TIẾT'!$B:$B,'CÔNG NỢ '!$B17,'CHI TIẾT'!$A:$A,"TRA")</f>
        <v>0</v>
      </c>
      <c r="E17" s="80">
        <f>SUMIFS('CHI TIẾT'!$L:$L,'CHI TIẾT'!$B:$B,'CÔNG NỢ '!$B17,'CHI TIẾT'!$A:$A,"GT")</f>
        <v>0</v>
      </c>
      <c r="F17" s="80">
        <f t="shared" si="0"/>
        <v>0</v>
      </c>
      <c r="G17" s="80">
        <f>SUMIFS('CHI TIẾT'!$L:$L,'CHI TIẾT'!$B:$B,'CÔNG NỢ '!$B17,'CHI TIẾT'!$A:$A,"TT")</f>
        <v>0</v>
      </c>
      <c r="H17" s="81">
        <f t="shared" si="1"/>
        <v>5327818.04</v>
      </c>
    </row>
    <row r="18" spans="2:8" s="78" customFormat="1" ht="18.75" x14ac:dyDescent="0.25">
      <c r="B18" s="82" t="s">
        <v>83</v>
      </c>
      <c r="C18" s="83">
        <f>SUM(C6:C17)</f>
        <v>12167810</v>
      </c>
      <c r="D18" s="83">
        <f t="shared" ref="D18:G18" si="2">SUM(D6:D17)</f>
        <v>-2072575</v>
      </c>
      <c r="E18" s="83">
        <f t="shared" si="2"/>
        <v>-651847.96</v>
      </c>
      <c r="F18" s="83"/>
      <c r="G18" s="83">
        <f t="shared" si="2"/>
        <v>-12740191</v>
      </c>
      <c r="H18" s="92">
        <f>H5+SUM(C18:G18)</f>
        <v>5327818.0399999991</v>
      </c>
    </row>
    <row r="28" spans="2:8" x14ac:dyDescent="0.25">
      <c r="E28" s="84"/>
      <c r="F28" s="84"/>
    </row>
  </sheetData>
  <mergeCells count="1">
    <mergeCell ref="B2:H2"/>
  </mergeCells>
  <conditionalFormatting sqref="B18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8B612-CDF5-4ADA-B67A-78680D21CA26}">
  <dimension ref="A1:M27"/>
  <sheetViews>
    <sheetView topLeftCell="A4" workbookViewId="0">
      <selection activeCell="M27" sqref="M27"/>
    </sheetView>
  </sheetViews>
  <sheetFormatPr defaultRowHeight="15" x14ac:dyDescent="0.25"/>
  <cols>
    <col min="5" max="5" width="10.7109375" bestFit="1" customWidth="1"/>
    <col min="8" max="8" width="68.140625" bestFit="1" customWidth="1"/>
    <col min="12" max="12" width="12.42578125" bestFit="1" customWidth="1"/>
    <col min="13" max="13" width="10.7109375" bestFit="1" customWidth="1"/>
  </cols>
  <sheetData>
    <row r="1" spans="1:13" ht="15.75" x14ac:dyDescent="0.25">
      <c r="E1" s="57"/>
      <c r="I1" s="58"/>
      <c r="J1" s="58"/>
      <c r="K1" s="58"/>
      <c r="L1" s="85">
        <f>SUBTOTAL(109,L3:L5000)</f>
        <v>5327818.0399999991</v>
      </c>
      <c r="M1" s="58"/>
    </row>
    <row r="2" spans="1:13" ht="38.25" x14ac:dyDescent="0.25">
      <c r="A2" s="59" t="s">
        <v>65</v>
      </c>
      <c r="B2" s="59"/>
      <c r="C2" s="59" t="s">
        <v>2</v>
      </c>
      <c r="D2" s="59" t="s">
        <v>66</v>
      </c>
      <c r="E2" s="60" t="s">
        <v>1</v>
      </c>
      <c r="F2" s="59" t="s">
        <v>67</v>
      </c>
      <c r="G2" s="59" t="s">
        <v>68</v>
      </c>
      <c r="H2" s="59" t="s">
        <v>3</v>
      </c>
      <c r="I2" s="61" t="s">
        <v>69</v>
      </c>
      <c r="J2" s="61" t="s">
        <v>123</v>
      </c>
      <c r="K2" s="61" t="s">
        <v>70</v>
      </c>
      <c r="L2" s="61" t="s">
        <v>71</v>
      </c>
      <c r="M2" s="62" t="s">
        <v>72</v>
      </c>
    </row>
    <row r="3" spans="1:13" ht="15.75" x14ac:dyDescent="0.25">
      <c r="A3" s="63"/>
      <c r="B3" s="63"/>
      <c r="C3" s="64"/>
      <c r="D3" s="65"/>
      <c r="E3" s="65"/>
      <c r="F3" s="65"/>
      <c r="G3" s="65"/>
      <c r="H3" s="65" t="s">
        <v>8</v>
      </c>
      <c r="I3" s="66"/>
      <c r="J3" s="66"/>
      <c r="K3" s="66"/>
      <c r="L3" s="32">
        <v>8624622</v>
      </c>
    </row>
    <row r="4" spans="1:13" x14ac:dyDescent="0.25">
      <c r="A4" s="63" t="s">
        <v>73</v>
      </c>
      <c r="B4" s="63">
        <f t="shared" ref="B4:B6" si="0">MONTH(E4)</f>
        <v>1</v>
      </c>
      <c r="C4" s="86" t="s">
        <v>41</v>
      </c>
      <c r="D4" s="86" t="s">
        <v>88</v>
      </c>
      <c r="E4" s="67">
        <v>46030</v>
      </c>
      <c r="F4" s="86" t="s">
        <v>98</v>
      </c>
      <c r="G4" s="86" t="s">
        <v>20</v>
      </c>
      <c r="H4" s="86" t="s">
        <v>44</v>
      </c>
      <c r="I4" s="87">
        <v>985025</v>
      </c>
      <c r="J4" s="87">
        <v>0</v>
      </c>
      <c r="K4" s="87">
        <v>78802</v>
      </c>
      <c r="L4" s="87">
        <v>1063827</v>
      </c>
      <c r="M4" s="57"/>
    </row>
    <row r="5" spans="1:13" x14ac:dyDescent="0.25">
      <c r="A5" s="63" t="s">
        <v>73</v>
      </c>
      <c r="B5" s="63">
        <f t="shared" si="0"/>
        <v>2</v>
      </c>
      <c r="C5" s="86" t="s">
        <v>46</v>
      </c>
      <c r="D5" s="86" t="s">
        <v>89</v>
      </c>
      <c r="E5" s="67">
        <v>46056</v>
      </c>
      <c r="F5" s="86" t="s">
        <v>98</v>
      </c>
      <c r="G5" s="86" t="s">
        <v>20</v>
      </c>
      <c r="H5" s="86" t="s">
        <v>49</v>
      </c>
      <c r="I5" s="87">
        <v>3002140</v>
      </c>
      <c r="J5" s="87">
        <v>0</v>
      </c>
      <c r="K5" s="87">
        <v>240171</v>
      </c>
      <c r="L5" s="87">
        <v>3242311</v>
      </c>
      <c r="M5" s="57"/>
    </row>
    <row r="6" spans="1:13" x14ac:dyDescent="0.25">
      <c r="A6" s="63" t="s">
        <v>73</v>
      </c>
      <c r="B6" s="63">
        <f t="shared" si="0"/>
        <v>2</v>
      </c>
      <c r="C6" s="86" t="s">
        <v>47</v>
      </c>
      <c r="D6" s="86" t="s">
        <v>90</v>
      </c>
      <c r="E6" s="67">
        <v>46060</v>
      </c>
      <c r="F6" s="86" t="s">
        <v>98</v>
      </c>
      <c r="G6" s="86" t="s">
        <v>20</v>
      </c>
      <c r="H6" s="86" t="s">
        <v>50</v>
      </c>
      <c r="I6" s="87">
        <v>946000</v>
      </c>
      <c r="J6" s="87">
        <v>0</v>
      </c>
      <c r="K6" s="87">
        <v>75680</v>
      </c>
      <c r="L6" s="87">
        <v>1021680</v>
      </c>
      <c r="M6" s="67"/>
    </row>
    <row r="7" spans="1:13" x14ac:dyDescent="0.25">
      <c r="A7" s="63" t="s">
        <v>73</v>
      </c>
      <c r="B7" s="63">
        <f t="shared" ref="B7:B14" si="1">MONTH(E7)</f>
        <v>2</v>
      </c>
      <c r="C7" s="86" t="s">
        <v>48</v>
      </c>
      <c r="D7" s="86" t="s">
        <v>91</v>
      </c>
      <c r="E7" s="67">
        <v>46081</v>
      </c>
      <c r="F7" s="86" t="s">
        <v>98</v>
      </c>
      <c r="G7" s="86" t="s">
        <v>20</v>
      </c>
      <c r="H7" s="86" t="s">
        <v>51</v>
      </c>
      <c r="I7" s="87">
        <v>707075</v>
      </c>
      <c r="J7" s="87">
        <v>0</v>
      </c>
      <c r="K7" s="87">
        <v>56566</v>
      </c>
      <c r="L7" s="87">
        <v>763641</v>
      </c>
      <c r="M7" s="67">
        <v>46161</v>
      </c>
    </row>
    <row r="8" spans="1:13" x14ac:dyDescent="0.25">
      <c r="A8" s="63" t="s">
        <v>73</v>
      </c>
      <c r="B8" s="63">
        <f t="shared" si="1"/>
        <v>4</v>
      </c>
      <c r="C8" s="86" t="s">
        <v>55</v>
      </c>
      <c r="D8" s="86" t="s">
        <v>92</v>
      </c>
      <c r="E8" s="67">
        <v>46113</v>
      </c>
      <c r="F8" s="86" t="s">
        <v>98</v>
      </c>
      <c r="G8" s="86" t="s">
        <v>20</v>
      </c>
      <c r="H8" s="86" t="s">
        <v>57</v>
      </c>
      <c r="I8" s="87">
        <v>1135665</v>
      </c>
      <c r="J8" s="87">
        <v>0</v>
      </c>
      <c r="K8" s="87">
        <v>90853</v>
      </c>
      <c r="L8" s="87">
        <v>1226518</v>
      </c>
      <c r="M8" s="67">
        <v>46161</v>
      </c>
    </row>
    <row r="9" spans="1:13" x14ac:dyDescent="0.25">
      <c r="A9" s="63" t="s">
        <v>73</v>
      </c>
      <c r="B9" s="63">
        <f t="shared" si="1"/>
        <v>4</v>
      </c>
      <c r="C9" s="86" t="s">
        <v>56</v>
      </c>
      <c r="D9" s="86" t="s">
        <v>93</v>
      </c>
      <c r="E9" s="67">
        <v>46134</v>
      </c>
      <c r="F9" s="86" t="s">
        <v>98</v>
      </c>
      <c r="G9" s="86" t="s">
        <v>20</v>
      </c>
      <c r="H9" s="86" t="s">
        <v>58</v>
      </c>
      <c r="I9" s="87">
        <v>963299</v>
      </c>
      <c r="J9" s="87">
        <v>0</v>
      </c>
      <c r="K9" s="87">
        <v>77064</v>
      </c>
      <c r="L9" s="87">
        <v>1040363</v>
      </c>
      <c r="M9" s="67">
        <v>46161</v>
      </c>
    </row>
    <row r="10" spans="1:13" x14ac:dyDescent="0.25">
      <c r="A10" s="63" t="s">
        <v>73</v>
      </c>
      <c r="B10" s="63">
        <f t="shared" si="1"/>
        <v>5</v>
      </c>
      <c r="C10" s="86" t="s">
        <v>84</v>
      </c>
      <c r="D10" s="86" t="s">
        <v>94</v>
      </c>
      <c r="E10" s="67">
        <v>46147</v>
      </c>
      <c r="F10" s="86" t="s">
        <v>98</v>
      </c>
      <c r="G10" s="86" t="s">
        <v>20</v>
      </c>
      <c r="H10" s="86" t="s">
        <v>63</v>
      </c>
      <c r="I10" s="87">
        <v>879390</v>
      </c>
      <c r="J10" s="87">
        <v>0</v>
      </c>
      <c r="K10" s="87">
        <v>70351</v>
      </c>
      <c r="L10" s="87">
        <v>949741</v>
      </c>
      <c r="M10" s="67">
        <v>46168</v>
      </c>
    </row>
    <row r="11" spans="1:13" x14ac:dyDescent="0.25">
      <c r="A11" s="63" t="s">
        <v>73</v>
      </c>
      <c r="B11" s="63">
        <f t="shared" si="1"/>
        <v>5</v>
      </c>
      <c r="C11" s="86" t="s">
        <v>85</v>
      </c>
      <c r="D11" s="86" t="s">
        <v>95</v>
      </c>
      <c r="E11" s="67">
        <v>46162</v>
      </c>
      <c r="F11" s="86" t="s">
        <v>98</v>
      </c>
      <c r="G11" s="86" t="s">
        <v>20</v>
      </c>
      <c r="H11" s="86" t="s">
        <v>62</v>
      </c>
      <c r="I11" s="87">
        <v>926600</v>
      </c>
      <c r="J11" s="87">
        <v>0</v>
      </c>
      <c r="K11" s="87">
        <v>74128</v>
      </c>
      <c r="L11" s="87">
        <v>1000728</v>
      </c>
      <c r="M11" s="67">
        <v>46190</v>
      </c>
    </row>
    <row r="12" spans="1:13" x14ac:dyDescent="0.25">
      <c r="A12" s="63" t="s">
        <v>73</v>
      </c>
      <c r="B12" s="63">
        <f t="shared" si="1"/>
        <v>6</v>
      </c>
      <c r="C12" s="86" t="s">
        <v>86</v>
      </c>
      <c r="D12" s="86" t="s">
        <v>96</v>
      </c>
      <c r="E12" s="67">
        <v>46175</v>
      </c>
      <c r="F12" s="86" t="s">
        <v>98</v>
      </c>
      <c r="G12" s="86" t="s">
        <v>20</v>
      </c>
      <c r="H12" s="86" t="s">
        <v>99</v>
      </c>
      <c r="I12" s="87">
        <v>901873</v>
      </c>
      <c r="J12" s="87">
        <v>0</v>
      </c>
      <c r="K12" s="87">
        <v>72150</v>
      </c>
      <c r="L12" s="87">
        <v>974023</v>
      </c>
      <c r="M12" s="57">
        <v>46211</v>
      </c>
    </row>
    <row r="13" spans="1:13" x14ac:dyDescent="0.25">
      <c r="A13" s="63" t="s">
        <v>73</v>
      </c>
      <c r="B13" s="63">
        <f t="shared" si="1"/>
        <v>6</v>
      </c>
      <c r="C13" s="101" t="s">
        <v>87</v>
      </c>
      <c r="D13" s="86" t="s">
        <v>97</v>
      </c>
      <c r="E13" s="67">
        <v>46189</v>
      </c>
      <c r="F13" s="86" t="s">
        <v>98</v>
      </c>
      <c r="G13" s="86" t="s">
        <v>20</v>
      </c>
      <c r="H13" s="86" t="s">
        <v>100</v>
      </c>
      <c r="I13" s="87">
        <v>819424</v>
      </c>
      <c r="J13" s="87">
        <v>0</v>
      </c>
      <c r="K13" s="87">
        <v>65554</v>
      </c>
      <c r="L13" s="87">
        <v>884978</v>
      </c>
      <c r="M13" s="57">
        <v>46219</v>
      </c>
    </row>
    <row r="14" spans="1:13" x14ac:dyDescent="0.25">
      <c r="A14" s="88" t="s">
        <v>75</v>
      </c>
      <c r="B14" s="63">
        <f t="shared" si="1"/>
        <v>3</v>
      </c>
      <c r="C14" s="86" t="s">
        <v>52</v>
      </c>
      <c r="D14" s="86" t="s">
        <v>102</v>
      </c>
      <c r="E14" s="67">
        <v>46092</v>
      </c>
      <c r="F14" s="86" t="s">
        <v>98</v>
      </c>
      <c r="G14" s="86" t="s">
        <v>20</v>
      </c>
      <c r="H14" s="86" t="s">
        <v>53</v>
      </c>
      <c r="I14" s="58">
        <v>-675571</v>
      </c>
      <c r="J14" s="58">
        <v>0</v>
      </c>
      <c r="K14" s="58">
        <v>-54046</v>
      </c>
      <c r="L14" s="58">
        <v>-729617</v>
      </c>
      <c r="M14" s="67">
        <v>46161</v>
      </c>
    </row>
    <row r="15" spans="1:13" x14ac:dyDescent="0.25">
      <c r="A15" s="88" t="s">
        <v>75</v>
      </c>
      <c r="B15" s="63">
        <f t="shared" ref="B15:B17" si="2">MONTH(E15)</f>
        <v>4</v>
      </c>
      <c r="C15" s="89" t="s">
        <v>59</v>
      </c>
      <c r="D15" s="89" t="s">
        <v>103</v>
      </c>
      <c r="E15" s="90">
        <v>46127</v>
      </c>
      <c r="F15" s="86" t="s">
        <v>98</v>
      </c>
      <c r="G15" s="86" t="s">
        <v>20</v>
      </c>
      <c r="H15" s="89" t="s">
        <v>53</v>
      </c>
      <c r="I15" s="58">
        <v>-715147</v>
      </c>
      <c r="J15" s="58">
        <v>0</v>
      </c>
      <c r="K15" s="58">
        <v>-57212</v>
      </c>
      <c r="L15" s="58">
        <v>-772359</v>
      </c>
      <c r="M15" s="67">
        <v>46161</v>
      </c>
    </row>
    <row r="16" spans="1:13" x14ac:dyDescent="0.25">
      <c r="A16" s="88" t="s">
        <v>75</v>
      </c>
      <c r="B16" s="63">
        <f t="shared" si="2"/>
        <v>6</v>
      </c>
      <c r="C16" s="86" t="s">
        <v>101</v>
      </c>
      <c r="D16" s="86" t="s">
        <v>104</v>
      </c>
      <c r="E16" s="67">
        <v>46176</v>
      </c>
      <c r="F16" s="86" t="s">
        <v>98</v>
      </c>
      <c r="G16" s="86" t="s">
        <v>20</v>
      </c>
      <c r="H16" s="86" t="s">
        <v>105</v>
      </c>
      <c r="I16" s="58">
        <v>-528332</v>
      </c>
      <c r="J16" s="58">
        <v>0</v>
      </c>
      <c r="K16" s="58">
        <v>-42267</v>
      </c>
      <c r="L16" s="58">
        <v>-570599</v>
      </c>
      <c r="M16" s="67">
        <v>46190</v>
      </c>
    </row>
    <row r="17" spans="1:13" x14ac:dyDescent="0.25">
      <c r="A17" s="88" t="s">
        <v>106</v>
      </c>
      <c r="B17" s="63">
        <f t="shared" si="2"/>
        <v>1</v>
      </c>
      <c r="C17">
        <v>381</v>
      </c>
      <c r="D17" t="s">
        <v>107</v>
      </c>
      <c r="E17" s="57">
        <v>46048</v>
      </c>
      <c r="F17" s="86" t="s">
        <v>98</v>
      </c>
      <c r="G17" s="86" t="s">
        <v>20</v>
      </c>
      <c r="H17" t="s">
        <v>45</v>
      </c>
      <c r="I17" s="58">
        <v>-218801</v>
      </c>
      <c r="J17" s="58">
        <v>0</v>
      </c>
      <c r="K17" s="58">
        <v>-17504</v>
      </c>
      <c r="L17" s="58">
        <v>-236305</v>
      </c>
      <c r="M17" s="67">
        <v>46161</v>
      </c>
    </row>
    <row r="18" spans="1:13" x14ac:dyDescent="0.25">
      <c r="A18" s="88" t="s">
        <v>106</v>
      </c>
      <c r="B18" s="63">
        <f t="shared" ref="B18:B19" si="3">MONTH(E18)</f>
        <v>4</v>
      </c>
      <c r="C18" s="91" t="s">
        <v>60</v>
      </c>
      <c r="D18" t="s">
        <v>108</v>
      </c>
      <c r="E18" s="43">
        <v>46135</v>
      </c>
      <c r="F18" s="86" t="s">
        <v>98</v>
      </c>
      <c r="G18" s="86" t="s">
        <v>20</v>
      </c>
      <c r="H18" t="s">
        <v>61</v>
      </c>
      <c r="I18" s="58">
        <v>-384762</v>
      </c>
      <c r="J18" s="58">
        <v>0</v>
      </c>
      <c r="K18" s="58">
        <v>-30780.959999999999</v>
      </c>
      <c r="L18" s="58">
        <v>-415542.96</v>
      </c>
      <c r="M18" s="67">
        <v>46161</v>
      </c>
    </row>
    <row r="19" spans="1:13" x14ac:dyDescent="0.25">
      <c r="A19" s="88" t="s">
        <v>77</v>
      </c>
      <c r="B19" s="63">
        <f t="shared" si="3"/>
        <v>6</v>
      </c>
      <c r="D19" s="86" t="s">
        <v>109</v>
      </c>
      <c r="E19" s="67">
        <v>46190</v>
      </c>
      <c r="F19" s="86" t="s">
        <v>98</v>
      </c>
      <c r="G19" s="86" t="s">
        <v>20</v>
      </c>
      <c r="H19" s="86" t="s">
        <v>116</v>
      </c>
      <c r="L19" s="58">
        <v>-430129</v>
      </c>
    </row>
    <row r="20" spans="1:13" x14ac:dyDescent="0.25">
      <c r="A20" s="88" t="s">
        <v>77</v>
      </c>
      <c r="B20" s="63">
        <f t="shared" ref="B20:B25" si="4">MONTH(E20)</f>
        <v>5</v>
      </c>
      <c r="D20" s="86" t="s">
        <v>110</v>
      </c>
      <c r="E20" s="67">
        <v>46168</v>
      </c>
      <c r="F20" s="86" t="s">
        <v>98</v>
      </c>
      <c r="G20" s="86" t="s">
        <v>20</v>
      </c>
      <c r="H20" s="86" t="s">
        <v>116</v>
      </c>
      <c r="L20" s="58">
        <v>-949741</v>
      </c>
    </row>
    <row r="21" spans="1:13" x14ac:dyDescent="0.25">
      <c r="A21" s="88" t="s">
        <v>77</v>
      </c>
      <c r="B21" s="63">
        <f t="shared" si="4"/>
        <v>5</v>
      </c>
      <c r="D21" s="86" t="s">
        <v>111</v>
      </c>
      <c r="E21" s="67">
        <v>46161</v>
      </c>
      <c r="F21" s="86" t="s">
        <v>98</v>
      </c>
      <c r="G21" s="86" t="s">
        <v>20</v>
      </c>
      <c r="H21" s="86" t="s">
        <v>117</v>
      </c>
      <c r="L21" s="58">
        <v>-1113003</v>
      </c>
    </row>
    <row r="22" spans="1:13" x14ac:dyDescent="0.25">
      <c r="A22" s="88" t="s">
        <v>77</v>
      </c>
      <c r="B22" s="63">
        <f t="shared" si="4"/>
        <v>3</v>
      </c>
      <c r="D22" s="86" t="s">
        <v>112</v>
      </c>
      <c r="E22" s="67">
        <v>46085</v>
      </c>
      <c r="F22" s="86" t="s">
        <v>98</v>
      </c>
      <c r="G22" s="86" t="s">
        <v>20</v>
      </c>
      <c r="H22" s="86" t="s">
        <v>118</v>
      </c>
      <c r="L22" s="58">
        <v>-5575516</v>
      </c>
    </row>
    <row r="23" spans="1:13" x14ac:dyDescent="0.25">
      <c r="A23" s="88" t="s">
        <v>77</v>
      </c>
      <c r="B23" s="63">
        <f t="shared" si="4"/>
        <v>2</v>
      </c>
      <c r="D23" s="86" t="s">
        <v>113</v>
      </c>
      <c r="E23" s="67">
        <v>46058</v>
      </c>
      <c r="F23" s="86" t="s">
        <v>98</v>
      </c>
      <c r="G23" s="86" t="s">
        <v>20</v>
      </c>
      <c r="H23" s="86" t="s">
        <v>119</v>
      </c>
      <c r="L23" s="58">
        <v>-1699141</v>
      </c>
    </row>
    <row r="24" spans="1:13" x14ac:dyDescent="0.25">
      <c r="A24" s="88" t="s">
        <v>77</v>
      </c>
      <c r="B24" s="63">
        <f t="shared" si="4"/>
        <v>1</v>
      </c>
      <c r="D24" s="86" t="s">
        <v>114</v>
      </c>
      <c r="E24" s="67">
        <v>46043</v>
      </c>
      <c r="F24" s="86" t="s">
        <v>98</v>
      </c>
      <c r="G24" s="86" t="s">
        <v>20</v>
      </c>
      <c r="H24" s="86" t="s">
        <v>120</v>
      </c>
      <c r="L24" s="58">
        <v>-539505</v>
      </c>
    </row>
    <row r="25" spans="1:13" x14ac:dyDescent="0.25">
      <c r="A25" s="88" t="s">
        <v>77</v>
      </c>
      <c r="B25" s="63">
        <f t="shared" si="4"/>
        <v>1</v>
      </c>
      <c r="D25" s="86" t="s">
        <v>115</v>
      </c>
      <c r="E25" s="67">
        <v>46029</v>
      </c>
      <c r="F25" s="86" t="s">
        <v>98</v>
      </c>
      <c r="G25" s="86" t="s">
        <v>20</v>
      </c>
      <c r="H25" s="86" t="s">
        <v>121</v>
      </c>
      <c r="L25" s="58">
        <v>-574155</v>
      </c>
    </row>
    <row r="26" spans="1:13" x14ac:dyDescent="0.25">
      <c r="A26" s="88" t="s">
        <v>77</v>
      </c>
      <c r="B26" s="63">
        <f t="shared" ref="B26:B27" si="5">MONTH(E26)</f>
        <v>7</v>
      </c>
      <c r="D26" t="s">
        <v>124</v>
      </c>
      <c r="E26" s="57">
        <v>46211</v>
      </c>
      <c r="F26" t="s">
        <v>98</v>
      </c>
      <c r="G26" t="s">
        <v>20</v>
      </c>
      <c r="H26" t="s">
        <v>116</v>
      </c>
      <c r="L26" s="87">
        <v>-974023</v>
      </c>
    </row>
    <row r="27" spans="1:13" x14ac:dyDescent="0.25">
      <c r="A27" s="88" t="s">
        <v>77</v>
      </c>
      <c r="B27" s="63">
        <f t="shared" si="5"/>
        <v>7</v>
      </c>
      <c r="E27" s="57">
        <v>46219</v>
      </c>
      <c r="F27" t="s">
        <v>98</v>
      </c>
      <c r="G27" t="s">
        <v>20</v>
      </c>
      <c r="H27" t="s">
        <v>116</v>
      </c>
      <c r="L27" s="87">
        <v>-884978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9E855-0CD5-4BA3-9F8C-5B0001D0BEDD}">
  <dimension ref="A1:J9"/>
  <sheetViews>
    <sheetView workbookViewId="0">
      <selection activeCell="F15" sqref="F15"/>
    </sheetView>
  </sheetViews>
  <sheetFormatPr defaultColWidth="13.85546875" defaultRowHeight="15" x14ac:dyDescent="0.25"/>
  <sheetData>
    <row r="1" spans="1:10" ht="66" x14ac:dyDescent="0.25">
      <c r="A1" s="49" t="s">
        <v>1</v>
      </c>
      <c r="B1" s="50" t="s">
        <v>2</v>
      </c>
      <c r="C1" s="50" t="s">
        <v>22</v>
      </c>
      <c r="D1" s="50" t="s">
        <v>3</v>
      </c>
      <c r="E1" s="51" t="s">
        <v>23</v>
      </c>
      <c r="F1" s="50" t="s">
        <v>24</v>
      </c>
      <c r="G1" s="51" t="s">
        <v>0</v>
      </c>
      <c r="H1" s="51" t="s">
        <v>18</v>
      </c>
      <c r="I1" s="50" t="s">
        <v>25</v>
      </c>
      <c r="J1" s="50" t="s">
        <v>26</v>
      </c>
    </row>
    <row r="2" spans="1:10" x14ac:dyDescent="0.25">
      <c r="A2" s="67">
        <v>46175</v>
      </c>
      <c r="B2" s="86" t="s">
        <v>86</v>
      </c>
      <c r="C2" s="44" t="s">
        <v>43</v>
      </c>
      <c r="D2" s="86" t="s">
        <v>99</v>
      </c>
      <c r="E2" s="87">
        <v>901873</v>
      </c>
      <c r="F2" s="87">
        <v>0</v>
      </c>
      <c r="G2" s="87">
        <v>72150</v>
      </c>
      <c r="H2" s="87">
        <v>974023</v>
      </c>
      <c r="I2" s="53" t="s">
        <v>20</v>
      </c>
      <c r="J2" s="44" t="s">
        <v>28</v>
      </c>
    </row>
    <row r="3" spans="1:10" x14ac:dyDescent="0.25">
      <c r="A3" s="67">
        <v>46189</v>
      </c>
      <c r="B3" s="86" t="s">
        <v>87</v>
      </c>
      <c r="C3" s="44" t="s">
        <v>43</v>
      </c>
      <c r="D3" s="86" t="s">
        <v>100</v>
      </c>
      <c r="E3" s="87">
        <v>819424</v>
      </c>
      <c r="F3" s="87">
        <v>0</v>
      </c>
      <c r="G3" s="87">
        <v>65554</v>
      </c>
      <c r="H3" s="87">
        <v>884978</v>
      </c>
      <c r="I3" s="53" t="s">
        <v>20</v>
      </c>
      <c r="J3" s="44" t="s">
        <v>28</v>
      </c>
    </row>
    <row r="4" spans="1:10" x14ac:dyDescent="0.25">
      <c r="A4" s="67">
        <v>46176</v>
      </c>
      <c r="B4" s="86" t="s">
        <v>101</v>
      </c>
      <c r="C4" s="44" t="s">
        <v>125</v>
      </c>
      <c r="D4" s="86" t="s">
        <v>53</v>
      </c>
      <c r="E4" s="58">
        <v>-528332</v>
      </c>
      <c r="F4" s="58">
        <v>0</v>
      </c>
      <c r="G4" s="58">
        <v>-42267</v>
      </c>
      <c r="H4" s="58">
        <v>-570599</v>
      </c>
      <c r="I4" s="53" t="s">
        <v>20</v>
      </c>
      <c r="J4" s="44" t="s">
        <v>28</v>
      </c>
    </row>
    <row r="8" spans="1:10" x14ac:dyDescent="0.25">
      <c r="H8" s="93">
        <f>SUM(H2:H4)</f>
        <v>1288402</v>
      </c>
    </row>
    <row r="9" spans="1:10" x14ac:dyDescent="0.25">
      <c r="H9" s="9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6D5D0-97D3-4B49-BAC4-F4E3C0657922}">
  <dimension ref="A1:J13"/>
  <sheetViews>
    <sheetView workbookViewId="0">
      <selection sqref="A1:XFD3"/>
    </sheetView>
  </sheetViews>
  <sheetFormatPr defaultRowHeight="15" x14ac:dyDescent="0.25"/>
  <cols>
    <col min="1" max="1" width="11.5703125" style="44" customWidth="1"/>
    <col min="2" max="2" width="9" style="44"/>
    <col min="4" max="4" width="37.42578125" customWidth="1"/>
    <col min="5" max="5" width="12.42578125" style="52" customWidth="1"/>
    <col min="6" max="8" width="9" style="52"/>
    <col min="9" max="9" width="99.7109375" bestFit="1" customWidth="1"/>
    <col min="10" max="10" width="16.42578125" style="52" customWidth="1"/>
  </cols>
  <sheetData>
    <row r="1" spans="1:10" ht="52.5" customHeight="1" x14ac:dyDescent="0.25">
      <c r="A1" s="49" t="s">
        <v>1</v>
      </c>
      <c r="B1" s="50" t="s">
        <v>2</v>
      </c>
      <c r="C1" s="50" t="s">
        <v>22</v>
      </c>
      <c r="D1" s="50" t="s">
        <v>3</v>
      </c>
      <c r="E1" s="51" t="s">
        <v>23</v>
      </c>
      <c r="F1" s="50" t="s">
        <v>24</v>
      </c>
      <c r="G1" s="51" t="s">
        <v>0</v>
      </c>
      <c r="H1" s="51" t="s">
        <v>18</v>
      </c>
      <c r="I1" s="50" t="s">
        <v>25</v>
      </c>
      <c r="J1" s="50" t="s">
        <v>26</v>
      </c>
    </row>
    <row r="2" spans="1:10" s="53" customFormat="1" ht="20.25" customHeight="1" x14ac:dyDescent="0.25">
      <c r="A2" s="43">
        <v>46162</v>
      </c>
      <c r="B2" s="44">
        <v>35195</v>
      </c>
      <c r="C2" s="44" t="s">
        <v>43</v>
      </c>
      <c r="D2" s="53" t="s">
        <v>62</v>
      </c>
      <c r="E2" s="54">
        <v>926600</v>
      </c>
      <c r="F2" s="55">
        <v>0.08</v>
      </c>
      <c r="G2" s="54">
        <v>74128</v>
      </c>
      <c r="H2" s="54">
        <v>1000728</v>
      </c>
      <c r="I2" s="53" t="s">
        <v>20</v>
      </c>
      <c r="J2" s="44" t="s">
        <v>28</v>
      </c>
    </row>
    <row r="3" spans="1:10" s="53" customFormat="1" ht="20.25" customHeight="1" x14ac:dyDescent="0.25">
      <c r="A3" s="43">
        <v>46147</v>
      </c>
      <c r="B3" s="44">
        <v>31621</v>
      </c>
      <c r="C3" s="44" t="s">
        <v>43</v>
      </c>
      <c r="D3" s="53" t="s">
        <v>63</v>
      </c>
      <c r="E3" s="54">
        <v>879390</v>
      </c>
      <c r="F3" s="55">
        <v>0.08</v>
      </c>
      <c r="G3" s="54">
        <v>70351</v>
      </c>
      <c r="H3" s="54">
        <v>949741</v>
      </c>
      <c r="I3" s="53" t="s">
        <v>20</v>
      </c>
      <c r="J3" s="44" t="s">
        <v>28</v>
      </c>
    </row>
    <row r="4" spans="1:10" ht="20.25" customHeight="1" x14ac:dyDescent="0.25"/>
    <row r="5" spans="1:10" ht="20.25" customHeight="1" x14ac:dyDescent="0.25">
      <c r="H5" s="56">
        <f>SUM(H2:H3)</f>
        <v>1950469</v>
      </c>
    </row>
    <row r="6" spans="1:10" ht="20.25" customHeight="1" x14ac:dyDescent="0.25"/>
    <row r="7" spans="1:10" ht="20.25" customHeight="1" x14ac:dyDescent="0.25"/>
    <row r="8" spans="1:10" ht="20.25" customHeight="1" x14ac:dyDescent="0.25"/>
    <row r="9" spans="1:10" ht="20.25" customHeight="1" x14ac:dyDescent="0.25"/>
    <row r="10" spans="1:10" ht="20.25" customHeight="1" x14ac:dyDescent="0.25"/>
    <row r="11" spans="1:10" ht="20.25" customHeight="1" x14ac:dyDescent="0.25"/>
    <row r="12" spans="1:10" ht="20.25" customHeight="1" x14ac:dyDescent="0.25"/>
    <row r="13" spans="1:10" ht="20.25" customHeight="1" x14ac:dyDescent="0.25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"/>
  <sheetViews>
    <sheetView workbookViewId="0">
      <selection activeCell="E5" sqref="E5:H5"/>
    </sheetView>
  </sheetViews>
  <sheetFormatPr defaultRowHeight="15" x14ac:dyDescent="0.25"/>
  <cols>
    <col min="1" max="1" width="13.140625" customWidth="1"/>
    <col min="2" max="2" width="12.5703125" customWidth="1"/>
    <col min="3" max="3" width="11" customWidth="1"/>
    <col min="4" max="4" width="45.140625" bestFit="1" customWidth="1"/>
    <col min="5" max="5" width="13.28515625" bestFit="1" customWidth="1"/>
    <col min="7" max="7" width="10.5703125" bestFit="1" customWidth="1"/>
    <col min="8" max="8" width="13.28515625" bestFit="1" customWidth="1"/>
    <col min="9" max="9" width="100.85546875" bestFit="1" customWidth="1"/>
    <col min="10" max="10" width="15.42578125" customWidth="1"/>
  </cols>
  <sheetData>
    <row r="1" spans="1:10" ht="31.5" x14ac:dyDescent="0.25">
      <c r="A1" s="33" t="s">
        <v>1</v>
      </c>
      <c r="B1" s="34" t="s">
        <v>2</v>
      </c>
      <c r="C1" s="34" t="s">
        <v>22</v>
      </c>
      <c r="D1" s="34" t="s">
        <v>3</v>
      </c>
      <c r="E1" s="35" t="s">
        <v>23</v>
      </c>
      <c r="F1" s="34" t="s">
        <v>24</v>
      </c>
      <c r="G1" s="35" t="s">
        <v>0</v>
      </c>
      <c r="H1" s="35" t="s">
        <v>18</v>
      </c>
      <c r="I1" s="34" t="s">
        <v>25</v>
      </c>
      <c r="J1" s="34" t="s">
        <v>26</v>
      </c>
    </row>
    <row r="2" spans="1:10" x14ac:dyDescent="0.25">
      <c r="A2" s="43">
        <v>46113</v>
      </c>
      <c r="B2" s="46" t="s">
        <v>55</v>
      </c>
      <c r="C2" s="44" t="s">
        <v>43</v>
      </c>
      <c r="D2" t="s">
        <v>57</v>
      </c>
      <c r="E2" s="41">
        <v>1135665</v>
      </c>
      <c r="F2" s="40">
        <v>0.08</v>
      </c>
      <c r="G2" s="41">
        <f>E2*F2</f>
        <v>90853.2</v>
      </c>
      <c r="H2" s="41">
        <f>E2+G2</f>
        <v>1226518.2</v>
      </c>
      <c r="I2" t="s">
        <v>20</v>
      </c>
      <c r="J2" s="42" t="s">
        <v>28</v>
      </c>
    </row>
    <row r="3" spans="1:10" x14ac:dyDescent="0.25">
      <c r="A3" s="43">
        <v>46134</v>
      </c>
      <c r="B3" s="46" t="s">
        <v>56</v>
      </c>
      <c r="C3" s="44" t="s">
        <v>43</v>
      </c>
      <c r="D3" t="s">
        <v>58</v>
      </c>
      <c r="E3" s="41">
        <v>963299</v>
      </c>
      <c r="F3" s="40">
        <v>0.08</v>
      </c>
      <c r="G3" s="41">
        <f>E3*F3</f>
        <v>77063.92</v>
      </c>
      <c r="H3" s="41">
        <f>E3+G3</f>
        <v>1040362.92</v>
      </c>
      <c r="I3" t="s">
        <v>20</v>
      </c>
      <c r="J3" s="42" t="s">
        <v>28</v>
      </c>
    </row>
    <row r="4" spans="1:10" x14ac:dyDescent="0.25">
      <c r="A4" s="43">
        <v>46127</v>
      </c>
      <c r="B4" s="46" t="s">
        <v>59</v>
      </c>
      <c r="C4" s="44" t="s">
        <v>54</v>
      </c>
      <c r="D4" t="s">
        <v>53</v>
      </c>
      <c r="E4" s="45">
        <v>-715147</v>
      </c>
      <c r="F4" s="40">
        <v>0.08</v>
      </c>
      <c r="G4" s="45">
        <f>E4*F4</f>
        <v>-57211.76</v>
      </c>
      <c r="H4" s="45">
        <f>E4+G4</f>
        <v>-772358.76</v>
      </c>
      <c r="I4" t="s">
        <v>20</v>
      </c>
      <c r="J4" s="42" t="s">
        <v>28</v>
      </c>
    </row>
    <row r="5" spans="1:10" x14ac:dyDescent="0.25">
      <c r="A5" s="43">
        <v>46135</v>
      </c>
      <c r="B5" s="46" t="s">
        <v>60</v>
      </c>
      <c r="C5" s="44" t="s">
        <v>54</v>
      </c>
      <c r="D5" t="s">
        <v>61</v>
      </c>
      <c r="E5" s="45">
        <v>-384762</v>
      </c>
      <c r="F5" s="40">
        <v>0.08</v>
      </c>
      <c r="G5" s="45">
        <f>E5*F5</f>
        <v>-30780.959999999999</v>
      </c>
      <c r="H5" s="45">
        <f>E5+G5</f>
        <v>-415542.96</v>
      </c>
      <c r="I5" t="s">
        <v>20</v>
      </c>
      <c r="J5" t="s">
        <v>28</v>
      </c>
    </row>
    <row r="7" spans="1:10" x14ac:dyDescent="0.25">
      <c r="H7" s="48">
        <f>SUM(H2:H5)</f>
        <v>1078979.4000000001</v>
      </c>
    </row>
    <row r="11" spans="1:10" x14ac:dyDescent="0.25">
      <c r="H11" s="38"/>
    </row>
  </sheetData>
  <pageMargins left="0.7" right="0.7" top="0.75" bottom="0.75" header="0.3" footer="0.3"/>
  <pageSetup orientation="portrait" horizontalDpi="300" verticalDpi="300" r:id="rId1"/>
  <ignoredErrors>
    <ignoredError sqref="B2:B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"/>
  <sheetViews>
    <sheetView workbookViewId="0">
      <selection activeCell="B2" sqref="B2"/>
    </sheetView>
  </sheetViews>
  <sheetFormatPr defaultColWidth="9.140625"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17.42578125" bestFit="1" customWidth="1"/>
    <col min="6" max="7" width="7.85546875" bestFit="1" customWidth="1"/>
    <col min="9" max="9" width="86.28515625" bestFit="1" customWidth="1"/>
    <col min="10" max="10" width="12.5703125" bestFit="1" customWidth="1"/>
  </cols>
  <sheetData>
    <row r="1" spans="1:10" ht="42" x14ac:dyDescent="0.25">
      <c r="A1" s="33" t="s">
        <v>1</v>
      </c>
      <c r="B1" s="34" t="s">
        <v>2</v>
      </c>
      <c r="C1" s="34" t="s">
        <v>22</v>
      </c>
      <c r="D1" s="34" t="s">
        <v>3</v>
      </c>
      <c r="E1" s="35" t="s">
        <v>23</v>
      </c>
      <c r="F1" s="34" t="s">
        <v>24</v>
      </c>
      <c r="G1" s="35" t="s">
        <v>0</v>
      </c>
      <c r="H1" s="35" t="s">
        <v>18</v>
      </c>
      <c r="I1" s="34" t="s">
        <v>25</v>
      </c>
      <c r="J1" s="34" t="s">
        <v>26</v>
      </c>
    </row>
    <row r="2" spans="1:10" x14ac:dyDescent="0.25">
      <c r="A2" s="36">
        <v>46092</v>
      </c>
      <c r="B2" s="47" t="s">
        <v>52</v>
      </c>
      <c r="C2" s="37" t="s">
        <v>54</v>
      </c>
      <c r="D2" s="37" t="s">
        <v>53</v>
      </c>
      <c r="E2" s="38">
        <v>-675571</v>
      </c>
      <c r="F2" s="39" t="s">
        <v>27</v>
      </c>
      <c r="G2" s="38">
        <v>-54046</v>
      </c>
      <c r="H2" s="38">
        <f>+E2+G2</f>
        <v>-729617</v>
      </c>
      <c r="I2" s="37" t="s">
        <v>20</v>
      </c>
      <c r="J2" s="37" t="s">
        <v>28</v>
      </c>
    </row>
    <row r="3" spans="1:10" x14ac:dyDescent="0.25">
      <c r="H3" s="38">
        <f>SUM(H2:H2)</f>
        <v>-729617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"/>
  <sheetViews>
    <sheetView workbookViewId="0">
      <selection activeCell="E19" sqref="E19"/>
    </sheetView>
  </sheetViews>
  <sheetFormatPr defaultColWidth="9.140625"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17.42578125" bestFit="1" customWidth="1"/>
    <col min="6" max="7" width="7.85546875" bestFit="1" customWidth="1"/>
    <col min="9" max="9" width="86.28515625" bestFit="1" customWidth="1"/>
    <col min="10" max="10" width="12.5703125" bestFit="1" customWidth="1"/>
  </cols>
  <sheetData>
    <row r="1" spans="1:10" ht="42" x14ac:dyDescent="0.25">
      <c r="A1" s="33" t="s">
        <v>1</v>
      </c>
      <c r="B1" s="34" t="s">
        <v>2</v>
      </c>
      <c r="C1" s="34" t="s">
        <v>22</v>
      </c>
      <c r="D1" s="34" t="s">
        <v>3</v>
      </c>
      <c r="E1" s="35" t="s">
        <v>23</v>
      </c>
      <c r="F1" s="34" t="s">
        <v>24</v>
      </c>
      <c r="G1" s="35" t="s">
        <v>0</v>
      </c>
      <c r="H1" s="35" t="s">
        <v>18</v>
      </c>
      <c r="I1" s="34" t="s">
        <v>25</v>
      </c>
      <c r="J1" s="34" t="s">
        <v>26</v>
      </c>
    </row>
    <row r="2" spans="1:10" x14ac:dyDescent="0.25">
      <c r="A2" s="36">
        <v>46056</v>
      </c>
      <c r="B2" s="37" t="s">
        <v>46</v>
      </c>
      <c r="C2" s="37" t="s">
        <v>43</v>
      </c>
      <c r="D2" s="37" t="s">
        <v>49</v>
      </c>
      <c r="E2" s="38">
        <v>3002140</v>
      </c>
      <c r="F2" s="39" t="s">
        <v>27</v>
      </c>
      <c r="G2" s="38">
        <v>240171</v>
      </c>
      <c r="H2" s="38">
        <f>+E2+G2</f>
        <v>3242311</v>
      </c>
      <c r="I2" s="37" t="s">
        <v>20</v>
      </c>
      <c r="J2" s="37" t="s">
        <v>28</v>
      </c>
    </row>
    <row r="3" spans="1:10" x14ac:dyDescent="0.25">
      <c r="A3" s="36">
        <v>46060</v>
      </c>
      <c r="B3" s="37" t="s">
        <v>47</v>
      </c>
      <c r="C3" s="37" t="s">
        <v>43</v>
      </c>
      <c r="D3" s="37" t="s">
        <v>50</v>
      </c>
      <c r="E3" s="38">
        <v>946000</v>
      </c>
      <c r="F3" s="39" t="s">
        <v>27</v>
      </c>
      <c r="G3" s="38">
        <v>75680</v>
      </c>
      <c r="H3" s="38">
        <f>+E3+G3</f>
        <v>1021680</v>
      </c>
      <c r="I3" s="37" t="s">
        <v>20</v>
      </c>
      <c r="J3" s="37" t="s">
        <v>28</v>
      </c>
    </row>
    <row r="4" spans="1:10" x14ac:dyDescent="0.25">
      <c r="A4" s="36">
        <v>46081</v>
      </c>
      <c r="B4" s="47" t="s">
        <v>48</v>
      </c>
      <c r="C4" s="37" t="s">
        <v>43</v>
      </c>
      <c r="D4" s="37" t="s">
        <v>51</v>
      </c>
      <c r="E4" s="38">
        <v>707075</v>
      </c>
      <c r="F4" s="39" t="s">
        <v>27</v>
      </c>
      <c r="G4" s="38">
        <v>56566</v>
      </c>
      <c r="H4" s="38">
        <f>+E4+G4</f>
        <v>763641</v>
      </c>
      <c r="I4" s="37" t="s">
        <v>20</v>
      </c>
      <c r="J4" s="37" t="s">
        <v>28</v>
      </c>
    </row>
    <row r="5" spans="1:10" x14ac:dyDescent="0.25">
      <c r="H5" s="38">
        <f>SUM(H2:H4)</f>
        <v>5027632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"/>
  <sheetViews>
    <sheetView workbookViewId="0">
      <selection activeCell="J2" sqref="J2"/>
    </sheetView>
  </sheetViews>
  <sheetFormatPr defaultColWidth="9.140625"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17.42578125" bestFit="1" customWidth="1"/>
    <col min="6" max="7" width="7.85546875" bestFit="1" customWidth="1"/>
    <col min="9" max="9" width="86.28515625" bestFit="1" customWidth="1"/>
    <col min="10" max="10" width="12.5703125" bestFit="1" customWidth="1"/>
  </cols>
  <sheetData>
    <row r="1" spans="1:10" ht="42" x14ac:dyDescent="0.25">
      <c r="A1" s="33" t="s">
        <v>1</v>
      </c>
      <c r="B1" s="34" t="s">
        <v>2</v>
      </c>
      <c r="C1" s="34" t="s">
        <v>22</v>
      </c>
      <c r="D1" s="34" t="s">
        <v>3</v>
      </c>
      <c r="E1" s="35" t="s">
        <v>23</v>
      </c>
      <c r="F1" s="34" t="s">
        <v>24</v>
      </c>
      <c r="G1" s="35" t="s">
        <v>0</v>
      </c>
      <c r="H1" s="35" t="s">
        <v>18</v>
      </c>
      <c r="I1" s="34" t="s">
        <v>25</v>
      </c>
      <c r="J1" s="34" t="s">
        <v>26</v>
      </c>
    </row>
    <row r="2" spans="1:10" x14ac:dyDescent="0.25">
      <c r="A2" s="36">
        <v>46030</v>
      </c>
      <c r="B2" s="37" t="s">
        <v>41</v>
      </c>
      <c r="C2" s="37" t="s">
        <v>43</v>
      </c>
      <c r="D2" s="37" t="s">
        <v>44</v>
      </c>
      <c r="E2" s="38">
        <v>985025</v>
      </c>
      <c r="F2" s="39" t="s">
        <v>27</v>
      </c>
      <c r="G2" s="38">
        <v>78802</v>
      </c>
      <c r="H2" s="38">
        <f>+E2+G2</f>
        <v>1063827</v>
      </c>
      <c r="I2" s="37" t="s">
        <v>20</v>
      </c>
      <c r="J2" s="37" t="s">
        <v>28</v>
      </c>
    </row>
    <row r="3" spans="1:10" x14ac:dyDescent="0.25">
      <c r="A3" s="36">
        <v>46048</v>
      </c>
      <c r="B3" s="37" t="s">
        <v>42</v>
      </c>
      <c r="C3" s="37"/>
      <c r="D3" s="37" t="s">
        <v>45</v>
      </c>
      <c r="E3" s="38">
        <v>-218801</v>
      </c>
      <c r="F3" s="39" t="s">
        <v>27</v>
      </c>
      <c r="G3" s="38">
        <v>-17504</v>
      </c>
      <c r="H3" s="38">
        <f>+E3+G3</f>
        <v>-236305</v>
      </c>
      <c r="I3" s="37" t="s">
        <v>20</v>
      </c>
      <c r="J3" s="37" t="s">
        <v>28</v>
      </c>
    </row>
    <row r="4" spans="1:10" x14ac:dyDescent="0.25">
      <c r="H4" s="38">
        <f>SUM(H2:H3)</f>
        <v>827522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Tổng Hợp</vt:lpstr>
      <vt:lpstr>CÔNG NỢ </vt:lpstr>
      <vt:lpstr>CHI TIẾT</vt:lpstr>
      <vt:lpstr>T06</vt:lpstr>
      <vt:lpstr>T05</vt:lpstr>
      <vt:lpstr>T04</vt:lpstr>
      <vt:lpstr>T03</vt:lpstr>
      <vt:lpstr>T02</vt:lpstr>
      <vt:lpstr>T01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2023-02-23T02:33:27Z</dcterms:created>
  <dcterms:modified xsi:type="dcterms:W3CDTF">2026-07-21T01:50:54Z</dcterms:modified>
</cp:coreProperties>
</file>