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PHẠM HÙNG\2026\"/>
    </mc:Choice>
  </mc:AlternateContent>
  <xr:revisionPtr revIDLastSave="0" documentId="13_ncr:1_{821F3F4E-0E53-426A-BB05-055C87E7435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CÔNG NỢ" sheetId="26" state="hidden" r:id="rId2"/>
    <sheet name="CHI TIẾT" sheetId="27" state="hidden" r:id="rId3"/>
    <sheet name="T07" sheetId="28" r:id="rId4"/>
    <sheet name="T06" sheetId="25" r:id="rId5"/>
    <sheet name="T05" sheetId="24" r:id="rId6"/>
    <sheet name="T04" sheetId="23" r:id="rId7"/>
    <sheet name="T03" sheetId="22" r:id="rId8"/>
    <sheet name="T02" sheetId="21" r:id="rId9"/>
    <sheet name="T01" sheetId="20" r:id="rId10"/>
    <sheet name="Hỗ trợ" sheetId="7" state="hidden" r:id="rId11"/>
  </sheets>
  <definedNames>
    <definedName name="_xlnm._FilterDatabase" localSheetId="10" hidden="1">'Hỗ trợ'!$A$1:$K$3</definedName>
  </definedNames>
  <calcPr calcId="191029"/>
</workbook>
</file>

<file path=xl/calcChain.xml><?xml version="1.0" encoding="utf-8"?>
<calcChain xmlns="http://schemas.openxmlformats.org/spreadsheetml/2006/main">
  <c r="E18" i="26" l="1"/>
  <c r="D18" i="26"/>
  <c r="C18" i="26"/>
  <c r="H18" i="26"/>
  <c r="F18" i="26"/>
  <c r="D38" i="2"/>
  <c r="D37" i="2"/>
  <c r="B43" i="27"/>
  <c r="B36" i="27"/>
  <c r="B37" i="27"/>
  <c r="B38" i="27"/>
  <c r="B39" i="27"/>
  <c r="B40" i="27"/>
  <c r="B41" i="27"/>
  <c r="B42" i="27"/>
  <c r="B35" i="27"/>
  <c r="H13" i="28"/>
  <c r="B34" i="27"/>
  <c r="B32" i="27"/>
  <c r="B30" i="27"/>
  <c r="F50" i="2"/>
  <c r="F49" i="2"/>
  <c r="B28" i="27"/>
  <c r="B33" i="27"/>
  <c r="B29" i="27"/>
  <c r="B31" i="27"/>
  <c r="B27" i="27"/>
  <c r="B26" i="27"/>
  <c r="D6" i="26" s="1"/>
  <c r="B21" i="27"/>
  <c r="B22" i="27"/>
  <c r="B23" i="27"/>
  <c r="B24" i="27"/>
  <c r="B25" i="27"/>
  <c r="B20" i="27"/>
  <c r="B19" i="27"/>
  <c r="L18" i="27"/>
  <c r="B18" i="27"/>
  <c r="B5" i="27"/>
  <c r="B6" i="27"/>
  <c r="B7" i="27"/>
  <c r="B8" i="27"/>
  <c r="B9" i="27"/>
  <c r="B10" i="27"/>
  <c r="B11" i="27"/>
  <c r="B12" i="27"/>
  <c r="B13" i="27"/>
  <c r="B14" i="27"/>
  <c r="B15" i="27"/>
  <c r="B16" i="27"/>
  <c r="B17" i="27"/>
  <c r="B4" i="27"/>
  <c r="G7" i="26" s="1"/>
  <c r="L1" i="27" l="1"/>
  <c r="C13" i="26"/>
  <c r="E13" i="26"/>
  <c r="E14" i="26"/>
  <c r="C12" i="26"/>
  <c r="D16" i="26"/>
  <c r="E15" i="26"/>
  <c r="D15" i="26"/>
  <c r="G17" i="26"/>
  <c r="G14" i="26"/>
  <c r="D17" i="26"/>
  <c r="G6" i="26"/>
  <c r="C6" i="26"/>
  <c r="C17" i="26"/>
  <c r="C16" i="26"/>
  <c r="E6" i="26"/>
  <c r="G13" i="26"/>
  <c r="G16" i="26"/>
  <c r="G15" i="26"/>
  <c r="C15" i="26"/>
  <c r="E17" i="26"/>
  <c r="G12" i="26"/>
  <c r="E12" i="26"/>
  <c r="E24" i="2" s="1"/>
  <c r="D14" i="26"/>
  <c r="D13" i="26"/>
  <c r="D12" i="26"/>
  <c r="C14" i="26"/>
  <c r="E16" i="26"/>
  <c r="C11" i="26"/>
  <c r="D11" i="26"/>
  <c r="E11" i="26"/>
  <c r="G11" i="26"/>
  <c r="C10" i="26"/>
  <c r="D10" i="26"/>
  <c r="E10" i="26"/>
  <c r="G10" i="26"/>
  <c r="C9" i="26"/>
  <c r="D9" i="26"/>
  <c r="E9" i="26"/>
  <c r="G9" i="26"/>
  <c r="C8" i="26"/>
  <c r="D8" i="26"/>
  <c r="E8" i="26"/>
  <c r="G8" i="26"/>
  <c r="C7" i="26"/>
  <c r="D7" i="26"/>
  <c r="E7" i="26"/>
  <c r="F13" i="26" l="1"/>
  <c r="F17" i="26"/>
  <c r="F15" i="26"/>
  <c r="F11" i="26"/>
  <c r="F12" i="26"/>
  <c r="F14" i="26"/>
  <c r="F16" i="26"/>
  <c r="F6" i="26"/>
  <c r="H6" i="26" s="1"/>
  <c r="G18" i="26"/>
  <c r="F9" i="26"/>
  <c r="F10" i="26"/>
  <c r="F7" i="26"/>
  <c r="F8" i="26"/>
  <c r="H7" i="26" l="1"/>
  <c r="H8" i="26" s="1"/>
  <c r="H9" i="26" s="1"/>
  <c r="H10" i="26" s="1"/>
  <c r="H11" i="26" s="1"/>
  <c r="H12" i="26" s="1"/>
  <c r="H13" i="26" s="1"/>
  <c r="H14" i="26" s="1"/>
  <c r="H15" i="26" s="1"/>
  <c r="H16" i="26" s="1"/>
  <c r="H17" i="26" s="1"/>
  <c r="C17" i="2" l="1"/>
  <c r="H13" i="24"/>
  <c r="H8" i="24"/>
  <c r="H9" i="24"/>
  <c r="H10" i="24"/>
  <c r="H11" i="24"/>
  <c r="H7" i="24"/>
  <c r="H6" i="24"/>
  <c r="G4" i="23" l="1"/>
  <c r="H4" i="23" s="1"/>
  <c r="G3" i="23"/>
  <c r="H3" i="23" s="1"/>
  <c r="G2" i="23"/>
  <c r="H2" i="23" s="1"/>
  <c r="H2" i="22" l="1"/>
  <c r="H3" i="22" s="1"/>
  <c r="H3" i="21"/>
  <c r="H2" i="21"/>
  <c r="F45" i="2"/>
  <c r="H4" i="21" l="1"/>
  <c r="H3" i="20"/>
  <c r="H4" i="20"/>
  <c r="H5" i="20"/>
  <c r="H6" i="20"/>
  <c r="H2" i="20"/>
  <c r="H7" i="20" l="1"/>
  <c r="D44" i="2"/>
  <c r="E31" i="2"/>
  <c r="H2" i="7" l="1"/>
  <c r="H3" i="7" s="1"/>
  <c r="F58" i="2" l="1"/>
  <c r="F59" i="2" s="1"/>
</calcChain>
</file>

<file path=xl/sharedStrings.xml><?xml version="1.0" encoding="utf-8"?>
<sst xmlns="http://schemas.openxmlformats.org/spreadsheetml/2006/main" count="588" uniqueCount="153">
  <si>
    <t>Thuế GTGT</t>
  </si>
  <si>
    <t>Ngày hóa đơn</t>
  </si>
  <si>
    <t>Số hóa đơn</t>
  </si>
  <si>
    <t>Diễn giải</t>
  </si>
  <si>
    <t>Nội dung</t>
  </si>
  <si>
    <t>Số tiền hàng trả</t>
  </si>
  <si>
    <t>Giảm trừ</t>
  </si>
  <si>
    <t>Số dư đầu kỳ</t>
  </si>
  <si>
    <t>Tổng bán hàng</t>
  </si>
  <si>
    <t>Tổng đã thanh toán</t>
  </si>
  <si>
    <t xml:space="preserve">Dư nợ phải thu </t>
  </si>
  <si>
    <t>STT</t>
  </si>
  <si>
    <t>Tên khách hàng</t>
  </si>
  <si>
    <t>Ghi chú</t>
  </si>
  <si>
    <t>Số dư cuối kỳ</t>
  </si>
  <si>
    <t>Số tiền khách đã thanh toán</t>
  </si>
  <si>
    <t>Tổng hỗ trợ</t>
  </si>
  <si>
    <t>Thanh toán</t>
  </si>
  <si>
    <t>Hỗ trợ</t>
  </si>
  <si>
    <t>Xuất trả</t>
  </si>
  <si>
    <t>Tổng xuất trả</t>
  </si>
  <si>
    <t>Số tiền chưa thuế</t>
  </si>
  <si>
    <t>Thành tiền</t>
  </si>
  <si>
    <t>TTTM Satra đường Phạm Hùng</t>
  </si>
  <si>
    <t>00002487</t>
  </si>
  <si>
    <t>Hỗ trợ thẻ KHTT</t>
  </si>
  <si>
    <t>Số tiền bán hàng (+VAT)</t>
  </si>
  <si>
    <t>Bán hàng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</si>
  <si>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</si>
  <si>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</si>
  <si>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</si>
  <si>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</si>
  <si>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</si>
  <si>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</si>
  <si>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0300100037-020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</si>
  <si>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</si>
  <si>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</si>
  <si>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</si>
  <si>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</si>
  <si>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</si>
  <si>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</si>
  <si>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</si>
  <si>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</si>
  <si>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</si>
  <si>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</si>
  <si>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</si>
  <si>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</si>
  <si>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00000122</t>
  </si>
  <si>
    <t>00000123</t>
  </si>
  <si>
    <t>00006028</t>
  </si>
  <si>
    <t>00007341</t>
  </si>
  <si>
    <t>00007342</t>
  </si>
  <si>
    <t>1C26TTN</t>
  </si>
  <si>
    <t>P-000222214</t>
  </si>
  <si>
    <t>P-000222303</t>
  </si>
  <si>
    <t>P-000223420</t>
  </si>
  <si>
    <t>P-000223746 - TTTM Satra đường Phạm Hùng</t>
  </si>
  <si>
    <t>P-000223800</t>
  </si>
  <si>
    <t>Thanh toán (có phí CK 11,000)</t>
  </si>
  <si>
    <t>00010754</t>
  </si>
  <si>
    <t>P-000224477</t>
  </si>
  <si>
    <t>1668</t>
  </si>
  <si>
    <t>Hỗ trợ T12.2025</t>
  </si>
  <si>
    <t>00019259</t>
  </si>
  <si>
    <t>P-000225517</t>
  </si>
  <si>
    <t>00026516</t>
  </si>
  <si>
    <t>00028352</t>
  </si>
  <si>
    <t>P-000226671</t>
  </si>
  <si>
    <t>P-000227081</t>
  </si>
  <si>
    <t>Hàng trả - Satra Phạm Hùng - SATRA-HCM-HBC-020</t>
  </si>
  <si>
    <t>00002729</t>
  </si>
  <si>
    <t>\</t>
  </si>
  <si>
    <t>P-000228610</t>
  </si>
  <si>
    <t>P-000228380</t>
  </si>
  <si>
    <t>P-000227673</t>
  </si>
  <si>
    <t>Hàng trả - STRA PHẠM HÙNG - SATRA-HCM-HBC-020</t>
  </si>
  <si>
    <t>Hỗ trợ bán hàng- Quý 1.2026</t>
  </si>
  <si>
    <t>Hỗ trợ Catalog- Quý 1.2026</t>
  </si>
  <si>
    <t>Hỗ trợ CPHĐ đơn vị -Quý 1.2026</t>
  </si>
  <si>
    <t>Hỗ trợ hoạt động Quảng cáo- Quý 1.2026</t>
  </si>
  <si>
    <t>Hỗ trợ thẻ KHTT-Quý 1.2026</t>
  </si>
  <si>
    <t>Hỗ trợ trưng bày- Quý 1.2026</t>
  </si>
  <si>
    <t>C26TTN</t>
  </si>
  <si>
    <t>P-000229549</t>
  </si>
  <si>
    <t>P-000229430</t>
  </si>
  <si>
    <t>CÔNG NỢ  2026</t>
  </si>
  <si>
    <t>BH</t>
  </si>
  <si>
    <t>TRA</t>
  </si>
  <si>
    <t>P</t>
  </si>
  <si>
    <t>TT</t>
  </si>
  <si>
    <t>Tháng</t>
  </si>
  <si>
    <t>Hàng trả</t>
  </si>
  <si>
    <t>Tổng phát sinh</t>
  </si>
  <si>
    <t xml:space="preserve">'Dư nợ phải thu </t>
  </si>
  <si>
    <t>Số dư đầu kỳ 31/12/2025</t>
  </si>
  <si>
    <t>Phát sinh</t>
  </si>
  <si>
    <t>số ctu</t>
  </si>
  <si>
    <t>Mã khách hàng</t>
  </si>
  <si>
    <t>Doanh số bán chưa thuế</t>
  </si>
  <si>
    <t>Tiền thuế GTGT</t>
  </si>
  <si>
    <t>Tổng tiền</t>
  </si>
  <si>
    <t>NGÀY TT</t>
  </si>
  <si>
    <t>00031676</t>
  </si>
  <si>
    <t>00034792</t>
  </si>
  <si>
    <t>00036015</t>
  </si>
  <si>
    <t>00039618</t>
  </si>
  <si>
    <t>00039663</t>
  </si>
  <si>
    <t>BH00090</t>
  </si>
  <si>
    <t>BH00089</t>
  </si>
  <si>
    <t>BH02623</t>
  </si>
  <si>
    <t>BH03781</t>
  </si>
  <si>
    <t>BH03782</t>
  </si>
  <si>
    <t>BH04802</t>
  </si>
  <si>
    <t>BH08484</t>
  </si>
  <si>
    <t>BH10969</t>
  </si>
  <si>
    <t>BH11851</t>
  </si>
  <si>
    <t>BH13122</t>
  </si>
  <si>
    <t>BH14091</t>
  </si>
  <si>
    <t>BH14388</t>
  </si>
  <si>
    <t>BH15935</t>
  </si>
  <si>
    <t>BH15965</t>
  </si>
  <si>
    <t>SATRA-HCM-HBC-020</t>
  </si>
  <si>
    <t>GT</t>
  </si>
  <si>
    <t>MDV00121</t>
  </si>
  <si>
    <t>K26TPH</t>
  </si>
  <si>
    <t>MDV00338</t>
  </si>
  <si>
    <t>SG/HT130551</t>
  </si>
  <si>
    <t>SG/HT300432</t>
  </si>
  <si>
    <t>BC01/00015</t>
  </si>
  <si>
    <t>SATRA PHAM HUNG TT-NCC(VD426)3HD71296DEN84144,HTQ3,T10/25,XTH,TR.THHTQ1,HTHT</t>
  </si>
  <si>
    <t>BC05/0052</t>
  </si>
  <si>
    <t>SATRA PHAM HUNG TT HD6647,8859,122,7341,10754,HTT12/25</t>
  </si>
  <si>
    <t>BC06/0021</t>
  </si>
  <si>
    <t>SATRA PHAM HUNG TT-NCC(VD426)HD19259,26516,28352,(17/03,14,21/4),XT, HTQ1/26</t>
  </si>
  <si>
    <t>BC06/0058</t>
  </si>
  <si>
    <t>SATRA PHAM HUNG TT-NCC(VD426) HD 31676,34792,36015 T5/2026</t>
  </si>
  <si>
    <t>Phí CK</t>
  </si>
  <si>
    <t>Thanh toán  (có phí CK 11,000)</t>
  </si>
  <si>
    <t>Thanh toán (có phí CK 22,000)</t>
  </si>
  <si>
    <t>00005224</t>
  </si>
  <si>
    <t>Hỗ trợ bán hàng-quý 2/2026</t>
  </si>
  <si>
    <t>Hỗ trợ catalog-quý 2/2026</t>
  </si>
  <si>
    <t>Hỗ trợ hoạt động quảng cáo-quý 2/2026</t>
  </si>
  <si>
    <t>Hỗ trợ thẻ KHTT-quý 2/2026</t>
  </si>
  <si>
    <t>Hỗ trợ trưng bày-quý 2/2026</t>
  </si>
  <si>
    <t>VD-426-Hỗ trợ CPHĐ đơn vị-quý 2/2026</t>
  </si>
  <si>
    <t>1K26TPH</t>
  </si>
  <si>
    <t>00052287</t>
  </si>
  <si>
    <t>P-000231761</t>
  </si>
  <si>
    <t>BH21073</t>
  </si>
  <si>
    <t>00004876</t>
  </si>
  <si>
    <t>00005426</t>
  </si>
  <si>
    <t xml:space="preserve">THEO DÕI CÔNG NỢ / CTY Satra PHẠM HÙNG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</si>
</sst>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F800]dddd\,\ mmmm\ dd\,\ yyyy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3">
    <xf numFmtId="0" fontId="0" fillId="0" borderId="0" xfId="0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1" applyNumberFormat="1" applyFont="1" applyBorder="1" applyAlignment="1">
      <alignment horizontal="center"/>
    </xf>
    <xf numFmtId="164" fontId="5" fillId="0" borderId="1" xfId="1" applyNumberFormat="1" applyFont="1" applyBorder="1"/>
    <xf numFmtId="164" fontId="5" fillId="0" borderId="0" xfId="1" applyNumberFormat="1" applyFont="1"/>
    <xf numFmtId="164" fontId="6" fillId="0" borderId="1" xfId="1" applyNumberFormat="1" applyFont="1" applyBorder="1" applyAlignment="1">
      <alignment horizontal="left" vertical="center"/>
    </xf>
    <xf numFmtId="0" fontId="5" fillId="0" borderId="1" xfId="0" applyFont="1" applyBorder="1"/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164" fontId="4" fillId="3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/>
    <xf numFmtId="0" fontId="4" fillId="3" borderId="1" xfId="0" applyFont="1" applyFill="1" applyBorder="1"/>
    <xf numFmtId="164" fontId="0" fillId="0" borderId="0" xfId="0" applyNumberFormat="1"/>
    <xf numFmtId="164" fontId="5" fillId="0" borderId="0" xfId="0" applyNumberFormat="1" applyFont="1"/>
    <xf numFmtId="164" fontId="7" fillId="3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/>
    <xf numFmtId="164" fontId="8" fillId="2" borderId="1" xfId="0" applyNumberFormat="1" applyFont="1" applyFill="1" applyBorder="1"/>
    <xf numFmtId="14" fontId="6" fillId="0" borderId="0" xfId="0" quotePrefix="1" applyNumberFormat="1" applyFont="1" applyAlignment="1">
      <alignment horizontal="center" vertical="center"/>
    </xf>
    <xf numFmtId="14" fontId="6" fillId="0" borderId="0" xfId="0" quotePrefix="1" applyNumberFormat="1" applyFont="1" applyAlignment="1">
      <alignment horizontal="left" vertical="center"/>
    </xf>
    <xf numFmtId="164" fontId="6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6" fillId="0" borderId="0" xfId="1" applyNumberFormat="1" applyFont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64" fontId="10" fillId="4" borderId="1" xfId="1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4" fontId="12" fillId="0" borderId="1" xfId="1" applyNumberFormat="1" applyFont="1" applyBorder="1" applyAlignment="1">
      <alignment horizontal="right" vertical="center" wrapText="1"/>
    </xf>
    <xf numFmtId="164" fontId="12" fillId="0" borderId="1" xfId="1" applyNumberFormat="1" applyFont="1" applyBorder="1" applyAlignment="1">
      <alignment vertical="center" wrapText="1"/>
    </xf>
    <xf numFmtId="0" fontId="11" fillId="0" borderId="1" xfId="0" applyFont="1" applyBorder="1"/>
    <xf numFmtId="165" fontId="1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1" fillId="0" borderId="1" xfId="1" applyNumberFormat="1" applyFont="1" applyBorder="1"/>
    <xf numFmtId="165" fontId="11" fillId="0" borderId="0" xfId="0" applyNumberFormat="1" applyFont="1" applyAlignment="1">
      <alignment horizontal="center"/>
    </xf>
    <xf numFmtId="164" fontId="11" fillId="0" borderId="0" xfId="1" applyNumberFormat="1" applyFont="1"/>
    <xf numFmtId="14" fontId="12" fillId="0" borderId="1" xfId="0" applyNumberFormat="1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1" xfId="0" quotePrefix="1" applyFont="1" applyBorder="1" applyAlignment="1">
      <alignment vertical="center" wrapText="1"/>
    </xf>
    <xf numFmtId="164" fontId="5" fillId="0" borderId="0" xfId="0" applyNumberFormat="1" applyFont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 wrapText="1"/>
    </xf>
    <xf numFmtId="14" fontId="13" fillId="5" borderId="5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8" fontId="13" fillId="5" borderId="6" xfId="0" applyNumberFormat="1" applyFont="1" applyFill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38" fontId="14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9" fontId="0" fillId="0" borderId="0" xfId="0" applyNumberFormat="1"/>
    <xf numFmtId="0" fontId="0" fillId="0" borderId="0" xfId="0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4" fontId="0" fillId="0" borderId="0" xfId="1" applyNumberFormat="1" applyFont="1"/>
    <xf numFmtId="14" fontId="0" fillId="0" borderId="0" xfId="0" applyNumberFormat="1" applyAlignment="1">
      <alignment horizontal="center" vertical="center"/>
    </xf>
    <xf numFmtId="164" fontId="15" fillId="0" borderId="0" xfId="1" applyNumberFormat="1" applyFont="1"/>
    <xf numFmtId="3" fontId="0" fillId="0" borderId="0" xfId="0" applyNumberFormat="1" applyAlignment="1">
      <alignment horizontal="center" vertical="center"/>
    </xf>
    <xf numFmtId="14" fontId="16" fillId="5" borderId="5" xfId="0" applyNumberFormat="1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38" fontId="16" fillId="5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164" fontId="15" fillId="0" borderId="0" xfId="0" applyNumberFormat="1" applyFont="1" applyAlignment="1">
      <alignment vertical="center"/>
    </xf>
    <xf numFmtId="3" fontId="17" fillId="0" borderId="0" xfId="0" applyNumberFormat="1" applyFont="1"/>
    <xf numFmtId="14" fontId="0" fillId="0" borderId="0" xfId="0" applyNumberFormat="1"/>
    <xf numFmtId="0" fontId="13" fillId="0" borderId="7" xfId="0" applyFont="1" applyBorder="1" applyAlignment="1">
      <alignment horizontal="left" vertical="center"/>
    </xf>
    <xf numFmtId="38" fontId="13" fillId="0" borderId="7" xfId="0" applyNumberFormat="1" applyFont="1" applyBorder="1" applyAlignment="1">
      <alignment horizontal="right" vertical="center"/>
    </xf>
    <xf numFmtId="0" fontId="19" fillId="0" borderId="0" xfId="0" applyFont="1"/>
    <xf numFmtId="14" fontId="19" fillId="0" borderId="0" xfId="0" applyNumberFormat="1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4" fontId="20" fillId="5" borderId="5" xfId="0" applyNumberFormat="1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38" fontId="20" fillId="5" borderId="6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/>
    </xf>
    <xf numFmtId="38" fontId="21" fillId="0" borderId="7" xfId="0" applyNumberFormat="1" applyFont="1" applyBorder="1" applyAlignment="1">
      <alignment horizontal="right" vertical="center"/>
    </xf>
    <xf numFmtId="38" fontId="19" fillId="0" borderId="0" xfId="0" applyNumberFormat="1" applyFont="1"/>
    <xf numFmtId="14" fontId="23" fillId="0" borderId="0" xfId="0" applyNumberFormat="1" applyFont="1" applyAlignment="1">
      <alignment horizontal="center"/>
    </xf>
    <xf numFmtId="0" fontId="18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4" fontId="7" fillId="0" borderId="3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7" fillId="0" borderId="1" xfId="1" applyNumberFormat="1" applyFont="1" applyBorder="1"/>
    <xf numFmtId="3" fontId="24" fillId="0" borderId="0" xfId="0" applyNumberFormat="1" applyFont="1"/>
    <xf numFmtId="0" fontId="24" fillId="0" borderId="0" xfId="0" applyFont="1"/>
    <xf numFmtId="1" fontId="7" fillId="0" borderId="1" xfId="0" applyNumberFormat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vertical="center"/>
    </xf>
    <xf numFmtId="164" fontId="25" fillId="2" borderId="1" xfId="0" applyNumberFormat="1" applyFont="1" applyFill="1" applyBorder="1" applyAlignment="1">
      <alignment vertical="center"/>
    </xf>
    <xf numFmtId="164" fontId="17" fillId="2" borderId="0" xfId="0" applyNumberFormat="1" applyFont="1" applyFill="1"/>
    <xf numFmtId="164" fontId="8" fillId="2" borderId="2" xfId="1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38" fontId="10" fillId="0" borderId="8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vertical="center" wrapText="1"/>
    </xf>
    <xf numFmtId="14" fontId="13" fillId="0" borderId="7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38" fontId="14" fillId="0" borderId="10" xfId="0" applyNumberFormat="1" applyFont="1" applyBorder="1" applyAlignment="1">
      <alignment horizontal="right" vertical="center"/>
    </xf>
    <xf numFmtId="14" fontId="20" fillId="5" borderId="0" xfId="0" applyNumberFormat="1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38" fontId="20" fillId="5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Alignment="1">
      <alignment horizontal="left" wrapText="1"/>
    </xf>
    <xf numFmtId="38" fontId="21" fillId="0" borderId="0" xfId="0" applyNumberFormat="1" applyFont="1" applyAlignment="1">
      <alignment horizontal="right" vertical="center"/>
    </xf>
    <xf numFmtId="0" fontId="19" fillId="0" borderId="0" xfId="0" quotePrefix="1" applyFont="1"/>
    <xf numFmtId="38" fontId="27" fillId="0" borderId="0" xfId="0" applyNumberFormat="1" applyFont="1"/>
    <xf numFmtId="0" fontId="21" fillId="0" borderId="0" xfId="0" applyFont="1" applyAlignment="1">
      <alignment horizontal="left" vertical="center"/>
    </xf>
    <xf numFmtId="0" fontId="21" fillId="0" borderId="0" xfId="0" quotePrefix="1" applyFont="1" applyAlignment="1">
      <alignment horizontal="left" vertical="center"/>
    </xf>
    <xf numFmtId="14" fontId="8" fillId="2" borderId="2" xfId="0" quotePrefix="1" applyNumberFormat="1" applyFont="1" applyFill="1" applyBorder="1" applyAlignment="1">
      <alignment horizontal="center" vertical="center"/>
    </xf>
    <xf numFmtId="14" fontId="8" fillId="2" borderId="4" xfId="0" quotePrefix="1" applyNumberFormat="1" applyFont="1" applyFill="1" applyBorder="1" applyAlignment="1">
      <alignment horizontal="center" vertical="center"/>
    </xf>
    <xf numFmtId="14" fontId="8" fillId="2" borderId="3" xfId="0" quotePrefix="1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workbookViewId="0">
      <selection activeCell="I61" sqref="I61"/>
    </sheetView>
  </sheetViews>
  <sheetFormatPr defaultRowHeight="15" x14ac:dyDescent="0.25"/>
  <cols>
    <col min="1" max="1" width="10.14062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8" max="9" width="14" bestFit="1" customWidth="1"/>
  </cols>
  <sheetData>
    <row r="1" spans="1:9" ht="19.5" x14ac:dyDescent="0.3">
      <c r="A1" s="126" t="s">
        <v>152</v>
      </c>
      <c r="B1" s="126"/>
      <c r="C1" s="126"/>
      <c r="D1" s="126"/>
      <c r="E1" s="126"/>
      <c r="F1" s="126"/>
    </row>
    <row r="2" spans="1:9" ht="38.25" customHeight="1" x14ac:dyDescent="0.25">
      <c r="A2" s="1" t="s">
        <v>71</v>
      </c>
      <c r="B2" s="2" t="s">
        <v>4</v>
      </c>
      <c r="C2" s="3" t="s">
        <v>26</v>
      </c>
      <c r="D2" s="2" t="s">
        <v>5</v>
      </c>
      <c r="E2" s="2" t="s">
        <v>6</v>
      </c>
      <c r="F2" s="2" t="s">
        <v>15</v>
      </c>
      <c r="G2" s="4"/>
      <c r="H2" s="4"/>
    </row>
    <row r="3" spans="1:9" ht="15.75" x14ac:dyDescent="0.25">
      <c r="A3" s="5"/>
      <c r="B3" s="6" t="s">
        <v>7</v>
      </c>
      <c r="C3" s="50">
        <v>10651594</v>
      </c>
      <c r="D3" s="6"/>
      <c r="E3" s="6"/>
      <c r="F3" s="6"/>
      <c r="G3" s="4"/>
      <c r="H3" s="4"/>
    </row>
    <row r="4" spans="1:9" ht="15.75" x14ac:dyDescent="0.25">
      <c r="A4" s="7" t="s">
        <v>35</v>
      </c>
      <c r="B4" s="8" t="s">
        <v>27</v>
      </c>
      <c r="C4" s="9">
        <v>8969385</v>
      </c>
      <c r="D4" s="12"/>
      <c r="E4" s="10"/>
      <c r="F4" s="13"/>
      <c r="H4" s="49"/>
      <c r="I4" s="11"/>
    </row>
    <row r="5" spans="1:9" ht="15.75" x14ac:dyDescent="0.25">
      <c r="A5" s="7" t="s">
        <v>36</v>
      </c>
      <c r="B5" s="8" t="s">
        <v>27</v>
      </c>
      <c r="C5" s="9">
        <v>5152194</v>
      </c>
      <c r="D5" s="12"/>
      <c r="E5" s="10"/>
      <c r="F5" s="13"/>
      <c r="H5" s="49"/>
      <c r="I5" s="11"/>
    </row>
    <row r="6" spans="1:9" ht="15.75" x14ac:dyDescent="0.25">
      <c r="A6" s="7" t="s">
        <v>37</v>
      </c>
      <c r="B6" s="8" t="s">
        <v>27</v>
      </c>
      <c r="C6" s="9">
        <v>793055</v>
      </c>
      <c r="D6" s="12"/>
      <c r="E6" s="10"/>
      <c r="F6" s="13"/>
      <c r="H6" s="49"/>
      <c r="I6" s="11"/>
    </row>
    <row r="7" spans="1:9" ht="15.75" x14ac:dyDescent="0.25">
      <c r="A7" s="7" t="s">
        <v>38</v>
      </c>
      <c r="B7" s="8" t="s">
        <v>27</v>
      </c>
      <c r="C7" s="9">
        <v>2396611</v>
      </c>
      <c r="D7" s="12"/>
      <c r="E7" s="10"/>
      <c r="F7" s="13"/>
      <c r="H7" s="49"/>
      <c r="I7" s="11"/>
    </row>
    <row r="8" spans="1:9" ht="15.75" x14ac:dyDescent="0.25">
      <c r="A8" s="7" t="s">
        <v>39</v>
      </c>
      <c r="B8" s="8" t="s">
        <v>27</v>
      </c>
      <c r="C8" s="9">
        <v>3197497</v>
      </c>
      <c r="D8" s="12"/>
      <c r="E8" s="10"/>
      <c r="F8" s="13"/>
      <c r="H8" s="49"/>
      <c r="I8" s="11"/>
    </row>
    <row r="9" spans="1:9" ht="15.75" x14ac:dyDescent="0.25">
      <c r="A9" s="7" t="s">
        <v>40</v>
      </c>
      <c r="B9" s="8" t="s">
        <v>27</v>
      </c>
      <c r="C9" s="9">
        <v>2518581</v>
      </c>
      <c r="D9" s="12"/>
      <c r="E9" s="10"/>
      <c r="F9" s="13"/>
      <c r="H9" s="49"/>
      <c r="I9" s="11"/>
    </row>
    <row r="10" spans="1:9" ht="15.75" x14ac:dyDescent="0.25">
      <c r="A10" s="7" t="s">
        <v>41</v>
      </c>
      <c r="B10" s="8" t="s">
        <v>27</v>
      </c>
      <c r="C10" s="9">
        <v>2003713</v>
      </c>
      <c r="D10" s="12"/>
      <c r="E10" s="10"/>
      <c r="F10" s="13"/>
      <c r="H10" s="49"/>
      <c r="I10" s="11"/>
    </row>
    <row r="11" spans="1:9" ht="15.75" hidden="1" x14ac:dyDescent="0.25">
      <c r="A11" s="7" t="s">
        <v>42</v>
      </c>
      <c r="B11" s="8" t="s">
        <v>27</v>
      </c>
      <c r="C11" s="9"/>
      <c r="D11" s="12"/>
      <c r="E11" s="10"/>
      <c r="F11" s="13"/>
      <c r="H11" s="49"/>
      <c r="I11" s="11"/>
    </row>
    <row r="12" spans="1:9" ht="15.75" hidden="1" x14ac:dyDescent="0.25">
      <c r="A12" s="14" t="s">
        <v>43</v>
      </c>
      <c r="B12" s="8" t="s">
        <v>27</v>
      </c>
      <c r="C12" s="9"/>
      <c r="D12" s="12"/>
      <c r="E12" s="10"/>
      <c r="F12" s="13"/>
      <c r="H12" s="49"/>
      <c r="I12" s="11"/>
    </row>
    <row r="13" spans="1:9" ht="15.75" hidden="1" x14ac:dyDescent="0.25">
      <c r="A13" s="14" t="s">
        <v>44</v>
      </c>
      <c r="B13" s="8" t="s">
        <v>27</v>
      </c>
      <c r="C13" s="9"/>
      <c r="D13" s="12"/>
      <c r="E13" s="10"/>
      <c r="F13" s="13"/>
      <c r="H13" s="49"/>
      <c r="I13" s="11"/>
    </row>
    <row r="14" spans="1:9" ht="15.75" hidden="1" x14ac:dyDescent="0.25">
      <c r="A14" s="14" t="s">
        <v>45</v>
      </c>
      <c r="B14" s="8" t="s">
        <v>27</v>
      </c>
      <c r="C14" s="9"/>
      <c r="D14" s="12"/>
      <c r="E14" s="10"/>
      <c r="F14" s="13"/>
      <c r="H14" s="49"/>
      <c r="I14" s="11"/>
    </row>
    <row r="15" spans="1:9" ht="15.75" hidden="1" x14ac:dyDescent="0.25">
      <c r="A15" s="14" t="s">
        <v>46</v>
      </c>
      <c r="B15" s="8" t="s">
        <v>27</v>
      </c>
      <c r="C15" s="9"/>
      <c r="D15" s="12"/>
      <c r="E15" s="10"/>
      <c r="F15" s="13"/>
      <c r="H15" s="49"/>
      <c r="I15" s="11"/>
    </row>
    <row r="16" spans="1:9" ht="15.75" x14ac:dyDescent="0.25">
      <c r="A16" s="14"/>
      <c r="B16" s="8"/>
      <c r="C16" s="9"/>
      <c r="D16" s="12"/>
      <c r="E16" s="10"/>
      <c r="F16" s="13"/>
    </row>
    <row r="17" spans="1:9" ht="15.75" x14ac:dyDescent="0.25">
      <c r="A17" s="127" t="s">
        <v>8</v>
      </c>
      <c r="B17" s="128"/>
      <c r="C17" s="16">
        <f>SUM(C4:C16)</f>
        <v>25031036</v>
      </c>
      <c r="D17" s="17"/>
      <c r="E17" s="18"/>
      <c r="F17" s="19"/>
      <c r="H17" s="20"/>
      <c r="I17" s="20"/>
    </row>
    <row r="18" spans="1:9" ht="15.75" x14ac:dyDescent="0.25">
      <c r="A18" s="7" t="s">
        <v>35</v>
      </c>
      <c r="B18" s="15" t="s">
        <v>18</v>
      </c>
      <c r="C18" s="9"/>
      <c r="D18" s="9"/>
      <c r="E18" s="10">
        <v>0</v>
      </c>
      <c r="F18" s="13"/>
      <c r="H18" s="20"/>
    </row>
    <row r="19" spans="1:9" ht="15.75" x14ac:dyDescent="0.25">
      <c r="A19" s="7" t="s">
        <v>36</v>
      </c>
      <c r="B19" s="15" t="s">
        <v>18</v>
      </c>
      <c r="C19" s="9"/>
      <c r="D19" s="9"/>
      <c r="E19" s="10">
        <v>167995</v>
      </c>
      <c r="F19" s="13"/>
      <c r="H19" s="20"/>
    </row>
    <row r="20" spans="1:9" ht="15.75" x14ac:dyDescent="0.25">
      <c r="A20" s="7" t="s">
        <v>37</v>
      </c>
      <c r="B20" s="15" t="s">
        <v>18</v>
      </c>
      <c r="C20" s="9"/>
      <c r="D20" s="9"/>
      <c r="E20" s="10">
        <v>0</v>
      </c>
      <c r="F20" s="13"/>
      <c r="H20" s="20"/>
    </row>
    <row r="21" spans="1:9" ht="15.75" x14ac:dyDescent="0.25">
      <c r="A21" s="7" t="s">
        <v>38</v>
      </c>
      <c r="B21" s="15" t="s">
        <v>18</v>
      </c>
      <c r="C21" s="9"/>
      <c r="D21" s="9"/>
      <c r="E21" s="10">
        <v>0</v>
      </c>
      <c r="F21" s="13"/>
      <c r="H21" s="20"/>
    </row>
    <row r="22" spans="1:9" ht="15.75" x14ac:dyDescent="0.25">
      <c r="A22" s="7" t="s">
        <v>39</v>
      </c>
      <c r="B22" s="15" t="s">
        <v>18</v>
      </c>
      <c r="C22" s="9"/>
      <c r="D22" s="9"/>
      <c r="E22" s="10">
        <v>1155883</v>
      </c>
      <c r="F22" s="13"/>
      <c r="H22" s="20"/>
    </row>
    <row r="23" spans="1:9" ht="15.75" x14ac:dyDescent="0.25">
      <c r="A23" s="7" t="s">
        <v>40</v>
      </c>
      <c r="B23" s="15" t="s">
        <v>18</v>
      </c>
      <c r="C23" s="9"/>
      <c r="D23" s="9"/>
      <c r="E23" s="10"/>
      <c r="F23" s="13"/>
      <c r="H23" s="20"/>
    </row>
    <row r="24" spans="1:9" ht="15.75" x14ac:dyDescent="0.25">
      <c r="A24" s="7" t="s">
        <v>41</v>
      </c>
      <c r="B24" s="15" t="s">
        <v>18</v>
      </c>
      <c r="C24" s="9"/>
      <c r="D24" s="9"/>
      <c r="E24" s="10">
        <f>-'CÔNG NỢ'!E12</f>
        <v>528934</v>
      </c>
      <c r="F24" s="13"/>
      <c r="H24" s="20"/>
    </row>
    <row r="25" spans="1:9" ht="15.75" hidden="1" x14ac:dyDescent="0.25">
      <c r="A25" s="7" t="s">
        <v>42</v>
      </c>
      <c r="B25" s="15" t="s">
        <v>18</v>
      </c>
      <c r="C25" s="9"/>
      <c r="D25" s="9"/>
      <c r="E25" s="10"/>
      <c r="F25" s="13"/>
      <c r="H25" s="20"/>
    </row>
    <row r="26" spans="1:9" ht="15.75" hidden="1" x14ac:dyDescent="0.25">
      <c r="A26" s="7" t="s">
        <v>43</v>
      </c>
      <c r="B26" s="15" t="s">
        <v>18</v>
      </c>
      <c r="C26" s="9"/>
      <c r="D26" s="9"/>
      <c r="E26" s="10"/>
      <c r="F26" s="13"/>
      <c r="H26" s="20"/>
    </row>
    <row r="27" spans="1:9" ht="15.75" hidden="1" x14ac:dyDescent="0.25">
      <c r="A27" s="7" t="s">
        <v>44</v>
      </c>
      <c r="B27" s="15" t="s">
        <v>18</v>
      </c>
      <c r="C27" s="9"/>
      <c r="D27" s="9"/>
      <c r="E27" s="10"/>
      <c r="F27" s="13"/>
      <c r="H27" s="20"/>
    </row>
    <row r="28" spans="1:9" ht="15.75" hidden="1" x14ac:dyDescent="0.25">
      <c r="A28" s="7" t="s">
        <v>45</v>
      </c>
      <c r="B28" s="15" t="s">
        <v>18</v>
      </c>
      <c r="C28" s="9"/>
      <c r="D28" s="9"/>
      <c r="E28" s="10"/>
      <c r="F28" s="13"/>
      <c r="H28" s="20"/>
    </row>
    <row r="29" spans="1:9" ht="15.75" hidden="1" x14ac:dyDescent="0.25">
      <c r="A29" s="7" t="s">
        <v>46</v>
      </c>
      <c r="B29" s="15" t="s">
        <v>18</v>
      </c>
      <c r="C29" s="9"/>
      <c r="D29" s="9"/>
      <c r="E29" s="10"/>
      <c r="F29" s="13"/>
      <c r="H29" s="20"/>
    </row>
    <row r="30" spans="1:9" ht="15.75" x14ac:dyDescent="0.25">
      <c r="A30" s="7"/>
      <c r="B30" s="15"/>
      <c r="C30" s="9"/>
      <c r="D30" s="9"/>
      <c r="E30" s="10"/>
      <c r="F30" s="13"/>
    </row>
    <row r="31" spans="1:9" ht="15.75" x14ac:dyDescent="0.25">
      <c r="A31" s="127" t="s">
        <v>16</v>
      </c>
      <c r="B31" s="128"/>
      <c r="C31" s="16"/>
      <c r="D31" s="16"/>
      <c r="E31" s="16">
        <f>SUM(E18:E30)</f>
        <v>1852812</v>
      </c>
      <c r="F31" s="19"/>
    </row>
    <row r="32" spans="1:9" ht="15.75" x14ac:dyDescent="0.25">
      <c r="A32" s="7" t="s">
        <v>35</v>
      </c>
      <c r="B32" s="15" t="s">
        <v>19</v>
      </c>
      <c r="C32" s="9"/>
      <c r="D32" s="9">
        <v>0</v>
      </c>
      <c r="E32" s="10"/>
      <c r="F32" s="13"/>
    </row>
    <row r="33" spans="1:8" ht="15.75" x14ac:dyDescent="0.25">
      <c r="A33" s="7" t="s">
        <v>36</v>
      </c>
      <c r="B33" s="15" t="s">
        <v>19</v>
      </c>
      <c r="C33" s="9"/>
      <c r="D33" s="9">
        <v>0</v>
      </c>
      <c r="E33" s="10"/>
      <c r="F33" s="13"/>
    </row>
    <row r="34" spans="1:8" ht="15.75" x14ac:dyDescent="0.25">
      <c r="A34" s="7" t="s">
        <v>37</v>
      </c>
      <c r="B34" s="15" t="s">
        <v>19</v>
      </c>
      <c r="C34" s="9"/>
      <c r="D34" s="9">
        <v>0</v>
      </c>
      <c r="E34" s="10"/>
      <c r="F34" s="13"/>
    </row>
    <row r="35" spans="1:8" ht="15.75" x14ac:dyDescent="0.25">
      <c r="A35" s="7" t="s">
        <v>38</v>
      </c>
      <c r="B35" s="15" t="s">
        <v>19</v>
      </c>
      <c r="C35" s="9"/>
      <c r="D35" s="9">
        <v>816459</v>
      </c>
      <c r="E35" s="10"/>
      <c r="F35" s="13"/>
    </row>
    <row r="36" spans="1:8" ht="15.75" x14ac:dyDescent="0.25">
      <c r="A36" s="7" t="s">
        <v>39</v>
      </c>
      <c r="B36" s="15" t="s">
        <v>19</v>
      </c>
      <c r="C36" s="9"/>
      <c r="D36" s="9">
        <v>471266</v>
      </c>
      <c r="E36" s="10"/>
      <c r="F36" s="13"/>
    </row>
    <row r="37" spans="1:8" ht="15.75" x14ac:dyDescent="0.25">
      <c r="A37" s="7" t="s">
        <v>40</v>
      </c>
      <c r="B37" s="15" t="s">
        <v>19</v>
      </c>
      <c r="C37" s="9"/>
      <c r="D37" s="9">
        <f>-'CÔNG NỢ'!D11</f>
        <v>0</v>
      </c>
      <c r="E37" s="10"/>
      <c r="F37" s="13"/>
    </row>
    <row r="38" spans="1:8" ht="15.75" x14ac:dyDescent="0.25">
      <c r="A38" s="7" t="s">
        <v>41</v>
      </c>
      <c r="B38" s="15" t="s">
        <v>19</v>
      </c>
      <c r="C38" s="9"/>
      <c r="D38" s="9">
        <f>-'CÔNG NỢ'!D12</f>
        <v>2237572</v>
      </c>
      <c r="E38" s="10"/>
      <c r="F38" s="13"/>
    </row>
    <row r="39" spans="1:8" ht="15.75" hidden="1" x14ac:dyDescent="0.25">
      <c r="A39" s="7" t="s">
        <v>42</v>
      </c>
      <c r="B39" s="15" t="s">
        <v>19</v>
      </c>
      <c r="C39" s="9"/>
      <c r="D39" s="9"/>
      <c r="E39" s="10"/>
      <c r="F39" s="13"/>
    </row>
    <row r="40" spans="1:8" ht="15.75" hidden="1" x14ac:dyDescent="0.25">
      <c r="A40" s="7" t="s">
        <v>43</v>
      </c>
      <c r="B40" s="15" t="s">
        <v>19</v>
      </c>
      <c r="C40" s="9"/>
      <c r="D40" s="9"/>
      <c r="E40" s="10"/>
      <c r="F40" s="13"/>
    </row>
    <row r="41" spans="1:8" ht="15.75" hidden="1" x14ac:dyDescent="0.25">
      <c r="A41" s="7" t="s">
        <v>44</v>
      </c>
      <c r="B41" s="15" t="s">
        <v>19</v>
      </c>
      <c r="C41" s="9"/>
      <c r="D41" s="9"/>
      <c r="E41" s="10"/>
      <c r="F41" s="13"/>
    </row>
    <row r="42" spans="1:8" ht="15.75" hidden="1" x14ac:dyDescent="0.25">
      <c r="A42" s="7" t="s">
        <v>45</v>
      </c>
      <c r="B42" s="15" t="s">
        <v>19</v>
      </c>
      <c r="C42" s="9"/>
      <c r="D42" s="9"/>
      <c r="E42" s="10"/>
      <c r="F42" s="13"/>
    </row>
    <row r="43" spans="1:8" ht="15.75" x14ac:dyDescent="0.25">
      <c r="A43" s="7"/>
      <c r="B43" s="15"/>
      <c r="C43" s="9"/>
      <c r="D43" s="9"/>
      <c r="E43" s="10"/>
      <c r="F43" s="13"/>
    </row>
    <row r="44" spans="1:8" ht="15.75" x14ac:dyDescent="0.25">
      <c r="A44" s="127" t="s">
        <v>20</v>
      </c>
      <c r="B44" s="128"/>
      <c r="C44" s="16"/>
      <c r="D44" s="16">
        <f>SUM(D32:D43)</f>
        <v>3525297</v>
      </c>
      <c r="E44" s="16"/>
      <c r="F44" s="19"/>
    </row>
    <row r="45" spans="1:8" ht="15.75" x14ac:dyDescent="0.25">
      <c r="A45" s="7" t="s">
        <v>35</v>
      </c>
      <c r="B45" s="8" t="s">
        <v>58</v>
      </c>
      <c r="C45" s="9"/>
      <c r="D45" s="9"/>
      <c r="E45" s="10"/>
      <c r="F45" s="10">
        <f>3847221+11000</f>
        <v>3858221</v>
      </c>
    </row>
    <row r="46" spans="1:8" ht="15.75" x14ac:dyDescent="0.25">
      <c r="A46" s="7" t="s">
        <v>36</v>
      </c>
      <c r="B46" s="8" t="s">
        <v>17</v>
      </c>
      <c r="C46" s="9"/>
      <c r="D46" s="9"/>
      <c r="E46" s="10"/>
      <c r="F46" s="10">
        <v>0</v>
      </c>
      <c r="H46" s="20"/>
    </row>
    <row r="47" spans="1:8" ht="15.75" x14ac:dyDescent="0.25">
      <c r="A47" s="7" t="s">
        <v>37</v>
      </c>
      <c r="B47" s="8" t="s">
        <v>17</v>
      </c>
      <c r="C47" s="9"/>
      <c r="D47" s="9"/>
      <c r="E47" s="10"/>
      <c r="F47" s="10">
        <v>0</v>
      </c>
      <c r="H47" s="20"/>
    </row>
    <row r="48" spans="1:8" ht="15.75" x14ac:dyDescent="0.25">
      <c r="A48" s="7" t="s">
        <v>38</v>
      </c>
      <c r="B48" s="8" t="s">
        <v>17</v>
      </c>
      <c r="C48" s="9"/>
      <c r="D48" s="9"/>
      <c r="E48" s="10"/>
      <c r="F48" s="10">
        <v>0</v>
      </c>
      <c r="H48" s="20"/>
    </row>
    <row r="49" spans="1:9" ht="15.75" x14ac:dyDescent="0.25">
      <c r="A49" s="7" t="s">
        <v>39</v>
      </c>
      <c r="B49" s="8" t="s">
        <v>137</v>
      </c>
      <c r="C49" s="9"/>
      <c r="D49" s="9"/>
      <c r="E49" s="10"/>
      <c r="F49" s="10">
        <f>14976305+11000</f>
        <v>14987305</v>
      </c>
      <c r="H49" s="20"/>
    </row>
    <row r="50" spans="1:9" ht="15.75" x14ac:dyDescent="0.25">
      <c r="A50" s="7" t="s">
        <v>40</v>
      </c>
      <c r="B50" s="8" t="s">
        <v>138</v>
      </c>
      <c r="C50" s="9"/>
      <c r="D50" s="9"/>
      <c r="E50" s="10"/>
      <c r="F50" s="10">
        <f>735058+3186497+22000</f>
        <v>3943555</v>
      </c>
      <c r="H50" s="20"/>
    </row>
    <row r="51" spans="1:9" ht="15.75" x14ac:dyDescent="0.25">
      <c r="A51" s="7" t="s">
        <v>41</v>
      </c>
      <c r="B51" s="8" t="s">
        <v>17</v>
      </c>
      <c r="C51" s="9"/>
      <c r="D51" s="9"/>
      <c r="E51" s="10"/>
      <c r="F51" s="10"/>
      <c r="H51" s="20"/>
    </row>
    <row r="52" spans="1:9" ht="15.75" hidden="1" x14ac:dyDescent="0.25">
      <c r="A52" s="7" t="s">
        <v>42</v>
      </c>
      <c r="B52" s="8" t="s">
        <v>17</v>
      </c>
      <c r="C52" s="9"/>
      <c r="D52" s="9"/>
      <c r="E52" s="10"/>
      <c r="F52" s="10"/>
      <c r="H52" s="20"/>
    </row>
    <row r="53" spans="1:9" ht="15.75" hidden="1" x14ac:dyDescent="0.25">
      <c r="A53" s="14" t="s">
        <v>43</v>
      </c>
      <c r="B53" s="8" t="s">
        <v>17</v>
      </c>
      <c r="C53" s="9"/>
      <c r="D53" s="9"/>
      <c r="E53" s="10"/>
      <c r="F53" s="10"/>
      <c r="H53" s="20"/>
    </row>
    <row r="54" spans="1:9" ht="15.75" hidden="1" x14ac:dyDescent="0.25">
      <c r="A54" s="14" t="s">
        <v>44</v>
      </c>
      <c r="B54" s="8" t="s">
        <v>17</v>
      </c>
      <c r="C54" s="9"/>
      <c r="D54" s="9"/>
      <c r="E54" s="10"/>
      <c r="F54" s="10"/>
      <c r="H54" s="20"/>
    </row>
    <row r="55" spans="1:9" ht="15.75" hidden="1" x14ac:dyDescent="0.25">
      <c r="A55" s="14" t="s">
        <v>45</v>
      </c>
      <c r="B55" s="8" t="s">
        <v>17</v>
      </c>
      <c r="C55" s="9"/>
      <c r="D55" s="9"/>
      <c r="E55" s="10"/>
      <c r="F55" s="10"/>
      <c r="H55" s="20"/>
    </row>
    <row r="56" spans="1:9" ht="15.75" hidden="1" x14ac:dyDescent="0.25">
      <c r="A56" s="14" t="s">
        <v>46</v>
      </c>
      <c r="B56" s="8" t="s">
        <v>17</v>
      </c>
      <c r="C56" s="9"/>
      <c r="D56" s="9"/>
      <c r="E56" s="10"/>
      <c r="F56" s="10"/>
      <c r="H56" s="20"/>
    </row>
    <row r="57" spans="1:9" ht="15.75" x14ac:dyDescent="0.25">
      <c r="A57" s="14"/>
      <c r="B57" s="8"/>
      <c r="C57" s="9"/>
      <c r="D57" s="9"/>
      <c r="E57" s="10"/>
      <c r="F57" s="10"/>
      <c r="H57" s="21"/>
    </row>
    <row r="58" spans="1:9" ht="15.75" x14ac:dyDescent="0.25">
      <c r="A58" s="127" t="s">
        <v>9</v>
      </c>
      <c r="B58" s="128"/>
      <c r="C58" s="22"/>
      <c r="D58" s="17"/>
      <c r="E58" s="19"/>
      <c r="F58" s="23">
        <f>SUM(F45:F57)</f>
        <v>22789081</v>
      </c>
      <c r="H58" s="20"/>
    </row>
    <row r="59" spans="1:9" ht="15.75" x14ac:dyDescent="0.25">
      <c r="A59" s="123" t="s">
        <v>10</v>
      </c>
      <c r="B59" s="124"/>
      <c r="C59" s="124"/>
      <c r="D59" s="124"/>
      <c r="E59" s="125"/>
      <c r="F59" s="24">
        <f>+C3+C17-E31-D44-F58</f>
        <v>7515440</v>
      </c>
      <c r="H59" s="20"/>
      <c r="I59" s="20"/>
    </row>
    <row r="60" spans="1:9" ht="15.75" x14ac:dyDescent="0.25">
      <c r="A60" s="25"/>
      <c r="B60" s="26"/>
      <c r="C60" s="27"/>
      <c r="D60" s="28"/>
      <c r="F60" s="20"/>
    </row>
    <row r="61" spans="1:9" ht="15.75" x14ac:dyDescent="0.25">
      <c r="A61" s="25"/>
      <c r="B61" s="26"/>
      <c r="C61" s="27"/>
      <c r="D61" s="28"/>
      <c r="F61" s="20"/>
    </row>
    <row r="62" spans="1:9" ht="15.75" x14ac:dyDescent="0.25">
      <c r="A62" s="25"/>
      <c r="B62" s="26"/>
      <c r="C62" s="27"/>
      <c r="D62" s="28"/>
      <c r="F62" s="20"/>
    </row>
    <row r="63" spans="1:9" ht="15.75" x14ac:dyDescent="0.25">
      <c r="A63" s="29"/>
      <c r="C63" s="30"/>
      <c r="D63" s="31"/>
      <c r="F63" s="20"/>
    </row>
  </sheetData>
  <mergeCells count="6">
    <mergeCell ref="A59:E59"/>
    <mergeCell ref="A1:F1"/>
    <mergeCell ref="A17:B17"/>
    <mergeCell ref="A31:B31"/>
    <mergeCell ref="A58:B58"/>
    <mergeCell ref="A44:B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4447-AF79-4B73-8D7C-079E88AD7CAA}">
  <dimension ref="A2:K28"/>
  <sheetViews>
    <sheetView workbookViewId="0">
      <selection activeCell="E19" sqref="E19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29" t="s">
        <v>85</v>
      </c>
      <c r="C2" s="129"/>
      <c r="D2" s="129"/>
      <c r="E2" s="129"/>
      <c r="F2" s="129"/>
      <c r="G2" s="129"/>
      <c r="H2" s="129"/>
    </row>
    <row r="3" spans="1:11" s="86" customFormat="1" ht="19.5" x14ac:dyDescent="0.3">
      <c r="A3" s="85"/>
      <c r="B3" s="85"/>
      <c r="C3" s="85" t="s">
        <v>86</v>
      </c>
      <c r="D3" s="85" t="s">
        <v>87</v>
      </c>
      <c r="E3" s="85" t="s">
        <v>88</v>
      </c>
      <c r="F3" s="85"/>
      <c r="G3" s="85" t="s">
        <v>89</v>
      </c>
      <c r="H3" s="85"/>
    </row>
    <row r="4" spans="1:11" ht="15.75" x14ac:dyDescent="0.25">
      <c r="B4" s="1" t="s">
        <v>90</v>
      </c>
      <c r="C4" s="87" t="s">
        <v>27</v>
      </c>
      <c r="D4" s="2" t="s">
        <v>91</v>
      </c>
      <c r="E4" s="2" t="s">
        <v>6</v>
      </c>
      <c r="F4" s="2" t="s">
        <v>92</v>
      </c>
      <c r="G4" s="2" t="s">
        <v>17</v>
      </c>
      <c r="H4" s="2" t="s">
        <v>93</v>
      </c>
      <c r="I4" s="88"/>
      <c r="J4" s="88"/>
    </row>
    <row r="5" spans="1:11" s="95" customFormat="1" ht="15.75" x14ac:dyDescent="0.25">
      <c r="A5" s="89"/>
      <c r="B5" s="90" t="s">
        <v>94</v>
      </c>
      <c r="C5" s="91"/>
      <c r="D5" s="92"/>
      <c r="E5" s="93"/>
      <c r="F5" s="93"/>
      <c r="G5" s="93"/>
      <c r="H5" s="50">
        <v>10651594</v>
      </c>
      <c r="I5" s="94"/>
      <c r="J5" s="94"/>
    </row>
    <row r="6" spans="1:11" s="95" customFormat="1" ht="15.75" x14ac:dyDescent="0.25">
      <c r="B6" s="96">
        <v>1</v>
      </c>
      <c r="C6" s="97">
        <f>SUMIFS('CHI TIẾT'!$L:$L,'CHI TIẾT'!$B:$B,'CÔNG NỢ'!$B6,'CHI TIẾT'!$A:$A,"BH")</f>
        <v>8969385</v>
      </c>
      <c r="D6" s="97">
        <f>SUMIFS('CHI TIẾT'!$L:$L,'CHI TIẾT'!$B:$B,'CÔNG NỢ'!$B6,'CHI TIẾT'!$A:$A,"TRA")</f>
        <v>0</v>
      </c>
      <c r="E6" s="97">
        <f>SUMIFS('CHI TIẾT'!$L:$L,'CHI TIẾT'!$B:$B,'CÔNG NỢ'!$B6,'CHI TIẾT'!$A:$A,"GT")</f>
        <v>0</v>
      </c>
      <c r="F6" s="97">
        <f>SUM(C6:E6)</f>
        <v>8969385</v>
      </c>
      <c r="G6" s="97">
        <f>SUMIFS('CHI TIẾT'!$L:$L,'CHI TIẾT'!$B:$B,'CÔNG NỢ'!$B6,'CHI TIẾT'!$A:$A,"TT")</f>
        <v>-3858221</v>
      </c>
      <c r="H6" s="98">
        <f>H5+SUM(F6:G6)</f>
        <v>15762758</v>
      </c>
      <c r="I6" s="94"/>
      <c r="J6" s="94"/>
    </row>
    <row r="7" spans="1:11" s="95" customFormat="1" ht="15.75" x14ac:dyDescent="0.25">
      <c r="B7" s="96">
        <v>2</v>
      </c>
      <c r="C7" s="97">
        <f>SUMIFS('CHI TIẾT'!$L:$L,'CHI TIẾT'!$B:$B,'CÔNG NỢ'!$B7,'CHI TIẾT'!$A:$A,"BH")</f>
        <v>5152194</v>
      </c>
      <c r="D7" s="97">
        <f>SUMIFS('CHI TIẾT'!$L:$L,'CHI TIẾT'!$B:$B,'CÔNG NỢ'!$B7,'CHI TIẾT'!$A:$A,"TRA")</f>
        <v>0</v>
      </c>
      <c r="E7" s="97">
        <f>SUMIFS('CHI TIẾT'!$L:$L,'CHI TIẾT'!$B:$B,'CÔNG NỢ'!$B7,'CHI TIẾT'!$A:$A,"GT")</f>
        <v>-167995</v>
      </c>
      <c r="F7" s="97">
        <f t="shared" ref="F7:F17" si="0">SUM(C7:E7)</f>
        <v>4984199</v>
      </c>
      <c r="G7" s="97">
        <f>SUMIFS('CHI TIẾT'!$L:$L,'CHI TIẾT'!$B:$B,'CÔNG NỢ'!$B7,'CHI TIẾT'!$A:$A,"TT")</f>
        <v>0</v>
      </c>
      <c r="H7" s="98">
        <f t="shared" ref="H7:H17" si="1">H6+SUM(F7:G7)</f>
        <v>20746957</v>
      </c>
      <c r="I7" s="94"/>
      <c r="J7" s="94"/>
    </row>
    <row r="8" spans="1:11" s="95" customFormat="1" ht="15.75" x14ac:dyDescent="0.25">
      <c r="B8" s="96">
        <v>3</v>
      </c>
      <c r="C8" s="97">
        <f>SUMIFS('CHI TIẾT'!$L:$L,'CHI TIẾT'!$B:$B,'CÔNG NỢ'!$B8,'CHI TIẾT'!$A:$A,"BH")</f>
        <v>793055</v>
      </c>
      <c r="D8" s="97">
        <f>SUMIFS('CHI TIẾT'!$L:$L,'CHI TIẾT'!$B:$B,'CÔNG NỢ'!$B8,'CHI TIẾT'!$A:$A,"TRA")</f>
        <v>0</v>
      </c>
      <c r="E8" s="97">
        <f>SUMIFS('CHI TIẾT'!$L:$L,'CHI TIẾT'!$B:$B,'CÔNG NỢ'!$B8,'CHI TIẾT'!$A:$A,"GT")</f>
        <v>0</v>
      </c>
      <c r="F8" s="97">
        <f t="shared" si="0"/>
        <v>793055</v>
      </c>
      <c r="G8" s="97">
        <f>SUMIFS('CHI TIẾT'!$L:$L,'CHI TIẾT'!$B:$B,'CÔNG NỢ'!$B8,'CHI TIẾT'!$A:$A,"TT")</f>
        <v>0</v>
      </c>
      <c r="H8" s="98">
        <f t="shared" si="1"/>
        <v>21540012</v>
      </c>
      <c r="I8" s="94"/>
      <c r="J8" s="94"/>
    </row>
    <row r="9" spans="1:11" s="95" customFormat="1" ht="15.75" x14ac:dyDescent="0.25">
      <c r="B9" s="96">
        <v>4</v>
      </c>
      <c r="C9" s="97">
        <f>SUMIFS('CHI TIẾT'!$L:$L,'CHI TIẾT'!$B:$B,'CÔNG NỢ'!$B9,'CHI TIẾT'!$A:$A,"BH")</f>
        <v>2396611</v>
      </c>
      <c r="D9" s="97">
        <f>SUMIFS('CHI TIẾT'!$L:$L,'CHI TIẾT'!$B:$B,'CÔNG NỢ'!$B9,'CHI TIẾT'!$A:$A,"TRA")</f>
        <v>-816459.48</v>
      </c>
      <c r="E9" s="97">
        <f>SUMIFS('CHI TIẾT'!$L:$L,'CHI TIẾT'!$B:$B,'CÔNG NỢ'!$B9,'CHI TIẾT'!$A:$A,"GT")</f>
        <v>0</v>
      </c>
      <c r="F9" s="97">
        <f t="shared" si="0"/>
        <v>1580151.52</v>
      </c>
      <c r="G9" s="97">
        <f>SUMIFS('CHI TIẾT'!$L:$L,'CHI TIẾT'!$B:$B,'CÔNG NỢ'!$B9,'CHI TIẾT'!$A:$A,"TT")</f>
        <v>0</v>
      </c>
      <c r="H9" s="98">
        <f t="shared" si="1"/>
        <v>23120163.52</v>
      </c>
      <c r="I9" s="94"/>
      <c r="J9" s="94"/>
    </row>
    <row r="10" spans="1:11" s="95" customFormat="1" ht="15.75" x14ac:dyDescent="0.25">
      <c r="B10" s="96">
        <v>5</v>
      </c>
      <c r="C10" s="97">
        <f>SUMIFS('CHI TIẾT'!$L:$L,'CHI TIẾT'!$B:$B,'CÔNG NỢ'!$B10,'CHI TIẾT'!$A:$A,"BH")</f>
        <v>3197497</v>
      </c>
      <c r="D10" s="97">
        <f>SUMIFS('CHI TIẾT'!$L:$L,'CHI TIẾT'!$B:$B,'CÔNG NỢ'!$B10,'CHI TIẾT'!$A:$A,"TRA")</f>
        <v>-471266</v>
      </c>
      <c r="E10" s="97">
        <f>SUMIFS('CHI TIẾT'!$L:$L,'CHI TIẾT'!$B:$B,'CÔNG NỢ'!$B10,'CHI TIẾT'!$A:$A,"GT")</f>
        <v>-1155883</v>
      </c>
      <c r="F10" s="97">
        <f t="shared" si="0"/>
        <v>1570348</v>
      </c>
      <c r="G10" s="97">
        <f>SUMIFS('CHI TIẾT'!$L:$L,'CHI TIẾT'!$B:$B,'CÔNG NỢ'!$B10,'CHI TIẾT'!$A:$A,"TT")</f>
        <v>-14987305</v>
      </c>
      <c r="H10" s="98">
        <f t="shared" si="1"/>
        <v>9703206.5199999996</v>
      </c>
      <c r="I10" s="94"/>
      <c r="J10" s="94"/>
      <c r="K10" s="94"/>
    </row>
    <row r="11" spans="1:11" s="95" customFormat="1" ht="15.75" x14ac:dyDescent="0.25">
      <c r="B11" s="96">
        <v>6</v>
      </c>
      <c r="C11" s="97">
        <f>SUMIFS('CHI TIẾT'!$L:$L,'CHI TIẾT'!$B:$B,'CÔNG NỢ'!$B11,'CHI TIẾT'!$A:$A,"BH")</f>
        <v>2518581</v>
      </c>
      <c r="D11" s="97">
        <f>SUMIFS('CHI TIẾT'!$L:$L,'CHI TIẾT'!$B:$B,'CÔNG NỢ'!$B11,'CHI TIẾT'!$A:$A,"TRA")</f>
        <v>0</v>
      </c>
      <c r="E11" s="97">
        <f>SUMIFS('CHI TIẾT'!$L:$L,'CHI TIẾT'!$B:$B,'CÔNG NỢ'!$B11,'CHI TIẾT'!$A:$A,"GT")</f>
        <v>0</v>
      </c>
      <c r="F11" s="97">
        <f t="shared" si="0"/>
        <v>2518581</v>
      </c>
      <c r="G11" s="97">
        <f>SUMIFS('CHI TIẾT'!$L:$L,'CHI TIẾT'!$B:$B,'CÔNG NỢ'!$B11,'CHI TIẾT'!$A:$A,"TT")</f>
        <v>-3943555</v>
      </c>
      <c r="H11" s="98">
        <f t="shared" si="1"/>
        <v>8278232.5199999996</v>
      </c>
      <c r="I11" s="94"/>
      <c r="J11" s="94"/>
    </row>
    <row r="12" spans="1:11" s="95" customFormat="1" ht="15.75" x14ac:dyDescent="0.25">
      <c r="B12" s="96">
        <v>7</v>
      </c>
      <c r="C12" s="97">
        <f>SUMIFS('CHI TIẾT'!$L:$L,'CHI TIẾT'!$B:$B,'CÔNG NỢ'!$B12,'CHI TIẾT'!$A:$A,"BH")</f>
        <v>2003713</v>
      </c>
      <c r="D12" s="97">
        <f>SUMIFS('CHI TIẾT'!$L:$L,'CHI TIẾT'!$B:$B,'CÔNG NỢ'!$B12,'CHI TIẾT'!$A:$A,"TRA")</f>
        <v>-2237572</v>
      </c>
      <c r="E12" s="97">
        <f>SUMIFS('CHI TIẾT'!$L:$L,'CHI TIẾT'!$B:$B,'CÔNG NỢ'!$B12,'CHI TIẾT'!$A:$A,"GT")</f>
        <v>-528934</v>
      </c>
      <c r="F12" s="97">
        <f t="shared" si="0"/>
        <v>-762793</v>
      </c>
      <c r="G12" s="97">
        <f>SUMIFS('CHI TIẾT'!$L:$L,'CHI TIẾT'!$B:$B,'CÔNG NỢ'!$B12,'CHI TIẾT'!$A:$A,"TT")</f>
        <v>0</v>
      </c>
      <c r="H12" s="98">
        <f t="shared" si="1"/>
        <v>7515439.5199999996</v>
      </c>
    </row>
    <row r="13" spans="1:11" s="95" customFormat="1" ht="15.75" x14ac:dyDescent="0.25">
      <c r="B13" s="96">
        <v>8</v>
      </c>
      <c r="C13" s="97">
        <f>SUMIFS('CHI TIẾT'!$L:$L,'CHI TIẾT'!$B:$B,'CÔNG NỢ'!$B13,'CHI TIẾT'!$A:$A,"BH")</f>
        <v>0</v>
      </c>
      <c r="D13" s="97">
        <f>SUMIFS('CHI TIẾT'!$L:$L,'CHI TIẾT'!$B:$B,'CÔNG NỢ'!$B13,'CHI TIẾT'!$A:$A,"TRA")</f>
        <v>0</v>
      </c>
      <c r="E13" s="97">
        <f>SUMIFS('CHI TIẾT'!$L:$L,'CHI TIẾT'!$B:$B,'CÔNG NỢ'!$B13,'CHI TIẾT'!$A:$A,"GT")</f>
        <v>0</v>
      </c>
      <c r="F13" s="97">
        <f t="shared" si="0"/>
        <v>0</v>
      </c>
      <c r="G13" s="97">
        <f>SUMIFS('CHI TIẾT'!$L:$L,'CHI TIẾT'!$B:$B,'CÔNG NỢ'!$B13,'CHI TIẾT'!$A:$A,"TT")</f>
        <v>0</v>
      </c>
      <c r="H13" s="98">
        <f t="shared" si="1"/>
        <v>7515439.5199999996</v>
      </c>
    </row>
    <row r="14" spans="1:11" s="95" customFormat="1" ht="15.75" x14ac:dyDescent="0.25">
      <c r="B14" s="96">
        <v>9</v>
      </c>
      <c r="C14" s="97">
        <f>SUMIFS('CHI TIẾT'!$L:$L,'CHI TIẾT'!$B:$B,'CÔNG NỢ'!$B14,'CHI TIẾT'!$A:$A,"BH")</f>
        <v>0</v>
      </c>
      <c r="D14" s="97">
        <f>SUMIFS('CHI TIẾT'!$L:$L,'CHI TIẾT'!$B:$B,'CÔNG NỢ'!$B14,'CHI TIẾT'!$A:$A,"TRA")</f>
        <v>0</v>
      </c>
      <c r="E14" s="97">
        <f>SUMIFS('CHI TIẾT'!$L:$L,'CHI TIẾT'!$B:$B,'CÔNG NỢ'!$B14,'CHI TIẾT'!$A:$A,"GT")</f>
        <v>0</v>
      </c>
      <c r="F14" s="97">
        <f t="shared" si="0"/>
        <v>0</v>
      </c>
      <c r="G14" s="97">
        <f>SUMIFS('CHI TIẾT'!$L:$L,'CHI TIẾT'!$B:$B,'CÔNG NỢ'!$B14,'CHI TIẾT'!$A:$A,"TT")</f>
        <v>0</v>
      </c>
      <c r="H14" s="98">
        <f t="shared" si="1"/>
        <v>7515439.5199999996</v>
      </c>
    </row>
    <row r="15" spans="1:11" s="95" customFormat="1" ht="15.75" x14ac:dyDescent="0.25">
      <c r="B15" s="96">
        <v>10</v>
      </c>
      <c r="C15" s="97">
        <f>SUMIFS('CHI TIẾT'!$L:$L,'CHI TIẾT'!$B:$B,'CÔNG NỢ'!$B15,'CHI TIẾT'!$A:$A,"BH")</f>
        <v>0</v>
      </c>
      <c r="D15" s="97">
        <f>SUMIFS('CHI TIẾT'!$L:$L,'CHI TIẾT'!$B:$B,'CÔNG NỢ'!$B15,'CHI TIẾT'!$A:$A,"TRA")</f>
        <v>0</v>
      </c>
      <c r="E15" s="97">
        <f>SUMIFS('CHI TIẾT'!$L:$L,'CHI TIẾT'!$B:$B,'CÔNG NỢ'!$B15,'CHI TIẾT'!$A:$A,"GT")</f>
        <v>0</v>
      </c>
      <c r="F15" s="97">
        <f t="shared" si="0"/>
        <v>0</v>
      </c>
      <c r="G15" s="97">
        <f>SUMIFS('CHI TIẾT'!$L:$L,'CHI TIẾT'!$B:$B,'CÔNG NỢ'!$B15,'CHI TIẾT'!$A:$A,"TT")</f>
        <v>0</v>
      </c>
      <c r="H15" s="98">
        <f t="shared" si="1"/>
        <v>7515439.5199999996</v>
      </c>
    </row>
    <row r="16" spans="1:11" s="95" customFormat="1" ht="15.75" x14ac:dyDescent="0.25">
      <c r="B16" s="96">
        <v>11</v>
      </c>
      <c r="C16" s="97">
        <f>SUMIFS('CHI TIẾT'!$L:$L,'CHI TIẾT'!$B:$B,'CÔNG NỢ'!$B16,'CHI TIẾT'!$A:$A,"BH")</f>
        <v>0</v>
      </c>
      <c r="D16" s="97">
        <f>SUMIFS('CHI TIẾT'!$L:$L,'CHI TIẾT'!$B:$B,'CÔNG NỢ'!$B16,'CHI TIẾT'!$A:$A,"TRA")</f>
        <v>0</v>
      </c>
      <c r="E16" s="97">
        <f>SUMIFS('CHI TIẾT'!$L:$L,'CHI TIẾT'!$B:$B,'CÔNG NỢ'!$B16,'CHI TIẾT'!$A:$A,"GT")</f>
        <v>0</v>
      </c>
      <c r="F16" s="97">
        <f t="shared" si="0"/>
        <v>0</v>
      </c>
      <c r="G16" s="97">
        <f>SUMIFS('CHI TIẾT'!$L:$L,'CHI TIẾT'!$B:$B,'CÔNG NỢ'!$B16,'CHI TIẾT'!$A:$A,"TT")</f>
        <v>0</v>
      </c>
      <c r="H16" s="98">
        <f t="shared" si="1"/>
        <v>7515439.5199999996</v>
      </c>
    </row>
    <row r="17" spans="2:8" s="95" customFormat="1" ht="15.75" x14ac:dyDescent="0.25">
      <c r="B17" s="96">
        <v>12</v>
      </c>
      <c r="C17" s="97">
        <f>SUMIFS('CHI TIẾT'!$L:$L,'CHI TIẾT'!$B:$B,'CÔNG NỢ'!$B17,'CHI TIẾT'!$A:$A,"BH")</f>
        <v>0</v>
      </c>
      <c r="D17" s="97">
        <f>SUMIFS('CHI TIẾT'!$L:$L,'CHI TIẾT'!$B:$B,'CÔNG NỢ'!$B17,'CHI TIẾT'!$A:$A,"TRA")</f>
        <v>0</v>
      </c>
      <c r="E17" s="97">
        <f>SUMIFS('CHI TIẾT'!$L:$L,'CHI TIẾT'!$B:$B,'CÔNG NỢ'!$B17,'CHI TIẾT'!$A:$A,"GT")</f>
        <v>0</v>
      </c>
      <c r="F17" s="97">
        <f t="shared" si="0"/>
        <v>0</v>
      </c>
      <c r="G17" s="97">
        <f>SUMIFS('CHI TIẾT'!$L:$L,'CHI TIẾT'!$B:$B,'CÔNG NỢ'!$B17,'CHI TIẾT'!$A:$A,"TT")</f>
        <v>0</v>
      </c>
      <c r="H17" s="98">
        <f t="shared" si="1"/>
        <v>7515439.5199999996</v>
      </c>
    </row>
    <row r="18" spans="2:8" s="95" customFormat="1" ht="18.75" x14ac:dyDescent="0.25">
      <c r="B18" s="99" t="s">
        <v>95</v>
      </c>
      <c r="C18" s="100">
        <f>SUM(C6:C17)</f>
        <v>25031036</v>
      </c>
      <c r="D18" s="100">
        <f>SUM(D6:D17)</f>
        <v>-3525297.48</v>
      </c>
      <c r="E18" s="100">
        <f>SUM(E6:E17)</f>
        <v>-1852812</v>
      </c>
      <c r="F18" s="100">
        <f t="shared" ref="F18:G18" si="2">SUM(F6:F17)</f>
        <v>19652926.52</v>
      </c>
      <c r="G18" s="100">
        <f t="shared" si="2"/>
        <v>-22789081</v>
      </c>
      <c r="H18" s="101">
        <f>H5+SUM(F18:G18)</f>
        <v>7515439.5199999996</v>
      </c>
    </row>
    <row r="28" spans="2:8" x14ac:dyDescent="0.25">
      <c r="E28" s="102"/>
      <c r="F28" s="102"/>
    </row>
  </sheetData>
  <mergeCells count="1">
    <mergeCell ref="B2:H2"/>
  </mergeCells>
  <conditionalFormatting sqref="B18">
    <cfRule type="duplicateValues" dxfId="3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74A3-EB18-4144-9CFB-C0AEA22A3B02}">
  <dimension ref="A1:M43"/>
  <sheetViews>
    <sheetView workbookViewId="0">
      <selection activeCell="E19" sqref="E19"/>
    </sheetView>
  </sheetViews>
  <sheetFormatPr defaultRowHeight="15" x14ac:dyDescent="0.25"/>
  <cols>
    <col min="5" max="5" width="10.7109375" bestFit="1" customWidth="1"/>
    <col min="8" max="8" width="33.85546875" bestFit="1" customWidth="1"/>
    <col min="9" max="9" width="10.28515625" bestFit="1" customWidth="1"/>
    <col min="12" max="12" width="13.7109375" bestFit="1" customWidth="1"/>
    <col min="13" max="13" width="18.28515625" customWidth="1"/>
  </cols>
  <sheetData>
    <row r="1" spans="1:13" ht="15.75" x14ac:dyDescent="0.25">
      <c r="E1" s="72"/>
      <c r="I1" s="61"/>
      <c r="J1" s="61"/>
      <c r="K1" s="61"/>
      <c r="L1" s="103">
        <f>SUBTOTAL(109,L3:L497)</f>
        <v>7515439.5199999996</v>
      </c>
      <c r="M1" s="104"/>
    </row>
    <row r="2" spans="1:13" ht="38.25" x14ac:dyDescent="0.25">
      <c r="A2" s="105" t="s">
        <v>11</v>
      </c>
      <c r="B2" s="105"/>
      <c r="C2" s="105" t="s">
        <v>2</v>
      </c>
      <c r="D2" s="105" t="s">
        <v>96</v>
      </c>
      <c r="E2" s="106" t="s">
        <v>1</v>
      </c>
      <c r="F2" s="105" t="s">
        <v>97</v>
      </c>
      <c r="G2" s="105" t="s">
        <v>12</v>
      </c>
      <c r="H2" s="105" t="s">
        <v>3</v>
      </c>
      <c r="I2" s="107" t="s">
        <v>98</v>
      </c>
      <c r="J2" s="107"/>
      <c r="K2" s="107" t="s">
        <v>99</v>
      </c>
      <c r="L2" s="107" t="s">
        <v>100</v>
      </c>
      <c r="M2" s="108" t="s">
        <v>101</v>
      </c>
    </row>
    <row r="3" spans="1:13" ht="15.75" x14ac:dyDescent="0.25">
      <c r="A3" s="36"/>
      <c r="B3" s="36"/>
      <c r="C3" s="109"/>
      <c r="D3" s="110"/>
      <c r="E3" s="110"/>
      <c r="F3" s="110"/>
      <c r="G3" s="110"/>
      <c r="H3" s="110" t="s">
        <v>7</v>
      </c>
      <c r="I3" s="38"/>
      <c r="J3" s="38"/>
      <c r="K3" s="38"/>
      <c r="L3" s="50">
        <v>10651594</v>
      </c>
    </row>
    <row r="4" spans="1:13" x14ac:dyDescent="0.25">
      <c r="A4" s="36" t="s">
        <v>86</v>
      </c>
      <c r="B4" s="36">
        <f>MONTH(E4)</f>
        <v>1</v>
      </c>
      <c r="C4" s="73" t="s">
        <v>48</v>
      </c>
      <c r="D4" s="73" t="s">
        <v>107</v>
      </c>
      <c r="E4" s="111">
        <v>46027</v>
      </c>
      <c r="F4" s="73" t="s">
        <v>121</v>
      </c>
      <c r="G4" s="73" t="s">
        <v>23</v>
      </c>
      <c r="H4" s="73" t="s">
        <v>54</v>
      </c>
      <c r="I4" s="74">
        <v>1026720</v>
      </c>
      <c r="J4" s="74">
        <v>0</v>
      </c>
      <c r="K4" s="74">
        <v>82138</v>
      </c>
      <c r="L4" s="74">
        <v>1108858</v>
      </c>
      <c r="M4" s="72"/>
    </row>
    <row r="5" spans="1:13" x14ac:dyDescent="0.25">
      <c r="A5" s="36" t="s">
        <v>86</v>
      </c>
      <c r="B5" s="36">
        <f t="shared" ref="B5:B20" si="0">MONTH(E5)</f>
        <v>1</v>
      </c>
      <c r="C5" s="73" t="s">
        <v>47</v>
      </c>
      <c r="D5" s="73" t="s">
        <v>108</v>
      </c>
      <c r="E5" s="111">
        <v>46027</v>
      </c>
      <c r="F5" s="73" t="s">
        <v>121</v>
      </c>
      <c r="G5" s="73" t="s">
        <v>23</v>
      </c>
      <c r="H5" s="73" t="s">
        <v>53</v>
      </c>
      <c r="I5" s="74">
        <v>1182030</v>
      </c>
      <c r="J5" s="74">
        <v>0</v>
      </c>
      <c r="K5" s="74">
        <v>94562</v>
      </c>
      <c r="L5" s="74">
        <v>1276592</v>
      </c>
      <c r="M5" s="72">
        <v>46161</v>
      </c>
    </row>
    <row r="6" spans="1:13" x14ac:dyDescent="0.25">
      <c r="A6" s="36" t="s">
        <v>86</v>
      </c>
      <c r="B6" s="36">
        <f t="shared" si="0"/>
        <v>1</v>
      </c>
      <c r="C6" s="73" t="s">
        <v>49</v>
      </c>
      <c r="D6" s="73" t="s">
        <v>109</v>
      </c>
      <c r="E6" s="111">
        <v>46048</v>
      </c>
      <c r="F6" s="73" t="s">
        <v>121</v>
      </c>
      <c r="G6" s="73" t="s">
        <v>23</v>
      </c>
      <c r="H6" s="73" t="s">
        <v>55</v>
      </c>
      <c r="I6" s="74">
        <v>1924970</v>
      </c>
      <c r="J6" s="74">
        <v>0</v>
      </c>
      <c r="K6" s="74">
        <v>153998</v>
      </c>
      <c r="L6" s="74">
        <v>2078968</v>
      </c>
    </row>
    <row r="7" spans="1:13" x14ac:dyDescent="0.25">
      <c r="A7" s="36" t="s">
        <v>86</v>
      </c>
      <c r="B7" s="36">
        <f t="shared" si="0"/>
        <v>1</v>
      </c>
      <c r="C7" s="73" t="s">
        <v>50</v>
      </c>
      <c r="D7" s="73" t="s">
        <v>110</v>
      </c>
      <c r="E7" s="111">
        <v>46053</v>
      </c>
      <c r="F7" s="73" t="s">
        <v>121</v>
      </c>
      <c r="G7" s="73" t="s">
        <v>23</v>
      </c>
      <c r="H7" s="73" t="s">
        <v>56</v>
      </c>
      <c r="I7" s="74">
        <v>1789945</v>
      </c>
      <c r="J7" s="74">
        <v>0</v>
      </c>
      <c r="K7" s="74">
        <v>143196</v>
      </c>
      <c r="L7" s="74">
        <v>1933141</v>
      </c>
      <c r="M7" s="72">
        <v>46161</v>
      </c>
    </row>
    <row r="8" spans="1:13" x14ac:dyDescent="0.25">
      <c r="A8" s="36" t="s">
        <v>86</v>
      </c>
      <c r="B8" s="36">
        <f t="shared" si="0"/>
        <v>1</v>
      </c>
      <c r="C8" s="73" t="s">
        <v>51</v>
      </c>
      <c r="D8" s="73" t="s">
        <v>111</v>
      </c>
      <c r="E8" s="111">
        <v>46053</v>
      </c>
      <c r="F8" s="73" t="s">
        <v>121</v>
      </c>
      <c r="G8" s="73" t="s">
        <v>23</v>
      </c>
      <c r="H8" s="73" t="s">
        <v>57</v>
      </c>
      <c r="I8" s="74">
        <v>2381320</v>
      </c>
      <c r="J8" s="74">
        <v>0</v>
      </c>
      <c r="K8" s="74">
        <v>190506</v>
      </c>
      <c r="L8" s="74">
        <v>2571826</v>
      </c>
    </row>
    <row r="9" spans="1:13" x14ac:dyDescent="0.25">
      <c r="A9" s="36" t="s">
        <v>86</v>
      </c>
      <c r="B9" s="36">
        <f t="shared" si="0"/>
        <v>2</v>
      </c>
      <c r="C9" s="73" t="s">
        <v>59</v>
      </c>
      <c r="D9" s="73" t="s">
        <v>112</v>
      </c>
      <c r="E9" s="111">
        <v>46064</v>
      </c>
      <c r="F9" s="73" t="s">
        <v>121</v>
      </c>
      <c r="G9" s="73" t="s">
        <v>23</v>
      </c>
      <c r="H9" s="73" t="s">
        <v>60</v>
      </c>
      <c r="I9" s="74">
        <v>4770550</v>
      </c>
      <c r="J9" s="74">
        <v>0</v>
      </c>
      <c r="K9" s="74">
        <v>381644</v>
      </c>
      <c r="L9" s="74">
        <v>5152194</v>
      </c>
      <c r="M9" s="72">
        <v>46161</v>
      </c>
    </row>
    <row r="10" spans="1:13" x14ac:dyDescent="0.25">
      <c r="A10" s="36" t="s">
        <v>86</v>
      </c>
      <c r="B10" s="36">
        <f t="shared" si="0"/>
        <v>3</v>
      </c>
      <c r="C10" s="73" t="s">
        <v>63</v>
      </c>
      <c r="D10" s="73" t="s">
        <v>113</v>
      </c>
      <c r="E10" s="111">
        <v>46098</v>
      </c>
      <c r="F10" s="73" t="s">
        <v>121</v>
      </c>
      <c r="G10" s="73" t="s">
        <v>23</v>
      </c>
      <c r="H10" s="73" t="s">
        <v>64</v>
      </c>
      <c r="I10" s="74">
        <v>734310</v>
      </c>
      <c r="J10" s="74">
        <v>0</v>
      </c>
      <c r="K10" s="74">
        <v>58745</v>
      </c>
      <c r="L10" s="74">
        <v>793055</v>
      </c>
      <c r="M10" s="72">
        <v>46181</v>
      </c>
    </row>
    <row r="11" spans="1:13" x14ac:dyDescent="0.25">
      <c r="A11" s="36" t="s">
        <v>86</v>
      </c>
      <c r="B11" s="36">
        <f t="shared" si="0"/>
        <v>4</v>
      </c>
      <c r="C11" s="73" t="s">
        <v>65</v>
      </c>
      <c r="D11" s="73" t="s">
        <v>114</v>
      </c>
      <c r="E11" s="111">
        <v>46126</v>
      </c>
      <c r="F11" s="73" t="s">
        <v>121</v>
      </c>
      <c r="G11" s="73" t="s">
        <v>23</v>
      </c>
      <c r="H11" s="73" t="s">
        <v>67</v>
      </c>
      <c r="I11" s="74">
        <v>1758780</v>
      </c>
      <c r="J11" s="74">
        <v>0</v>
      </c>
      <c r="K11" s="74">
        <v>140702</v>
      </c>
      <c r="L11" s="74">
        <v>1899482</v>
      </c>
      <c r="M11" s="72">
        <v>46181</v>
      </c>
    </row>
    <row r="12" spans="1:13" x14ac:dyDescent="0.25">
      <c r="A12" s="36" t="s">
        <v>86</v>
      </c>
      <c r="B12" s="36">
        <f t="shared" si="0"/>
        <v>4</v>
      </c>
      <c r="C12" s="73" t="s">
        <v>66</v>
      </c>
      <c r="D12" s="73" t="s">
        <v>115</v>
      </c>
      <c r="E12" s="111">
        <v>46133</v>
      </c>
      <c r="F12" s="73" t="s">
        <v>121</v>
      </c>
      <c r="G12" s="73" t="s">
        <v>23</v>
      </c>
      <c r="H12" s="73" t="s">
        <v>68</v>
      </c>
      <c r="I12" s="74">
        <v>460305</v>
      </c>
      <c r="J12" s="74">
        <v>0</v>
      </c>
      <c r="K12" s="74">
        <v>36824</v>
      </c>
      <c r="L12" s="74">
        <v>497129</v>
      </c>
      <c r="M12" s="72">
        <v>46181</v>
      </c>
    </row>
    <row r="13" spans="1:13" x14ac:dyDescent="0.25">
      <c r="A13" s="36" t="s">
        <v>86</v>
      </c>
      <c r="B13" s="36">
        <f t="shared" si="0"/>
        <v>5</v>
      </c>
      <c r="C13" s="73" t="s">
        <v>102</v>
      </c>
      <c r="D13" s="73" t="s">
        <v>116</v>
      </c>
      <c r="E13" s="111">
        <v>46148</v>
      </c>
      <c r="F13" s="73" t="s">
        <v>121</v>
      </c>
      <c r="G13" s="73" t="s">
        <v>23</v>
      </c>
      <c r="H13" s="73" t="s">
        <v>74</v>
      </c>
      <c r="I13" s="74">
        <v>502825</v>
      </c>
      <c r="J13" s="74">
        <v>0</v>
      </c>
      <c r="K13" s="74">
        <v>40226</v>
      </c>
      <c r="L13" s="74">
        <v>543051</v>
      </c>
      <c r="M13" s="72">
        <v>46197</v>
      </c>
    </row>
    <row r="14" spans="1:13" x14ac:dyDescent="0.25">
      <c r="A14" s="36" t="s">
        <v>86</v>
      </c>
      <c r="B14" s="36">
        <f t="shared" si="0"/>
        <v>5</v>
      </c>
      <c r="C14" s="73" t="s">
        <v>103</v>
      </c>
      <c r="D14" s="73" t="s">
        <v>117</v>
      </c>
      <c r="E14" s="111">
        <v>46160</v>
      </c>
      <c r="F14" s="73" t="s">
        <v>121</v>
      </c>
      <c r="G14" s="73" t="s">
        <v>23</v>
      </c>
      <c r="H14" s="73" t="s">
        <v>73</v>
      </c>
      <c r="I14" s="74">
        <v>1761220</v>
      </c>
      <c r="J14" s="74">
        <v>0</v>
      </c>
      <c r="K14" s="74">
        <v>140898</v>
      </c>
      <c r="L14" s="74">
        <v>1902118</v>
      </c>
      <c r="M14" s="72">
        <v>46197</v>
      </c>
    </row>
    <row r="15" spans="1:13" x14ac:dyDescent="0.25">
      <c r="A15" s="36" t="s">
        <v>86</v>
      </c>
      <c r="B15" s="36">
        <f t="shared" si="0"/>
        <v>5</v>
      </c>
      <c r="C15" s="73" t="s">
        <v>104</v>
      </c>
      <c r="D15" s="73" t="s">
        <v>118</v>
      </c>
      <c r="E15" s="111">
        <v>46163</v>
      </c>
      <c r="F15" s="73" t="s">
        <v>121</v>
      </c>
      <c r="G15" s="73" t="s">
        <v>23</v>
      </c>
      <c r="H15" s="73" t="s">
        <v>72</v>
      </c>
      <c r="I15" s="74">
        <v>696600</v>
      </c>
      <c r="J15" s="74">
        <v>0</v>
      </c>
      <c r="K15" s="74">
        <v>55728</v>
      </c>
      <c r="L15" s="74">
        <v>752328</v>
      </c>
      <c r="M15" s="72">
        <v>46197</v>
      </c>
    </row>
    <row r="16" spans="1:13" x14ac:dyDescent="0.25">
      <c r="A16" s="36" t="s">
        <v>86</v>
      </c>
      <c r="B16" s="36">
        <f t="shared" si="0"/>
        <v>6</v>
      </c>
      <c r="C16" s="73" t="s">
        <v>105</v>
      </c>
      <c r="D16" s="73" t="s">
        <v>119</v>
      </c>
      <c r="E16" s="111">
        <v>46181</v>
      </c>
      <c r="F16" s="73" t="s">
        <v>121</v>
      </c>
      <c r="G16" s="73" t="s">
        <v>23</v>
      </c>
      <c r="H16" s="73" t="s">
        <v>84</v>
      </c>
      <c r="I16" s="74">
        <v>1315030</v>
      </c>
      <c r="J16" s="74">
        <v>0</v>
      </c>
      <c r="K16" s="74">
        <v>105202</v>
      </c>
      <c r="L16" s="74">
        <v>1420232</v>
      </c>
    </row>
    <row r="17" spans="1:13" x14ac:dyDescent="0.25">
      <c r="A17" s="36" t="s">
        <v>86</v>
      </c>
      <c r="B17" s="36">
        <f t="shared" si="0"/>
        <v>6</v>
      </c>
      <c r="C17" s="73" t="s">
        <v>106</v>
      </c>
      <c r="D17" s="73" t="s">
        <v>120</v>
      </c>
      <c r="E17" s="111">
        <v>46182</v>
      </c>
      <c r="F17" s="73" t="s">
        <v>121</v>
      </c>
      <c r="G17" s="73" t="s">
        <v>23</v>
      </c>
      <c r="H17" s="73" t="s">
        <v>83</v>
      </c>
      <c r="I17" s="56">
        <v>1016990</v>
      </c>
      <c r="J17" s="56">
        <v>0</v>
      </c>
      <c r="K17" s="56">
        <v>81359</v>
      </c>
      <c r="L17" s="56">
        <v>1098349</v>
      </c>
    </row>
    <row r="18" spans="1:13" x14ac:dyDescent="0.25">
      <c r="A18" s="112" t="s">
        <v>122</v>
      </c>
      <c r="B18" s="36">
        <f t="shared" si="0"/>
        <v>2</v>
      </c>
      <c r="C18" s="55" t="s">
        <v>61</v>
      </c>
      <c r="D18" t="s">
        <v>123</v>
      </c>
      <c r="E18" s="54">
        <v>46063</v>
      </c>
      <c r="F18" s="73" t="s">
        <v>121</v>
      </c>
      <c r="G18" s="73" t="s">
        <v>23</v>
      </c>
      <c r="H18" s="55" t="s">
        <v>62</v>
      </c>
      <c r="I18" s="56">
        <v>-155551</v>
      </c>
      <c r="J18" s="56">
        <v>0</v>
      </c>
      <c r="K18" s="56">
        <v>-12444</v>
      </c>
      <c r="L18" s="56">
        <f t="shared" ref="L18" si="1">+I18+K18</f>
        <v>-167995</v>
      </c>
      <c r="M18" s="72">
        <v>46161</v>
      </c>
    </row>
    <row r="19" spans="1:13" x14ac:dyDescent="0.25">
      <c r="A19" s="112" t="s">
        <v>87</v>
      </c>
      <c r="B19" s="36">
        <f t="shared" si="0"/>
        <v>4</v>
      </c>
      <c r="C19" s="59" t="s">
        <v>70</v>
      </c>
      <c r="D19" t="s">
        <v>127</v>
      </c>
      <c r="E19" s="72">
        <v>46122</v>
      </c>
      <c r="F19" s="73" t="s">
        <v>121</v>
      </c>
      <c r="G19" s="73" t="s">
        <v>23</v>
      </c>
      <c r="H19" t="s">
        <v>69</v>
      </c>
      <c r="I19" s="56">
        <v>-755981</v>
      </c>
      <c r="J19" s="56">
        <v>0.08</v>
      </c>
      <c r="K19" s="56">
        <v>-60478.48</v>
      </c>
      <c r="L19" s="56">
        <v>-816459.48</v>
      </c>
      <c r="M19" s="72">
        <v>46181</v>
      </c>
    </row>
    <row r="20" spans="1:13" x14ac:dyDescent="0.25">
      <c r="A20" s="112" t="s">
        <v>122</v>
      </c>
      <c r="B20" s="36">
        <f t="shared" si="0"/>
        <v>5</v>
      </c>
      <c r="C20" s="59">
        <v>3706</v>
      </c>
      <c r="D20" t="s">
        <v>125</v>
      </c>
      <c r="E20" s="62">
        <v>46157</v>
      </c>
      <c r="F20" s="73" t="s">
        <v>121</v>
      </c>
      <c r="G20" s="73" t="s">
        <v>23</v>
      </c>
      <c r="H20" s="68" t="s">
        <v>76</v>
      </c>
      <c r="I20" s="56">
        <v>-138098</v>
      </c>
      <c r="J20" s="56">
        <v>0.08</v>
      </c>
      <c r="K20" s="56">
        <v>-11048</v>
      </c>
      <c r="L20" s="56">
        <v>-149146</v>
      </c>
      <c r="M20" s="72">
        <v>46181</v>
      </c>
    </row>
    <row r="21" spans="1:13" x14ac:dyDescent="0.25">
      <c r="A21" s="112" t="s">
        <v>122</v>
      </c>
      <c r="B21" s="36">
        <f t="shared" ref="B21:B27" si="2">MONTH(E21)</f>
        <v>5</v>
      </c>
      <c r="C21" s="59">
        <v>3706</v>
      </c>
      <c r="D21" t="s">
        <v>125</v>
      </c>
      <c r="E21" s="62">
        <v>46157</v>
      </c>
      <c r="F21" s="73" t="s">
        <v>121</v>
      </c>
      <c r="G21" s="73" t="s">
        <v>23</v>
      </c>
      <c r="H21" s="68" t="s">
        <v>77</v>
      </c>
      <c r="I21" s="56">
        <v>-138098</v>
      </c>
      <c r="J21" s="56">
        <v>0.08</v>
      </c>
      <c r="K21" s="56">
        <v>-11048</v>
      </c>
      <c r="L21" s="56">
        <v>-149146</v>
      </c>
      <c r="M21" s="72">
        <v>46181</v>
      </c>
    </row>
    <row r="22" spans="1:13" x14ac:dyDescent="0.25">
      <c r="A22" s="112" t="s">
        <v>122</v>
      </c>
      <c r="B22" s="36">
        <f t="shared" si="2"/>
        <v>5</v>
      </c>
      <c r="C22" s="59">
        <v>3706</v>
      </c>
      <c r="D22" t="s">
        <v>125</v>
      </c>
      <c r="E22" s="62">
        <v>46157</v>
      </c>
      <c r="F22" s="73" t="s">
        <v>121</v>
      </c>
      <c r="G22" s="73" t="s">
        <v>23</v>
      </c>
      <c r="H22" s="68" t="s">
        <v>78</v>
      </c>
      <c r="I22" s="56">
        <v>-138098</v>
      </c>
      <c r="J22" s="56">
        <v>0.08</v>
      </c>
      <c r="K22" s="56">
        <v>-11048</v>
      </c>
      <c r="L22" s="56">
        <v>-149146</v>
      </c>
      <c r="M22" s="72">
        <v>46181</v>
      </c>
    </row>
    <row r="23" spans="1:13" x14ac:dyDescent="0.25">
      <c r="A23" s="112" t="s">
        <v>122</v>
      </c>
      <c r="B23" s="36">
        <f t="shared" si="2"/>
        <v>5</v>
      </c>
      <c r="C23" s="59">
        <v>3706</v>
      </c>
      <c r="D23" t="s">
        <v>125</v>
      </c>
      <c r="E23" s="62">
        <v>46157</v>
      </c>
      <c r="F23" s="73" t="s">
        <v>121</v>
      </c>
      <c r="G23" s="73" t="s">
        <v>23</v>
      </c>
      <c r="H23" s="68" t="s">
        <v>79</v>
      </c>
      <c r="I23" s="56">
        <v>-207148</v>
      </c>
      <c r="J23" s="56">
        <v>0.08</v>
      </c>
      <c r="K23" s="56">
        <v>-16572</v>
      </c>
      <c r="L23" s="56">
        <v>-223720</v>
      </c>
      <c r="M23" s="72">
        <v>46181</v>
      </c>
    </row>
    <row r="24" spans="1:13" x14ac:dyDescent="0.25">
      <c r="A24" s="112" t="s">
        <v>122</v>
      </c>
      <c r="B24" s="36">
        <f t="shared" si="2"/>
        <v>5</v>
      </c>
      <c r="C24" s="59">
        <v>3706</v>
      </c>
      <c r="D24" t="s">
        <v>125</v>
      </c>
      <c r="E24" s="62">
        <v>46157</v>
      </c>
      <c r="F24" s="73" t="s">
        <v>121</v>
      </c>
      <c r="G24" s="73" t="s">
        <v>23</v>
      </c>
      <c r="H24" s="68" t="s">
        <v>80</v>
      </c>
      <c r="I24" s="56">
        <v>-276197</v>
      </c>
      <c r="J24" s="56">
        <v>0.08</v>
      </c>
      <c r="K24" s="56">
        <v>-22095</v>
      </c>
      <c r="L24" s="56">
        <v>-298292</v>
      </c>
      <c r="M24" s="72">
        <v>46181</v>
      </c>
    </row>
    <row r="25" spans="1:13" x14ac:dyDescent="0.25">
      <c r="A25" s="112" t="s">
        <v>122</v>
      </c>
      <c r="B25" s="36">
        <f t="shared" si="2"/>
        <v>5</v>
      </c>
      <c r="C25" s="59">
        <v>3706</v>
      </c>
      <c r="D25" t="s">
        <v>125</v>
      </c>
      <c r="E25" s="62">
        <v>46157</v>
      </c>
      <c r="F25" s="73" t="s">
        <v>121</v>
      </c>
      <c r="G25" s="73" t="s">
        <v>23</v>
      </c>
      <c r="H25" s="68" t="s">
        <v>81</v>
      </c>
      <c r="I25" s="56">
        <v>-172623</v>
      </c>
      <c r="J25" s="56">
        <v>0.08</v>
      </c>
      <c r="K25" s="56">
        <v>-13810</v>
      </c>
      <c r="L25" s="56">
        <v>-186433</v>
      </c>
      <c r="M25" s="72">
        <v>46181</v>
      </c>
    </row>
    <row r="26" spans="1:13" x14ac:dyDescent="0.25">
      <c r="A26" s="112" t="s">
        <v>87</v>
      </c>
      <c r="B26" s="36">
        <f t="shared" si="2"/>
        <v>5</v>
      </c>
      <c r="C26" s="59">
        <v>3900</v>
      </c>
      <c r="D26" t="s">
        <v>126</v>
      </c>
      <c r="E26" s="62">
        <v>46164</v>
      </c>
      <c r="F26" s="73" t="s">
        <v>121</v>
      </c>
      <c r="G26" s="73" t="s">
        <v>23</v>
      </c>
      <c r="H26" s="68" t="s">
        <v>75</v>
      </c>
      <c r="I26" s="56">
        <v>-436357</v>
      </c>
      <c r="J26" s="56">
        <v>0.08</v>
      </c>
      <c r="K26" s="56">
        <v>-34909</v>
      </c>
      <c r="L26" s="56">
        <v>-471266</v>
      </c>
      <c r="M26" s="72">
        <v>46181</v>
      </c>
    </row>
    <row r="27" spans="1:13" x14ac:dyDescent="0.25">
      <c r="A27" s="112" t="s">
        <v>89</v>
      </c>
      <c r="B27" s="36">
        <f t="shared" si="2"/>
        <v>1</v>
      </c>
      <c r="D27" t="s">
        <v>128</v>
      </c>
      <c r="E27" s="72">
        <v>46037</v>
      </c>
      <c r="F27" s="73" t="s">
        <v>121</v>
      </c>
      <c r="G27" s="73" t="s">
        <v>23</v>
      </c>
      <c r="H27" s="68" t="s">
        <v>129</v>
      </c>
      <c r="L27" s="56">
        <v>-3847221</v>
      </c>
    </row>
    <row r="28" spans="1:13" x14ac:dyDescent="0.25">
      <c r="A28" s="112" t="s">
        <v>89</v>
      </c>
      <c r="B28" s="36">
        <f t="shared" ref="B28" si="3">MONTH(E28)</f>
        <v>1</v>
      </c>
      <c r="D28" t="s">
        <v>128</v>
      </c>
      <c r="E28" s="72">
        <v>46037</v>
      </c>
      <c r="F28" s="73" t="s">
        <v>121</v>
      </c>
      <c r="G28" s="73" t="s">
        <v>23</v>
      </c>
      <c r="H28" s="68" t="s">
        <v>136</v>
      </c>
      <c r="L28" s="56">
        <v>-11000</v>
      </c>
    </row>
    <row r="29" spans="1:13" x14ac:dyDescent="0.25">
      <c r="A29" s="112" t="s">
        <v>89</v>
      </c>
      <c r="B29" s="36">
        <f t="shared" ref="B29:B33" si="4">MONTH(E29)</f>
        <v>5</v>
      </c>
      <c r="D29" t="s">
        <v>130</v>
      </c>
      <c r="E29" s="72">
        <v>46161</v>
      </c>
      <c r="F29" s="73" t="s">
        <v>121</v>
      </c>
      <c r="G29" s="73" t="s">
        <v>23</v>
      </c>
      <c r="H29" s="68" t="s">
        <v>131</v>
      </c>
      <c r="L29" s="113">
        <v>-14976305</v>
      </c>
    </row>
    <row r="30" spans="1:13" x14ac:dyDescent="0.25">
      <c r="A30" s="112" t="s">
        <v>89</v>
      </c>
      <c r="B30" s="36">
        <f t="shared" ref="B30" si="5">MONTH(E30)</f>
        <v>5</v>
      </c>
      <c r="D30" t="s">
        <v>130</v>
      </c>
      <c r="E30" s="72">
        <v>46161</v>
      </c>
      <c r="F30" s="73" t="s">
        <v>121</v>
      </c>
      <c r="G30" s="73" t="s">
        <v>23</v>
      </c>
      <c r="H30" s="68" t="s">
        <v>136</v>
      </c>
      <c r="L30" s="113">
        <v>-11000</v>
      </c>
    </row>
    <row r="31" spans="1:13" x14ac:dyDescent="0.25">
      <c r="A31" s="112" t="s">
        <v>89</v>
      </c>
      <c r="B31" s="36">
        <f t="shared" si="4"/>
        <v>6</v>
      </c>
      <c r="D31" t="s">
        <v>132</v>
      </c>
      <c r="E31" s="72">
        <v>46181</v>
      </c>
      <c r="F31" s="73" t="s">
        <v>121</v>
      </c>
      <c r="G31" s="73" t="s">
        <v>23</v>
      </c>
      <c r="H31" s="68" t="s">
        <v>133</v>
      </c>
      <c r="L31" s="113">
        <v>-735058</v>
      </c>
    </row>
    <row r="32" spans="1:13" x14ac:dyDescent="0.25">
      <c r="A32" s="112" t="s">
        <v>89</v>
      </c>
      <c r="B32" s="36">
        <f t="shared" ref="B32" si="6">MONTH(E32)</f>
        <v>6</v>
      </c>
      <c r="D32" t="s">
        <v>132</v>
      </c>
      <c r="E32" s="72">
        <v>46181</v>
      </c>
      <c r="F32" s="73" t="s">
        <v>121</v>
      </c>
      <c r="G32" s="73" t="s">
        <v>23</v>
      </c>
      <c r="H32" s="68" t="s">
        <v>136</v>
      </c>
      <c r="L32" s="113">
        <v>-11000</v>
      </c>
    </row>
    <row r="33" spans="1:12" x14ac:dyDescent="0.25">
      <c r="A33" s="112" t="s">
        <v>89</v>
      </c>
      <c r="B33" s="36">
        <f t="shared" si="4"/>
        <v>6</v>
      </c>
      <c r="D33" t="s">
        <v>134</v>
      </c>
      <c r="E33" s="72">
        <v>46197</v>
      </c>
      <c r="F33" s="73" t="s">
        <v>121</v>
      </c>
      <c r="G33" s="73" t="s">
        <v>23</v>
      </c>
      <c r="H33" s="68" t="s">
        <v>135</v>
      </c>
      <c r="L33" s="113">
        <v>-3186497</v>
      </c>
    </row>
    <row r="34" spans="1:12" x14ac:dyDescent="0.25">
      <c r="A34" s="112" t="s">
        <v>89</v>
      </c>
      <c r="B34" s="36">
        <f t="shared" ref="B34" si="7">MONTH(E34)</f>
        <v>6</v>
      </c>
      <c r="D34" t="s">
        <v>134</v>
      </c>
      <c r="E34" s="72">
        <v>46197</v>
      </c>
      <c r="F34" s="73" t="s">
        <v>121</v>
      </c>
      <c r="G34" s="73" t="s">
        <v>23</v>
      </c>
      <c r="H34" s="68" t="s">
        <v>136</v>
      </c>
      <c r="L34" s="113">
        <v>-11000</v>
      </c>
    </row>
    <row r="35" spans="1:12" x14ac:dyDescent="0.25">
      <c r="A35" s="36" t="s">
        <v>86</v>
      </c>
      <c r="B35" s="36">
        <f t="shared" ref="B35:B43" si="8">MONTH(E35)</f>
        <v>7</v>
      </c>
      <c r="C35" s="121" t="s">
        <v>147</v>
      </c>
      <c r="D35" s="73" t="s">
        <v>149</v>
      </c>
      <c r="E35" s="76">
        <v>46230</v>
      </c>
      <c r="F35" s="73" t="s">
        <v>121</v>
      </c>
      <c r="G35" s="73" t="s">
        <v>23</v>
      </c>
      <c r="H35" s="121" t="s">
        <v>148</v>
      </c>
      <c r="I35" s="118">
        <v>1855290</v>
      </c>
      <c r="J35" s="118">
        <v>0</v>
      </c>
      <c r="K35" s="118">
        <v>148423</v>
      </c>
      <c r="L35" s="118">
        <v>2003713</v>
      </c>
    </row>
    <row r="36" spans="1:12" x14ac:dyDescent="0.25">
      <c r="A36" s="112" t="s">
        <v>87</v>
      </c>
      <c r="B36" s="36">
        <f t="shared" si="8"/>
        <v>7</v>
      </c>
      <c r="C36" s="122" t="s">
        <v>150</v>
      </c>
      <c r="E36" s="76">
        <v>46220</v>
      </c>
      <c r="F36" s="73" t="s">
        <v>121</v>
      </c>
      <c r="G36" s="73" t="s">
        <v>23</v>
      </c>
      <c r="H36" s="121" t="s">
        <v>91</v>
      </c>
      <c r="I36" s="118">
        <v>-799953</v>
      </c>
      <c r="J36" s="56"/>
      <c r="K36" s="118">
        <v>-63996</v>
      </c>
      <c r="L36" s="118">
        <v>-863949</v>
      </c>
    </row>
    <row r="37" spans="1:12" x14ac:dyDescent="0.25">
      <c r="A37" s="112" t="s">
        <v>87</v>
      </c>
      <c r="B37" s="36">
        <f t="shared" si="8"/>
        <v>7</v>
      </c>
      <c r="C37" s="122" t="s">
        <v>151</v>
      </c>
      <c r="E37" s="76">
        <v>46234</v>
      </c>
      <c r="F37" s="73" t="s">
        <v>121</v>
      </c>
      <c r="G37" s="73" t="s">
        <v>23</v>
      </c>
      <c r="H37" s="121" t="s">
        <v>91</v>
      </c>
      <c r="I37" s="118">
        <v>-1271873</v>
      </c>
      <c r="K37" s="118">
        <v>-101750</v>
      </c>
      <c r="L37" s="118">
        <v>-1373623</v>
      </c>
    </row>
    <row r="38" spans="1:12" x14ac:dyDescent="0.25">
      <c r="A38" s="112" t="s">
        <v>122</v>
      </c>
      <c r="B38" s="36">
        <f t="shared" si="8"/>
        <v>7</v>
      </c>
      <c r="C38" s="119" t="s">
        <v>139</v>
      </c>
      <c r="E38" s="76">
        <v>46231</v>
      </c>
      <c r="F38" s="73" t="s">
        <v>121</v>
      </c>
      <c r="G38" s="73" t="s">
        <v>23</v>
      </c>
      <c r="H38" s="77" t="s">
        <v>140</v>
      </c>
      <c r="I38" s="118">
        <v>-63194</v>
      </c>
      <c r="K38" s="118">
        <v>-5055</v>
      </c>
      <c r="L38" s="118">
        <v>-68249</v>
      </c>
    </row>
    <row r="39" spans="1:12" x14ac:dyDescent="0.25">
      <c r="A39" s="112" t="s">
        <v>122</v>
      </c>
      <c r="B39" s="36">
        <f t="shared" si="8"/>
        <v>7</v>
      </c>
      <c r="C39" s="119" t="s">
        <v>139</v>
      </c>
      <c r="E39" s="76">
        <v>46231</v>
      </c>
      <c r="F39" s="73" t="s">
        <v>121</v>
      </c>
      <c r="G39" s="73" t="s">
        <v>23</v>
      </c>
      <c r="H39" s="77" t="s">
        <v>141</v>
      </c>
      <c r="I39" s="118">
        <v>-63194</v>
      </c>
      <c r="K39" s="118">
        <v>-5055</v>
      </c>
      <c r="L39" s="118">
        <v>-68249</v>
      </c>
    </row>
    <row r="40" spans="1:12" x14ac:dyDescent="0.25">
      <c r="A40" s="112" t="s">
        <v>122</v>
      </c>
      <c r="B40" s="36">
        <f t="shared" si="8"/>
        <v>7</v>
      </c>
      <c r="C40" s="119" t="s">
        <v>139</v>
      </c>
      <c r="E40" s="76">
        <v>46231</v>
      </c>
      <c r="F40" s="73" t="s">
        <v>121</v>
      </c>
      <c r="G40" s="73" t="s">
        <v>23</v>
      </c>
      <c r="H40" s="77" t="s">
        <v>142</v>
      </c>
      <c r="I40" s="118">
        <v>-94791</v>
      </c>
      <c r="K40" s="118">
        <v>-7583</v>
      </c>
      <c r="L40" s="118">
        <v>-102374</v>
      </c>
    </row>
    <row r="41" spans="1:12" x14ac:dyDescent="0.25">
      <c r="A41" s="112" t="s">
        <v>122</v>
      </c>
      <c r="B41" s="36">
        <f t="shared" si="8"/>
        <v>7</v>
      </c>
      <c r="C41" s="119" t="s">
        <v>139</v>
      </c>
      <c r="E41" s="76">
        <v>46231</v>
      </c>
      <c r="F41" s="73" t="s">
        <v>121</v>
      </c>
      <c r="G41" s="73" t="s">
        <v>23</v>
      </c>
      <c r="H41" s="77" t="s">
        <v>143</v>
      </c>
      <c r="I41" s="118">
        <v>-126388</v>
      </c>
      <c r="K41" s="118">
        <v>-10113</v>
      </c>
      <c r="L41" s="118">
        <v>-136501</v>
      </c>
    </row>
    <row r="42" spans="1:12" x14ac:dyDescent="0.25">
      <c r="A42" s="112" t="s">
        <v>122</v>
      </c>
      <c r="B42" s="36">
        <f t="shared" si="8"/>
        <v>7</v>
      </c>
      <c r="C42" s="119" t="s">
        <v>139</v>
      </c>
      <c r="E42" s="76">
        <v>46231</v>
      </c>
      <c r="F42" s="73" t="s">
        <v>121</v>
      </c>
      <c r="G42" s="73" t="s">
        <v>23</v>
      </c>
      <c r="H42" s="77" t="s">
        <v>144</v>
      </c>
      <c r="I42" s="118">
        <v>-78993</v>
      </c>
      <c r="K42" s="118">
        <v>-6319</v>
      </c>
      <c r="L42" s="118">
        <v>-85312</v>
      </c>
    </row>
    <row r="43" spans="1:12" x14ac:dyDescent="0.25">
      <c r="A43" s="112" t="s">
        <v>122</v>
      </c>
      <c r="B43" s="36">
        <f t="shared" si="8"/>
        <v>7</v>
      </c>
      <c r="C43" s="119" t="s">
        <v>139</v>
      </c>
      <c r="E43" s="76">
        <v>46231</v>
      </c>
      <c r="F43" s="73" t="s">
        <v>121</v>
      </c>
      <c r="G43" s="73" t="s">
        <v>23</v>
      </c>
      <c r="H43" s="77" t="s">
        <v>145</v>
      </c>
      <c r="I43" s="118">
        <v>-63194</v>
      </c>
      <c r="K43" s="118">
        <v>-5055</v>
      </c>
      <c r="L43" s="118">
        <v>-68249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6E8B-1E18-42EF-854C-4ABCF5C8E015}">
  <dimension ref="A1:J13"/>
  <sheetViews>
    <sheetView workbookViewId="0">
      <selection activeCell="F20" sqref="F20"/>
    </sheetView>
  </sheetViews>
  <sheetFormatPr defaultRowHeight="15" x14ac:dyDescent="0.25"/>
  <cols>
    <col min="1" max="1" width="13.85546875" style="75" bestFit="1" customWidth="1"/>
    <col min="2" max="2" width="13.28515625" style="75" customWidth="1"/>
    <col min="3" max="3" width="9.7109375" style="75" bestFit="1" customWidth="1"/>
    <col min="4" max="4" width="36.28515625" style="75" bestFit="1" customWidth="1"/>
    <col min="5" max="5" width="10.42578125" style="75" bestFit="1" customWidth="1"/>
    <col min="6" max="6" width="6.5703125" style="75" bestFit="1" customWidth="1"/>
    <col min="7" max="7" width="8.85546875" style="75" bestFit="1" customWidth="1"/>
    <col min="8" max="8" width="10.85546875" style="75" bestFit="1" customWidth="1"/>
    <col min="9" max="9" width="28.85546875" style="75" bestFit="1" customWidth="1"/>
    <col min="10" max="10" width="14.85546875" style="75" bestFit="1" customWidth="1"/>
    <col min="11" max="16384" width="9.140625" style="75"/>
  </cols>
  <sheetData>
    <row r="1" spans="1:10" ht="62.25" customHeight="1" x14ac:dyDescent="0.25">
      <c r="A1" s="114" t="s">
        <v>1</v>
      </c>
      <c r="B1" s="115" t="s">
        <v>2</v>
      </c>
      <c r="C1" s="115" t="s">
        <v>28</v>
      </c>
      <c r="D1" s="115" t="s">
        <v>3</v>
      </c>
      <c r="E1" s="116" t="s">
        <v>29</v>
      </c>
      <c r="F1" s="115" t="s">
        <v>30</v>
      </c>
      <c r="G1" s="116" t="s">
        <v>0</v>
      </c>
      <c r="H1" s="116" t="s">
        <v>22</v>
      </c>
      <c r="I1" s="115" t="s">
        <v>31</v>
      </c>
      <c r="J1" s="115" t="s">
        <v>32</v>
      </c>
    </row>
    <row r="2" spans="1:10" x14ac:dyDescent="0.25">
      <c r="A2" s="76">
        <v>46230</v>
      </c>
      <c r="B2" s="121" t="s">
        <v>147</v>
      </c>
      <c r="C2" s="117" t="s">
        <v>82</v>
      </c>
      <c r="D2" s="121" t="s">
        <v>148</v>
      </c>
      <c r="E2" s="118">
        <v>1855290</v>
      </c>
      <c r="F2" s="69">
        <v>0.08</v>
      </c>
      <c r="G2" s="118">
        <v>148423</v>
      </c>
      <c r="H2" s="118">
        <v>2003713</v>
      </c>
      <c r="I2" s="77" t="s">
        <v>23</v>
      </c>
      <c r="J2" s="78" t="s">
        <v>34</v>
      </c>
    </row>
    <row r="3" spans="1:10" x14ac:dyDescent="0.25">
      <c r="A3" s="76">
        <v>46220</v>
      </c>
      <c r="B3" s="122" t="s">
        <v>150</v>
      </c>
      <c r="C3" s="117" t="s">
        <v>124</v>
      </c>
      <c r="D3" s="121" t="s">
        <v>91</v>
      </c>
      <c r="E3" s="118">
        <v>-799953</v>
      </c>
      <c r="F3" s="69">
        <v>0.08</v>
      </c>
      <c r="G3" s="118">
        <v>-63996</v>
      </c>
      <c r="H3" s="118">
        <v>-863949</v>
      </c>
      <c r="I3" s="77" t="s">
        <v>23</v>
      </c>
      <c r="J3" s="78" t="s">
        <v>34</v>
      </c>
    </row>
    <row r="4" spans="1:10" x14ac:dyDescent="0.25">
      <c r="A4" s="76">
        <v>46234</v>
      </c>
      <c r="B4" s="122" t="s">
        <v>151</v>
      </c>
      <c r="C4" s="117" t="s">
        <v>124</v>
      </c>
      <c r="D4" s="121" t="s">
        <v>91</v>
      </c>
      <c r="E4" s="118">
        <v>-1271873</v>
      </c>
      <c r="F4" s="69">
        <v>0.08</v>
      </c>
      <c r="G4" s="118">
        <v>-101750</v>
      </c>
      <c r="H4" s="118">
        <v>-1373623</v>
      </c>
      <c r="I4" s="77" t="s">
        <v>23</v>
      </c>
      <c r="J4" s="78" t="s">
        <v>34</v>
      </c>
    </row>
    <row r="5" spans="1:10" x14ac:dyDescent="0.25">
      <c r="A5" s="76">
        <v>46231</v>
      </c>
      <c r="B5" s="119" t="s">
        <v>139</v>
      </c>
      <c r="C5" s="75" t="s">
        <v>146</v>
      </c>
      <c r="D5" s="77" t="s">
        <v>140</v>
      </c>
      <c r="E5" s="118">
        <v>-63194</v>
      </c>
      <c r="F5" s="69">
        <v>0.08</v>
      </c>
      <c r="G5" s="118">
        <v>-5055</v>
      </c>
      <c r="H5" s="118">
        <v>-68249</v>
      </c>
      <c r="I5" s="77" t="s">
        <v>23</v>
      </c>
      <c r="J5" s="78" t="s">
        <v>34</v>
      </c>
    </row>
    <row r="6" spans="1:10" x14ac:dyDescent="0.25">
      <c r="A6" s="76">
        <v>46231</v>
      </c>
      <c r="B6" s="119" t="s">
        <v>139</v>
      </c>
      <c r="C6" s="75" t="s">
        <v>146</v>
      </c>
      <c r="D6" s="77" t="s">
        <v>141</v>
      </c>
      <c r="E6" s="118">
        <v>-63194</v>
      </c>
      <c r="F6" s="69">
        <v>0.08</v>
      </c>
      <c r="G6" s="118">
        <v>-5055</v>
      </c>
      <c r="H6" s="118">
        <v>-68249</v>
      </c>
      <c r="I6" s="77" t="s">
        <v>23</v>
      </c>
      <c r="J6" s="78" t="s">
        <v>34</v>
      </c>
    </row>
    <row r="7" spans="1:10" x14ac:dyDescent="0.25">
      <c r="A7" s="76">
        <v>46231</v>
      </c>
      <c r="B7" s="119" t="s">
        <v>139</v>
      </c>
      <c r="C7" s="75" t="s">
        <v>146</v>
      </c>
      <c r="D7" s="77" t="s">
        <v>142</v>
      </c>
      <c r="E7" s="118">
        <v>-94791</v>
      </c>
      <c r="F7" s="69">
        <v>0.08</v>
      </c>
      <c r="G7" s="118">
        <v>-7583</v>
      </c>
      <c r="H7" s="118">
        <v>-102374</v>
      </c>
      <c r="I7" s="77" t="s">
        <v>23</v>
      </c>
      <c r="J7" s="78" t="s">
        <v>34</v>
      </c>
    </row>
    <row r="8" spans="1:10" x14ac:dyDescent="0.25">
      <c r="A8" s="76">
        <v>46231</v>
      </c>
      <c r="B8" s="119" t="s">
        <v>139</v>
      </c>
      <c r="C8" s="75" t="s">
        <v>146</v>
      </c>
      <c r="D8" s="77" t="s">
        <v>143</v>
      </c>
      <c r="E8" s="118">
        <v>-126388</v>
      </c>
      <c r="F8" s="69">
        <v>0.08</v>
      </c>
      <c r="G8" s="118">
        <v>-10113</v>
      </c>
      <c r="H8" s="118">
        <v>-136501</v>
      </c>
      <c r="I8" s="77" t="s">
        <v>23</v>
      </c>
      <c r="J8" s="78" t="s">
        <v>34</v>
      </c>
    </row>
    <row r="9" spans="1:10" x14ac:dyDescent="0.25">
      <c r="A9" s="76">
        <v>46231</v>
      </c>
      <c r="B9" s="119" t="s">
        <v>139</v>
      </c>
      <c r="C9" s="75" t="s">
        <v>146</v>
      </c>
      <c r="D9" s="77" t="s">
        <v>144</v>
      </c>
      <c r="E9" s="118">
        <v>-78993</v>
      </c>
      <c r="F9" s="69">
        <v>0.08</v>
      </c>
      <c r="G9" s="118">
        <v>-6319</v>
      </c>
      <c r="H9" s="118">
        <v>-85312</v>
      </c>
      <c r="I9" s="77" t="s">
        <v>23</v>
      </c>
      <c r="J9" s="78" t="s">
        <v>34</v>
      </c>
    </row>
    <row r="10" spans="1:10" x14ac:dyDescent="0.25">
      <c r="A10" s="76">
        <v>46231</v>
      </c>
      <c r="B10" s="119" t="s">
        <v>139</v>
      </c>
      <c r="C10" s="75" t="s">
        <v>146</v>
      </c>
      <c r="D10" s="77" t="s">
        <v>145</v>
      </c>
      <c r="E10" s="118">
        <v>-63194</v>
      </c>
      <c r="F10" s="69">
        <v>0.08</v>
      </c>
      <c r="G10" s="118">
        <v>-5055</v>
      </c>
      <c r="H10" s="118">
        <v>-68249</v>
      </c>
      <c r="I10" s="77" t="s">
        <v>23</v>
      </c>
      <c r="J10" s="78" t="s">
        <v>34</v>
      </c>
    </row>
    <row r="11" spans="1:10" x14ac:dyDescent="0.25">
      <c r="A11" s="76"/>
      <c r="B11" s="119"/>
      <c r="D11" s="77"/>
      <c r="E11" s="118"/>
      <c r="F11" s="118"/>
      <c r="G11" s="118"/>
      <c r="H11" s="118"/>
      <c r="I11" s="77"/>
      <c r="J11" s="78"/>
    </row>
    <row r="13" spans="1:10" x14ac:dyDescent="0.25">
      <c r="H13" s="120">
        <f>SUM(H2:H12)</f>
        <v>-762793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25DA-ACA1-4AC6-A87B-0BF7A900057C}">
  <dimension ref="A1:J4"/>
  <sheetViews>
    <sheetView workbookViewId="0">
      <selection activeCell="F2" sqref="F2:F3"/>
    </sheetView>
  </sheetViews>
  <sheetFormatPr defaultRowHeight="15" x14ac:dyDescent="0.25"/>
  <cols>
    <col min="1" max="1" width="10.140625" style="75" bestFit="1" customWidth="1"/>
    <col min="2" max="2" width="7.7109375" style="75" bestFit="1" customWidth="1"/>
    <col min="3" max="3" width="8.85546875" style="75" bestFit="1" customWidth="1"/>
    <col min="4" max="4" width="12" style="75" bestFit="1" customWidth="1"/>
    <col min="5" max="5" width="10.28515625" style="75" bestFit="1" customWidth="1"/>
    <col min="6" max="6" width="6.42578125" style="75" bestFit="1" customWidth="1"/>
    <col min="7" max="7" width="8.140625" style="75" bestFit="1" customWidth="1"/>
    <col min="8" max="8" width="9.5703125" style="75" bestFit="1" customWidth="1"/>
    <col min="9" max="9" width="28.85546875" style="75" bestFit="1" customWidth="1"/>
    <col min="10" max="10" width="14.85546875" style="75" bestFit="1" customWidth="1"/>
    <col min="11" max="16384" width="9.140625" style="75"/>
  </cols>
  <sheetData>
    <row r="1" spans="1:10" ht="62.25" customHeight="1" x14ac:dyDescent="0.25">
      <c r="A1" s="79" t="s">
        <v>1</v>
      </c>
      <c r="B1" s="80" t="s">
        <v>2</v>
      </c>
      <c r="C1" s="80" t="s">
        <v>28</v>
      </c>
      <c r="D1" s="80" t="s">
        <v>3</v>
      </c>
      <c r="E1" s="81" t="s">
        <v>29</v>
      </c>
      <c r="F1" s="80" t="s">
        <v>30</v>
      </c>
      <c r="G1" s="81" t="s">
        <v>0</v>
      </c>
      <c r="H1" s="81" t="s">
        <v>22</v>
      </c>
      <c r="I1" s="80" t="s">
        <v>31</v>
      </c>
      <c r="J1" s="80" t="s">
        <v>32</v>
      </c>
    </row>
    <row r="2" spans="1:10" x14ac:dyDescent="0.25">
      <c r="A2" s="76">
        <v>46182</v>
      </c>
      <c r="B2" s="75">
        <v>39663</v>
      </c>
      <c r="C2" s="75" t="s">
        <v>82</v>
      </c>
      <c r="D2" s="82" t="s">
        <v>83</v>
      </c>
      <c r="E2" s="83">
        <v>1016990</v>
      </c>
      <c r="F2" s="69">
        <v>0.08</v>
      </c>
      <c r="G2" s="83">
        <v>81359</v>
      </c>
      <c r="H2" s="83">
        <v>1098349</v>
      </c>
      <c r="I2" s="77" t="s">
        <v>23</v>
      </c>
      <c r="J2" s="78" t="s">
        <v>34</v>
      </c>
    </row>
    <row r="3" spans="1:10" x14ac:dyDescent="0.25">
      <c r="A3" s="76">
        <v>46181</v>
      </c>
      <c r="B3" s="75">
        <v>39618</v>
      </c>
      <c r="C3" s="75" t="s">
        <v>82</v>
      </c>
      <c r="D3" s="82" t="s">
        <v>84</v>
      </c>
      <c r="E3" s="83">
        <v>1315030</v>
      </c>
      <c r="F3" s="69">
        <v>0.08</v>
      </c>
      <c r="G3" s="83">
        <v>105202</v>
      </c>
      <c r="H3" s="83">
        <v>1420232</v>
      </c>
      <c r="I3" s="77" t="s">
        <v>23</v>
      </c>
      <c r="J3" s="78" t="s">
        <v>34</v>
      </c>
    </row>
    <row r="4" spans="1:10" x14ac:dyDescent="0.25">
      <c r="H4" s="8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1554-79E8-4A44-80EC-7CCC11ACF9DE}">
  <dimension ref="A1:J14"/>
  <sheetViews>
    <sheetView workbookViewId="0">
      <selection activeCell="F8" sqref="F8"/>
    </sheetView>
  </sheetViews>
  <sheetFormatPr defaultRowHeight="15" x14ac:dyDescent="0.25"/>
  <cols>
    <col min="1" max="1" width="10.7109375" bestFit="1" customWidth="1"/>
    <col min="4" max="4" width="48.42578125" customWidth="1"/>
    <col min="5" max="5" width="12.28515625" customWidth="1"/>
    <col min="7" max="7" width="9.140625" bestFit="1" customWidth="1"/>
    <col min="8" max="8" width="10.7109375" bestFit="1" customWidth="1"/>
    <col min="9" max="9" width="32.28515625" customWidth="1"/>
    <col min="10" max="10" width="16.5703125" customWidth="1"/>
  </cols>
  <sheetData>
    <row r="1" spans="1:10" ht="62.25" customHeight="1" x14ac:dyDescent="0.25">
      <c r="A1" s="65" t="s">
        <v>1</v>
      </c>
      <c r="B1" s="66" t="s">
        <v>2</v>
      </c>
      <c r="C1" s="66" t="s">
        <v>28</v>
      </c>
      <c r="D1" s="66" t="s">
        <v>3</v>
      </c>
      <c r="E1" s="67" t="s">
        <v>29</v>
      </c>
      <c r="F1" s="66" t="s">
        <v>30</v>
      </c>
      <c r="G1" s="67" t="s">
        <v>0</v>
      </c>
      <c r="H1" s="67" t="s">
        <v>22</v>
      </c>
      <c r="I1" s="66" t="s">
        <v>31</v>
      </c>
      <c r="J1" s="66" t="s">
        <v>32</v>
      </c>
    </row>
    <row r="2" spans="1:10" ht="19.5" customHeight="1" x14ac:dyDescent="0.25">
      <c r="A2" s="62">
        <v>46163</v>
      </c>
      <c r="B2" s="59">
        <v>36015</v>
      </c>
      <c r="C2" s="59" t="s">
        <v>52</v>
      </c>
      <c r="D2" s="68" t="s">
        <v>72</v>
      </c>
      <c r="E2" s="64">
        <v>696600</v>
      </c>
      <c r="F2" s="69">
        <v>0.08</v>
      </c>
      <c r="G2" s="64">
        <v>55728</v>
      </c>
      <c r="H2" s="64">
        <v>752328</v>
      </c>
      <c r="I2" s="68" t="s">
        <v>23</v>
      </c>
      <c r="J2" s="59" t="s">
        <v>34</v>
      </c>
    </row>
    <row r="3" spans="1:10" ht="19.5" customHeight="1" x14ac:dyDescent="0.25">
      <c r="A3" s="62">
        <v>46160</v>
      </c>
      <c r="B3" s="59">
        <v>34792</v>
      </c>
      <c r="C3" s="59" t="s">
        <v>52</v>
      </c>
      <c r="D3" s="68" t="s">
        <v>73</v>
      </c>
      <c r="E3" s="64">
        <v>1761220</v>
      </c>
      <c r="F3" s="69">
        <v>0.08</v>
      </c>
      <c r="G3" s="64">
        <v>140898</v>
      </c>
      <c r="H3" s="64">
        <v>1902118</v>
      </c>
      <c r="I3" s="68" t="s">
        <v>23</v>
      </c>
      <c r="J3" s="59" t="s">
        <v>34</v>
      </c>
    </row>
    <row r="4" spans="1:10" ht="19.5" customHeight="1" x14ac:dyDescent="0.25">
      <c r="A4" s="62">
        <v>46148</v>
      </c>
      <c r="B4" s="59">
        <v>31676</v>
      </c>
      <c r="C4" s="59" t="s">
        <v>52</v>
      </c>
      <c r="D4" s="68" t="s">
        <v>74</v>
      </c>
      <c r="E4" s="64">
        <v>502825</v>
      </c>
      <c r="F4" s="69">
        <v>0.08</v>
      </c>
      <c r="G4" s="64">
        <v>40226</v>
      </c>
      <c r="H4" s="64">
        <v>543051</v>
      </c>
      <c r="I4" s="68" t="s">
        <v>23</v>
      </c>
      <c r="J4" s="59" t="s">
        <v>34</v>
      </c>
    </row>
    <row r="5" spans="1:10" ht="19.5" customHeight="1" x14ac:dyDescent="0.25">
      <c r="A5" s="62">
        <v>46164</v>
      </c>
      <c r="B5" s="59">
        <v>3900</v>
      </c>
      <c r="C5" s="68" t="s">
        <v>124</v>
      </c>
      <c r="D5" s="68" t="s">
        <v>75</v>
      </c>
      <c r="E5" s="70">
        <v>-436357</v>
      </c>
      <c r="F5" s="69">
        <v>0.08</v>
      </c>
      <c r="G5" s="70">
        <v>-34909</v>
      </c>
      <c r="H5" s="70">
        <v>-471266</v>
      </c>
      <c r="I5" s="68" t="s">
        <v>23</v>
      </c>
      <c r="J5" s="59" t="s">
        <v>34</v>
      </c>
    </row>
    <row r="6" spans="1:10" ht="19.5" customHeight="1" x14ac:dyDescent="0.25">
      <c r="A6" s="62">
        <v>46157</v>
      </c>
      <c r="B6" s="59">
        <v>3706</v>
      </c>
      <c r="C6" s="68" t="s">
        <v>124</v>
      </c>
      <c r="D6" s="68" t="s">
        <v>76</v>
      </c>
      <c r="E6" s="70">
        <v>-138098</v>
      </c>
      <c r="F6" s="69">
        <v>0.08</v>
      </c>
      <c r="G6" s="70">
        <v>-11048</v>
      </c>
      <c r="H6" s="70">
        <f>E6+G6</f>
        <v>-149146</v>
      </c>
      <c r="I6" s="68" t="s">
        <v>23</v>
      </c>
      <c r="J6" s="59" t="s">
        <v>34</v>
      </c>
    </row>
    <row r="7" spans="1:10" ht="19.5" customHeight="1" x14ac:dyDescent="0.25">
      <c r="A7" s="62">
        <v>46157</v>
      </c>
      <c r="B7" s="59">
        <v>3706</v>
      </c>
      <c r="C7" s="68" t="s">
        <v>124</v>
      </c>
      <c r="D7" s="68" t="s">
        <v>77</v>
      </c>
      <c r="E7" s="70">
        <v>-138098</v>
      </c>
      <c r="F7" s="69">
        <v>0.08</v>
      </c>
      <c r="G7" s="70">
        <v>-11048</v>
      </c>
      <c r="H7" s="70">
        <f>E7+G7</f>
        <v>-149146</v>
      </c>
      <c r="I7" s="68" t="s">
        <v>23</v>
      </c>
      <c r="J7" s="59" t="s">
        <v>34</v>
      </c>
    </row>
    <row r="8" spans="1:10" ht="19.5" customHeight="1" x14ac:dyDescent="0.25">
      <c r="A8" s="62">
        <v>46157</v>
      </c>
      <c r="B8" s="59">
        <v>3706</v>
      </c>
      <c r="C8" s="68" t="s">
        <v>124</v>
      </c>
      <c r="D8" s="68" t="s">
        <v>78</v>
      </c>
      <c r="E8" s="70">
        <v>-138098</v>
      </c>
      <c r="F8" s="69">
        <v>0.08</v>
      </c>
      <c r="G8" s="70">
        <v>-11048</v>
      </c>
      <c r="H8" s="70">
        <f t="shared" ref="H8:H11" si="0">E8+G8</f>
        <v>-149146</v>
      </c>
      <c r="I8" s="68" t="s">
        <v>23</v>
      </c>
      <c r="J8" s="59" t="s">
        <v>34</v>
      </c>
    </row>
    <row r="9" spans="1:10" ht="19.5" customHeight="1" x14ac:dyDescent="0.25">
      <c r="A9" s="62">
        <v>46157</v>
      </c>
      <c r="B9" s="59">
        <v>3706</v>
      </c>
      <c r="C9" s="68" t="s">
        <v>124</v>
      </c>
      <c r="D9" s="68" t="s">
        <v>79</v>
      </c>
      <c r="E9" s="70">
        <v>-207148</v>
      </c>
      <c r="F9" s="69">
        <v>0.08</v>
      </c>
      <c r="G9" s="70">
        <v>-16572</v>
      </c>
      <c r="H9" s="70">
        <f t="shared" si="0"/>
        <v>-223720</v>
      </c>
      <c r="I9" s="68" t="s">
        <v>23</v>
      </c>
      <c r="J9" s="59" t="s">
        <v>34</v>
      </c>
    </row>
    <row r="10" spans="1:10" ht="19.5" customHeight="1" x14ac:dyDescent="0.25">
      <c r="A10" s="62">
        <v>46157</v>
      </c>
      <c r="B10" s="59">
        <v>3706</v>
      </c>
      <c r="C10" s="68" t="s">
        <v>124</v>
      </c>
      <c r="D10" s="68" t="s">
        <v>80</v>
      </c>
      <c r="E10" s="70">
        <v>-276197</v>
      </c>
      <c r="F10" s="69">
        <v>0.08</v>
      </c>
      <c r="G10" s="70">
        <v>-22095</v>
      </c>
      <c r="H10" s="70">
        <f t="shared" si="0"/>
        <v>-298292</v>
      </c>
      <c r="I10" s="68" t="s">
        <v>23</v>
      </c>
      <c r="J10" s="59" t="s">
        <v>34</v>
      </c>
    </row>
    <row r="11" spans="1:10" ht="19.5" customHeight="1" x14ac:dyDescent="0.25">
      <c r="A11" s="62">
        <v>46157</v>
      </c>
      <c r="B11" s="59">
        <v>3706</v>
      </c>
      <c r="C11" s="68" t="s">
        <v>124</v>
      </c>
      <c r="D11" s="68" t="s">
        <v>81</v>
      </c>
      <c r="E11" s="70">
        <v>-172623</v>
      </c>
      <c r="F11" s="69">
        <v>0.08</v>
      </c>
      <c r="G11" s="70">
        <v>-13810</v>
      </c>
      <c r="H11" s="70">
        <f t="shared" si="0"/>
        <v>-186433</v>
      </c>
      <c r="I11" s="68" t="s">
        <v>23</v>
      </c>
      <c r="J11" s="59" t="s">
        <v>34</v>
      </c>
    </row>
    <row r="12" spans="1:10" ht="19.5" customHeight="1" x14ac:dyDescent="0.25">
      <c r="I12" s="68"/>
      <c r="J12" s="59"/>
    </row>
    <row r="13" spans="1:10" ht="19.5" customHeight="1" x14ac:dyDescent="0.25">
      <c r="H13" s="71">
        <f>SUM(H2:H11)</f>
        <v>1570348</v>
      </c>
    </row>
    <row r="14" spans="1:10" ht="19.5" customHeigh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B4" sqref="B4"/>
    </sheetView>
  </sheetViews>
  <sheetFormatPr defaultRowHeight="15" x14ac:dyDescent="0.25"/>
  <cols>
    <col min="1" max="1" width="14.5703125" customWidth="1"/>
    <col min="2" max="2" width="13.28515625" customWidth="1"/>
    <col min="3" max="3" width="12.140625" customWidth="1"/>
    <col min="4" max="4" width="46" bestFit="1" customWidth="1"/>
    <col min="5" max="5" width="17.42578125" customWidth="1"/>
    <col min="7" max="7" width="11.5703125" bestFit="1" customWidth="1"/>
    <col min="8" max="8" width="13.28515625" bestFit="1" customWidth="1"/>
    <col min="9" max="9" width="30" customWidth="1"/>
    <col min="10" max="10" width="16.42578125" customWidth="1"/>
  </cols>
  <sheetData>
    <row r="1" spans="1:10" ht="21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62">
        <v>46126</v>
      </c>
      <c r="B2" s="59" t="s">
        <v>65</v>
      </c>
      <c r="C2" s="60" t="s">
        <v>52</v>
      </c>
      <c r="D2" t="s">
        <v>67</v>
      </c>
      <c r="E2" s="61">
        <v>1758780</v>
      </c>
      <c r="F2" s="58">
        <v>0.08</v>
      </c>
      <c r="G2" s="61">
        <f>E2*F2</f>
        <v>140702.39999999999</v>
      </c>
      <c r="H2" s="61">
        <f>E2+G2</f>
        <v>1899482.4</v>
      </c>
      <c r="I2" t="s">
        <v>23</v>
      </c>
      <c r="J2" s="59" t="s">
        <v>34</v>
      </c>
    </row>
    <row r="3" spans="1:10" x14ac:dyDescent="0.25">
      <c r="A3" s="62">
        <v>46133</v>
      </c>
      <c r="B3" s="59" t="s">
        <v>66</v>
      </c>
      <c r="C3" s="60" t="s">
        <v>52</v>
      </c>
      <c r="D3" t="s">
        <v>68</v>
      </c>
      <c r="E3" s="61">
        <v>460305</v>
      </c>
      <c r="F3" s="58">
        <v>0.08</v>
      </c>
      <c r="G3" s="61">
        <f>E3*F3</f>
        <v>36824.400000000001</v>
      </c>
      <c r="H3" s="61">
        <f>E3+G3</f>
        <v>497129.4</v>
      </c>
      <c r="I3" t="s">
        <v>23</v>
      </c>
      <c r="J3" s="59" t="s">
        <v>34</v>
      </c>
    </row>
    <row r="4" spans="1:10" x14ac:dyDescent="0.25">
      <c r="A4" s="62">
        <v>46122</v>
      </c>
      <c r="B4" s="59" t="s">
        <v>70</v>
      </c>
      <c r="C4" s="60" t="s">
        <v>124</v>
      </c>
      <c r="D4" t="s">
        <v>69</v>
      </c>
      <c r="E4" s="63">
        <v>-755981</v>
      </c>
      <c r="F4" s="58">
        <v>0.08</v>
      </c>
      <c r="G4" s="63">
        <f>E4*F4</f>
        <v>-60478.48</v>
      </c>
      <c r="H4" s="63">
        <f>E4+G4</f>
        <v>-816459.48</v>
      </c>
      <c r="I4" t="s">
        <v>23</v>
      </c>
      <c r="J4" s="59" t="s">
        <v>34</v>
      </c>
    </row>
  </sheetData>
  <pageMargins left="0.7" right="0.7" top="0.75" bottom="0.75" header="0.3" footer="0.3"/>
  <ignoredErrors>
    <ignoredError sqref="B2:C3 B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activeCell="C2" sqref="C2"/>
    </sheetView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46098</v>
      </c>
      <c r="B2" s="55" t="s">
        <v>63</v>
      </c>
      <c r="C2" s="55" t="s">
        <v>52</v>
      </c>
      <c r="D2" s="55" t="s">
        <v>64</v>
      </c>
      <c r="E2" s="56">
        <v>734310</v>
      </c>
      <c r="F2" s="57" t="s">
        <v>33</v>
      </c>
      <c r="G2" s="56">
        <v>58745</v>
      </c>
      <c r="H2" s="56">
        <f t="shared" ref="H2" si="0">+E2+G2</f>
        <v>793055</v>
      </c>
      <c r="I2" s="55" t="s">
        <v>23</v>
      </c>
      <c r="J2" s="55" t="s">
        <v>34</v>
      </c>
    </row>
    <row r="3" spans="1:10" x14ac:dyDescent="0.25">
      <c r="H3" s="56">
        <f>SUM(H2:H2)</f>
        <v>793055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B2" sqref="B2"/>
    </sheetView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46063</v>
      </c>
      <c r="B2" s="55" t="s">
        <v>61</v>
      </c>
      <c r="C2" s="55"/>
      <c r="D2" s="55" t="s">
        <v>62</v>
      </c>
      <c r="E2" s="56">
        <v>-155551</v>
      </c>
      <c r="F2" s="57" t="s">
        <v>33</v>
      </c>
      <c r="G2" s="56">
        <v>-12444</v>
      </c>
      <c r="H2" s="56">
        <f t="shared" ref="H2:H3" si="0">+E2+G2</f>
        <v>-167995</v>
      </c>
      <c r="I2" s="55" t="s">
        <v>23</v>
      </c>
      <c r="J2" s="55" t="s">
        <v>34</v>
      </c>
    </row>
    <row r="3" spans="1:10" x14ac:dyDescent="0.25">
      <c r="A3" s="54">
        <v>46064</v>
      </c>
      <c r="B3" s="55" t="s">
        <v>59</v>
      </c>
      <c r="C3" s="55" t="s">
        <v>52</v>
      </c>
      <c r="D3" s="55" t="s">
        <v>60</v>
      </c>
      <c r="E3" s="56">
        <v>4770550</v>
      </c>
      <c r="F3" s="57" t="s">
        <v>33</v>
      </c>
      <c r="G3" s="56">
        <v>381644</v>
      </c>
      <c r="H3" s="56">
        <f t="shared" si="0"/>
        <v>5152194</v>
      </c>
      <c r="I3" s="55" t="s">
        <v>23</v>
      </c>
      <c r="J3" s="55" t="s">
        <v>34</v>
      </c>
    </row>
    <row r="4" spans="1:10" x14ac:dyDescent="0.25">
      <c r="H4" s="56">
        <f>SUM(H2:H3)</f>
        <v>4984199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"/>
  <sheetViews>
    <sheetView workbookViewId="0"/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46027</v>
      </c>
      <c r="B2" s="55" t="s">
        <v>47</v>
      </c>
      <c r="C2" s="55" t="s">
        <v>52</v>
      </c>
      <c r="D2" s="55" t="s">
        <v>53</v>
      </c>
      <c r="E2" s="56">
        <v>1182030</v>
      </c>
      <c r="F2" s="57" t="s">
        <v>33</v>
      </c>
      <c r="G2" s="56">
        <v>94562</v>
      </c>
      <c r="H2" s="56">
        <f t="shared" ref="H2:H6" si="0">+E2+G2</f>
        <v>1276592</v>
      </c>
      <c r="I2" s="55" t="s">
        <v>23</v>
      </c>
      <c r="J2" s="55" t="s">
        <v>34</v>
      </c>
    </row>
    <row r="3" spans="1:10" x14ac:dyDescent="0.25">
      <c r="A3" s="54">
        <v>46027</v>
      </c>
      <c r="B3" s="55" t="s">
        <v>48</v>
      </c>
      <c r="C3" s="55" t="s">
        <v>52</v>
      </c>
      <c r="D3" s="55" t="s">
        <v>54</v>
      </c>
      <c r="E3" s="56">
        <v>1026720</v>
      </c>
      <c r="F3" s="57" t="s">
        <v>33</v>
      </c>
      <c r="G3" s="56">
        <v>82138</v>
      </c>
      <c r="H3" s="56">
        <f t="shared" ref="H3:H5" si="1">+E3+G3</f>
        <v>1108858</v>
      </c>
      <c r="I3" s="55" t="s">
        <v>23</v>
      </c>
      <c r="J3" s="55" t="s">
        <v>34</v>
      </c>
    </row>
    <row r="4" spans="1:10" x14ac:dyDescent="0.25">
      <c r="A4" s="54">
        <v>46048</v>
      </c>
      <c r="B4" s="55" t="s">
        <v>49</v>
      </c>
      <c r="C4" s="55" t="s">
        <v>52</v>
      </c>
      <c r="D4" s="55" t="s">
        <v>55</v>
      </c>
      <c r="E4" s="56">
        <v>1924970</v>
      </c>
      <c r="F4" s="57" t="s">
        <v>33</v>
      </c>
      <c r="G4" s="56">
        <v>153998</v>
      </c>
      <c r="H4" s="56">
        <f t="shared" si="1"/>
        <v>2078968</v>
      </c>
      <c r="I4" s="55" t="s">
        <v>23</v>
      </c>
      <c r="J4" s="55" t="s">
        <v>34</v>
      </c>
    </row>
    <row r="5" spans="1:10" x14ac:dyDescent="0.25">
      <c r="A5" s="54">
        <v>46053</v>
      </c>
      <c r="B5" s="55" t="s">
        <v>50</v>
      </c>
      <c r="C5" s="55" t="s">
        <v>52</v>
      </c>
      <c r="D5" s="55" t="s">
        <v>56</v>
      </c>
      <c r="E5" s="56">
        <v>1789945</v>
      </c>
      <c r="F5" s="57" t="s">
        <v>33</v>
      </c>
      <c r="G5" s="56">
        <v>143196</v>
      </c>
      <c r="H5" s="56">
        <f t="shared" si="1"/>
        <v>1933141</v>
      </c>
      <c r="I5" s="55" t="s">
        <v>23</v>
      </c>
      <c r="J5" s="55" t="s">
        <v>34</v>
      </c>
    </row>
    <row r="6" spans="1:10" x14ac:dyDescent="0.25">
      <c r="A6" s="54">
        <v>46053</v>
      </c>
      <c r="B6" s="55" t="s">
        <v>51</v>
      </c>
      <c r="C6" s="55" t="s">
        <v>52</v>
      </c>
      <c r="D6" s="55" t="s">
        <v>57</v>
      </c>
      <c r="E6" s="56">
        <v>2381320</v>
      </c>
      <c r="F6" s="57" t="s">
        <v>33</v>
      </c>
      <c r="G6" s="56">
        <v>190506</v>
      </c>
      <c r="H6" s="56">
        <f t="shared" si="0"/>
        <v>2571826</v>
      </c>
      <c r="I6" s="55" t="s">
        <v>23</v>
      </c>
      <c r="J6" s="55" t="s">
        <v>34</v>
      </c>
    </row>
    <row r="7" spans="1:10" x14ac:dyDescent="0.25">
      <c r="H7" s="56">
        <f>SUM(H2:H6)</f>
        <v>8969385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workbookViewId="0">
      <pane ySplit="1" topLeftCell="A2" activePane="bottomLeft" state="frozen"/>
      <selection pane="bottomLeft"/>
    </sheetView>
  </sheetViews>
  <sheetFormatPr defaultColWidth="9.140625" defaultRowHeight="18.75" customHeight="1" x14ac:dyDescent="0.2"/>
  <cols>
    <col min="1" max="1" width="7.42578125" style="35" customWidth="1"/>
    <col min="2" max="2" width="12.85546875" style="35" customWidth="1"/>
    <col min="3" max="3" width="12.85546875" style="44" customWidth="1"/>
    <col min="4" max="4" width="39.42578125" style="35" customWidth="1"/>
    <col min="5" max="5" width="55.28515625" style="35" customWidth="1"/>
    <col min="6" max="8" width="18.5703125" style="35" customWidth="1"/>
    <col min="9" max="9" width="15.28515625" style="45" customWidth="1"/>
    <col min="10" max="10" width="11.7109375" style="35" customWidth="1"/>
    <col min="11" max="11" width="13.140625" style="35" bestFit="1" customWidth="1"/>
    <col min="12" max="12" width="29.42578125" style="35" bestFit="1" customWidth="1"/>
    <col min="13" max="13" width="17.5703125" style="35" bestFit="1" customWidth="1"/>
    <col min="14" max="16384" width="9.140625" style="35"/>
  </cols>
  <sheetData>
    <row r="1" spans="1:13" ht="27.75" customHeight="1" x14ac:dyDescent="0.2">
      <c r="A1" s="32" t="s">
        <v>11</v>
      </c>
      <c r="B1" s="32" t="s">
        <v>2</v>
      </c>
      <c r="C1" s="33" t="s">
        <v>1</v>
      </c>
      <c r="D1" s="32" t="s">
        <v>12</v>
      </c>
      <c r="E1" s="32" t="s">
        <v>3</v>
      </c>
      <c r="F1" s="32" t="s">
        <v>21</v>
      </c>
      <c r="G1" s="32" t="s">
        <v>0</v>
      </c>
      <c r="H1" s="32" t="s">
        <v>22</v>
      </c>
      <c r="I1" s="34" t="s">
        <v>13</v>
      </c>
    </row>
    <row r="2" spans="1:13" ht="20.25" customHeight="1" x14ac:dyDescent="0.2">
      <c r="A2" s="36">
        <v>1</v>
      </c>
      <c r="B2" s="48" t="s">
        <v>24</v>
      </c>
      <c r="C2" s="46">
        <v>45711</v>
      </c>
      <c r="D2" s="37" t="s">
        <v>23</v>
      </c>
      <c r="E2" s="37" t="s">
        <v>25</v>
      </c>
      <c r="F2" s="38">
        <v>419799</v>
      </c>
      <c r="G2" s="38">
        <v>41980</v>
      </c>
      <c r="H2" s="38">
        <f>+F2+G2</f>
        <v>461779</v>
      </c>
      <c r="I2" s="39"/>
    </row>
    <row r="3" spans="1:13" ht="18.75" customHeight="1" x14ac:dyDescent="0.2">
      <c r="A3" s="40"/>
      <c r="B3" s="40"/>
      <c r="C3" s="41"/>
      <c r="D3" s="130" t="s">
        <v>14</v>
      </c>
      <c r="E3" s="131"/>
      <c r="F3" s="131"/>
      <c r="G3" s="132"/>
      <c r="H3" s="42">
        <f>SUM(H2:H2)</f>
        <v>461779</v>
      </c>
      <c r="I3" s="43"/>
    </row>
    <row r="4" spans="1:13" ht="18.75" customHeight="1" x14ac:dyDescent="0.25">
      <c r="K4"/>
      <c r="L4"/>
      <c r="M4"/>
    </row>
    <row r="5" spans="1:13" ht="18.75" customHeight="1" x14ac:dyDescent="0.25">
      <c r="F5" s="47"/>
      <c r="G5" s="47"/>
      <c r="K5"/>
      <c r="L5"/>
      <c r="M5"/>
    </row>
    <row r="6" spans="1:13" ht="18.75" customHeight="1" x14ac:dyDescent="0.25">
      <c r="F6" s="47"/>
      <c r="G6" s="47"/>
      <c r="K6"/>
      <c r="L6"/>
      <c r="M6"/>
    </row>
    <row r="7" spans="1:13" ht="18.75" customHeight="1" x14ac:dyDescent="0.25">
      <c r="K7"/>
      <c r="L7"/>
      <c r="M7"/>
    </row>
    <row r="8" spans="1:13" ht="18.75" customHeight="1" x14ac:dyDescent="0.25">
      <c r="K8"/>
      <c r="L8"/>
      <c r="M8"/>
    </row>
    <row r="9" spans="1:13" ht="18.75" customHeight="1" x14ac:dyDescent="0.25">
      <c r="K9"/>
      <c r="L9"/>
      <c r="M9"/>
    </row>
    <row r="10" spans="1:13" ht="18.75" customHeight="1" x14ac:dyDescent="0.25">
      <c r="K10"/>
      <c r="L10"/>
      <c r="M10"/>
    </row>
    <row r="11" spans="1:13" ht="18.75" customHeight="1" x14ac:dyDescent="0.25">
      <c r="K11"/>
      <c r="L11"/>
      <c r="M11"/>
    </row>
    <row r="12" spans="1:13" ht="18.75" customHeight="1" x14ac:dyDescent="0.25">
      <c r="K12"/>
      <c r="L12"/>
      <c r="M12"/>
    </row>
    <row r="13" spans="1:13" ht="18.75" customHeight="1" x14ac:dyDescent="0.25">
      <c r="K13"/>
      <c r="L13"/>
      <c r="M13"/>
    </row>
    <row r="14" spans="1:13" ht="18.75" customHeight="1" x14ac:dyDescent="0.25">
      <c r="K14"/>
      <c r="L14"/>
      <c r="M14"/>
    </row>
    <row r="15" spans="1:13" ht="18.75" customHeight="1" x14ac:dyDescent="0.25">
      <c r="K15"/>
      <c r="L15"/>
      <c r="M15"/>
    </row>
    <row r="16" spans="1:13" ht="18.75" customHeight="1" x14ac:dyDescent="0.25">
      <c r="K16"/>
      <c r="L16"/>
      <c r="M16"/>
    </row>
    <row r="17" spans="11:13" ht="18.75" customHeight="1" x14ac:dyDescent="0.25">
      <c r="K17"/>
      <c r="L17"/>
      <c r="M17"/>
    </row>
  </sheetData>
  <mergeCells count="1">
    <mergeCell ref="D3:G3"/>
  </mergeCells>
  <conditionalFormatting sqref="B2">
    <cfRule type="duplicateValues" dxfId="2" priority="47"/>
    <cfRule type="duplicateValues" dxfId="1" priority="48"/>
    <cfRule type="duplicateValues" dxfId="0" priority="4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Tổng Hợp</vt:lpstr>
      <vt:lpstr>CÔNG NỢ</vt:lpstr>
      <vt:lpstr>CHI TIẾT</vt:lpstr>
      <vt:lpstr>T07</vt:lpstr>
      <vt:lpstr>T06</vt:lpstr>
      <vt:lpstr>T05</vt:lpstr>
      <vt:lpstr>T04</vt:lpstr>
      <vt:lpstr>T03</vt:lpstr>
      <vt:lpstr>T02</vt:lpstr>
      <vt:lpstr>T01</vt:lpstr>
      <vt:lpstr>Hỗ trợ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2026-08-06T02:50:21Z</dcterms:modified>
</cp:coreProperties>
</file>