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AIGON HD\"/>
    </mc:Choice>
  </mc:AlternateContent>
  <xr:revisionPtr revIDLastSave="0" documentId="13_ncr:1_{F346E1CC-42EB-45A7-99C0-CD8144418C2A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BIÊN BẢN ĐỐI CHIẾU" sheetId="1" r:id="rId1"/>
    <sheet name="ĐỌC SỐ" sheetId="5" state="hidden" r:id="rId2"/>
    <sheet name="CHI TIẾT BÁN HÀNG" sheetId="2" r:id="rId3"/>
  </sheets>
  <definedNames>
    <definedName name="_xlnm._FilterDatabase" localSheetId="2" hidden="1">'CHI TIẾT BÁN HÀNG'!$A$4:$J$24</definedName>
    <definedName name="_xlnm.Print_Titles" localSheetId="2">'CHI TIẾT BÁN HÀNG'!$4:$4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2" l="1"/>
  <c r="I25" i="2"/>
  <c r="F25" i="2"/>
  <c r="J25" i="2"/>
  <c r="A21" i="1" l="1"/>
  <c r="B3" i="5"/>
  <c r="C8" i="5" l="1"/>
  <c r="G8" i="5"/>
  <c r="C9" i="5"/>
  <c r="G9" i="5"/>
  <c r="C10" i="5"/>
  <c r="G10" i="5"/>
  <c r="C11" i="5"/>
  <c r="G11" i="5"/>
  <c r="C12" i="5"/>
  <c r="G12" i="5"/>
  <c r="I8" i="5" a="1"/>
  <c r="K8" i="5" s="1"/>
  <c r="D8" i="5" l="1"/>
  <c r="H8" i="5" s="1" a="1"/>
  <c r="E8" i="5"/>
  <c r="F8" i="5"/>
  <c r="J8" i="5" s="1" a="1"/>
  <c r="D9" i="5"/>
  <c r="H9" i="5" s="1" a="1"/>
  <c r="E9" i="5"/>
  <c r="I9" i="5" s="1" a="1"/>
  <c r="K9" i="5" s="1"/>
  <c r="F9" i="5"/>
  <c r="J9" i="5" s="1" a="1"/>
  <c r="D10" i="5"/>
  <c r="H10" i="5" s="1" a="1"/>
  <c r="E10" i="5"/>
  <c r="F10" i="5"/>
  <c r="D11" i="5"/>
  <c r="H11" i="5" s="1" a="1"/>
  <c r="E11" i="5"/>
  <c r="I11" i="5" s="1" a="1"/>
  <c r="F11" i="5"/>
  <c r="J11" i="5" s="1" a="1"/>
  <c r="D12" i="5"/>
  <c r="H12" i="5" s="1" a="1"/>
  <c r="E12" i="5"/>
  <c r="I12" i="5" s="1" a="1"/>
  <c r="F12" i="5"/>
  <c r="J12" i="5" s="1" a="1"/>
  <c r="K12" i="5" l="1"/>
  <c r="J10" i="5" a="1"/>
  <c r="I10" i="5" a="1"/>
  <c r="K11" i="5"/>
  <c r="K10" i="5" l="1"/>
  <c r="B14" i="5" s="1"/>
  <c r="B4" i="5" s="1"/>
  <c r="A2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B3" authorId="0" shapeId="0" xr:uid="{20FD1932-B62E-4E47-A2D2-D2358589CDAC}">
      <text>
        <r>
          <rPr>
            <b/>
            <sz val="9"/>
            <color indexed="81"/>
            <rFont val="Tahoma"/>
            <charset val="163"/>
          </rPr>
          <t>PC:</t>
        </r>
        <r>
          <rPr>
            <sz val="9"/>
            <color indexed="81"/>
            <rFont val="Tahoma"/>
            <charset val="163"/>
          </rPr>
          <t xml:space="preserve">
Ô nhập liệu: đang liên kết tới tổng tiền thanh toán 'CHI TIẾT BÁN HÀNG'!I1303. Có thể gõ đè một số bất kỳ để đọc số đó.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<sst xmlns="http://schemas.openxmlformats.org/spreadsheetml/2006/main" count="123" uniqueCount="106">
  <si>
    <t>CÔNG TY TNHH MTV</t>
  </si>
  <si>
    <t>CỘNG HÒA XÃ HỘI CHỦ NGHĨA VIỆT NAM</t>
  </si>
  <si>
    <t>TM VÀ DV NGỌC THƠM</t>
  </si>
  <si>
    <t>Độc lập - Tự do  - Hạnh phúc</t>
  </si>
  <si>
    <t>BIÊN BẢN ĐỐI CHIẾU VÀ XÁC NHẬN CÔNG NỢ</t>
  </si>
  <si>
    <t>BÊN A (BÊN BÁN): CÔNG TY TNHH MỘT THÀNH VIÊN THƯƠNG MẠI VÀ DỊCH VỤ NGỌC THƠM</t>
  </si>
  <si>
    <t>Địa chỉ: 12/14/18 Đường 49, Khu phố 69, Phường Hiệp Bình, Thành phố Hồ Chí Minh, Việt Nam</t>
  </si>
  <si>
    <t>Mã số thuế: 0309391503</t>
  </si>
  <si>
    <t>Đại diện (Ông): Nguyễn Bảo Thạch</t>
  </si>
  <si>
    <t>Chức vụ: Phó Giám đốc</t>
  </si>
  <si>
    <t>XÁC NHẬN CỦA BÊN B:</t>
  </si>
  <si>
    <t>Chi tiết các khoản chênh lệch như sau:</t>
  </si>
  <si>
    <t>(đính kèm Bảng kê chi tiết nếu không đủ chỗ trống để trình bày chi tiết)</t>
  </si>
  <si>
    <t>Biên bản được lập thành 02 (hai) bản, mỗi bên giữ 01 (một) bản, có giá trị pháp lý như nhau.</t>
  </si>
  <si>
    <t>ĐẠI DIỆN BÊN A</t>
  </si>
  <si>
    <t>ĐẠI DIỆN BÊN B</t>
  </si>
  <si>
    <t>(Ký, ghi rõ họ tên)</t>
  </si>
  <si>
    <t>CHI TIẾT BÁN HÀNG</t>
  </si>
  <si>
    <t>STT</t>
  </si>
  <si>
    <t>Ngày chứng từ</t>
  </si>
  <si>
    <t>Số hóa đơn</t>
  </si>
  <si>
    <t>Khách hàng</t>
  </si>
  <si>
    <t>Diễn giải</t>
  </si>
  <si>
    <t>Tổng tiền hàng</t>
  </si>
  <si>
    <t>Tiền thuế GTGT</t>
  </si>
  <si>
    <t>Tổng tiền thanh toán</t>
  </si>
  <si>
    <t>TỔNG CỘNG</t>
  </si>
  <si>
    <t>Thuế suất</t>
  </si>
  <si>
    <t>(Đính kèm Biên bản đối chiếu công nợ ngày 31/07/2026)</t>
  </si>
  <si>
    <t>CÔNG CỤ ĐỌC SỐ TIỀN THÀNH CHỮ (VNĐ)</t>
  </si>
  <si>
    <t>Số tiền cần đọc:</t>
  </si>
  <si>
    <t>Kết quả bằng chữ:</t>
  </si>
  <si>
    <t>BẢNG TÁCH NHÓM &amp; GHÉP CHỮ (mỗi nhóm 3 chữ số)</t>
  </si>
  <si>
    <t>Bậc</t>
  </si>
  <si>
    <t>Hệ số chia</t>
  </si>
  <si>
    <t>Giá trị nhóm</t>
  </si>
  <si>
    <t>Hàng trăm</t>
  </si>
  <si>
    <t>Hàng chục</t>
  </si>
  <si>
    <t>Hàng đơn vị</t>
  </si>
  <si>
    <t>Là nhóm đầu?</t>
  </si>
  <si>
    <t>Chữ hàng trăm</t>
  </si>
  <si>
    <t>Chữ hàng chục</t>
  </si>
  <si>
    <t>Chữ hàng đơn vị</t>
  </si>
  <si>
    <t>Cụm chữ của nhóm</t>
  </si>
  <si>
    <t>Chữ số</t>
  </si>
  <si>
    <t>Cách đọc</t>
  </si>
  <si>
    <t>không</t>
  </si>
  <si>
    <t>một</t>
  </si>
  <si>
    <t>hai</t>
  </si>
  <si>
    <t>ba</t>
  </si>
  <si>
    <t>bốn</t>
  </si>
  <si>
    <t>năm</t>
  </si>
  <si>
    <t>sáu</t>
  </si>
  <si>
    <t>bảy</t>
  </si>
  <si>
    <t>tám</t>
  </si>
  <si>
    <t>chín</t>
  </si>
  <si>
    <t>nghìn tỷ</t>
  </si>
  <si>
    <t>tỷ</t>
  </si>
  <si>
    <t>triệu</t>
  </si>
  <si>
    <t>nghìn</t>
  </si>
  <si>
    <t>Chuỗi ghép (chưa viết hoa):</t>
  </si>
  <si>
    <t>Hai bên cùng nhau đối chiếu và xác nhận công nợ đến ngày 31/07/2026 như sau:</t>
  </si>
  <si>
    <t>00069634</t>
  </si>
  <si>
    <t>00029707</t>
  </si>
  <si>
    <t>00041210</t>
  </si>
  <si>
    <t>00041281</t>
  </si>
  <si>
    <t>00041945</t>
  </si>
  <si>
    <t>00044610</t>
  </si>
  <si>
    <t>00046615</t>
  </si>
  <si>
    <t>00047523</t>
  </si>
  <si>
    <t>00048190</t>
  </si>
  <si>
    <t>00049269</t>
  </si>
  <si>
    <t>00049337</t>
  </si>
  <si>
    <t>00050187</t>
  </si>
  <si>
    <t>00052261</t>
  </si>
  <si>
    <t>00052435</t>
  </si>
  <si>
    <t>CÔNG TY CỔ PHẦN SÀI GÒN HD</t>
  </si>
  <si>
    <t>CÔNG TY CỔ PHẦN SÀI GÒN HD / Kho bán hàng - Q7 Saigon</t>
  </si>
  <si>
    <t>CÔNG TY CỔ PHẦN SÀI GÒN HD / RIVERSIDE</t>
  </si>
  <si>
    <t>CÔNG TY CỔ PHẦN SÀI GÒN HD - Vista Verde</t>
  </si>
  <si>
    <t>CÔNG TY CỔ PHẦN SÀI GÒN HD / RIVERSIDE, KT</t>
  </si>
  <si>
    <t>CÔNG TY CỔ PHẦN SÀI GÒN HD / Kho bán hàng - Richmond, KT</t>
  </si>
  <si>
    <t>CÔNG TY CỔ PHẦN SÀI GÒN HD / EMPIRE CITY, KT</t>
  </si>
  <si>
    <t>CÔNG TY CỔ PHẦN SÀI GÒN HD - Picity High, KT</t>
  </si>
  <si>
    <t>CÔNG TY CỔ PHẦN SÀI GÒN HD / Kho bán hàng - Q7 Saigon, KT</t>
  </si>
  <si>
    <t>CÔNG TY CỔ PHẦN SÀI GÒN HD - Vincom 3T2, ĐƠN KT CK 10%</t>
  </si>
  <si>
    <t>AM030000110775</t>
  </si>
  <si>
    <t>AF030000110771</t>
  </si>
  <si>
    <t>AD030000110772</t>
  </si>
  <si>
    <t>AD030000113578</t>
  </si>
  <si>
    <t>AF030000114873</t>
  </si>
  <si>
    <t>AD030000114830</t>
  </si>
  <si>
    <t>AM030000115637</t>
  </si>
  <si>
    <t>AD030000116105</t>
  </si>
  <si>
    <t>AF030000116121</t>
  </si>
  <si>
    <t>AD030000117080</t>
  </si>
  <si>
    <t>AF030000118478</t>
  </si>
  <si>
    <t>AD030000118907</t>
  </si>
  <si>
    <t>Tiền chiết khấu</t>
  </si>
  <si>
    <t>Hồ Chí Minh, ngày 07 tháng 08 năm 2026</t>
  </si>
  <si>
    <t>Hôm nay, ngày 07/08/2026, Đại diện hai bên chúng tôi gồm có:</t>
  </si>
  <si>
    <t>BÊN B (BÊN MUA): CÔNG TY CỔ PHẦN SÀI GÒN HD</t>
  </si>
  <si>
    <t>Địa chỉ: 182 Hồ Văn Huê, Phường Đức Nhuận, TP. Hồ Chí Minh, Việt Nam</t>
  </si>
  <si>
    <t>MST: 0310767013</t>
  </si>
  <si>
    <t>Đại diện (Ông/Bà): LƯƠNG THỦY TRIỀU</t>
  </si>
  <si>
    <t>Chức vụ: Giám Đốc Điều 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</si>
</sst>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;\-"/>
  </numFmts>
  <fonts count="22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2"/>
      <name val="Times New Roman"/>
    </font>
    <font>
      <i/>
      <sz val="12"/>
      <name val="Times New Roman"/>
    </font>
    <font>
      <b/>
      <sz val="14"/>
      <name val="Times New Roman"/>
    </font>
    <font>
      <sz val="12"/>
      <name val="Times New Roman"/>
    </font>
    <font>
      <b/>
      <sz val="11"/>
      <color rgb="FFFFFFFF"/>
      <name val="Times New Roman"/>
    </font>
    <font>
      <sz val="11"/>
      <name val="Times New Roman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</font>
    <font>
      <b/>
      <sz val="12"/>
      <color theme="1"/>
      <name val="Times New Roman"/>
    </font>
    <font>
      <sz val="12"/>
      <color rgb="FF0000FF"/>
      <name val="Times New Roman"/>
    </font>
    <font>
      <sz val="9"/>
      <color indexed="81"/>
      <name val="Tahoma"/>
      <charset val="163"/>
    </font>
    <font>
      <b/>
      <sz val="9"/>
      <color indexed="81"/>
      <name val="Tahoma"/>
      <charset val="163"/>
    </font>
    <font>
      <b/>
      <i/>
      <sz val="12"/>
      <color theme="1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9E1F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14" fontId="0" fillId="0" borderId="0" xfId="0" applyNumberFormat="1"/>
    <xf numFmtId="10" fontId="7" fillId="0" borderId="1" xfId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Continuous" vertical="center" wrapText="1"/>
    </xf>
    <xf numFmtId="0" fontId="9" fillId="4" borderId="8" xfId="0" applyFont="1" applyFill="1" applyBorder="1" applyAlignment="1">
      <alignment horizontal="centerContinuous" vertical="center" wrapText="1"/>
    </xf>
    <xf numFmtId="38" fontId="9" fillId="4" borderId="8" xfId="0" applyNumberFormat="1" applyFont="1" applyFill="1" applyBorder="1" applyAlignment="1">
      <alignment horizontal="right" vertical="center" wrapText="1"/>
    </xf>
    <xf numFmtId="0" fontId="9" fillId="4" borderId="8" xfId="0" applyFont="1" applyFill="1" applyBorder="1" applyAlignment="1">
      <alignment horizontal="right" vertical="center" wrapText="1"/>
    </xf>
    <xf numFmtId="38" fontId="9" fillId="4" borderId="9" xfId="0" applyNumberFormat="1" applyFont="1" applyFill="1" applyBorder="1" applyAlignment="1">
      <alignment horizontal="right" vertical="center" wrapText="1"/>
    </xf>
    <xf numFmtId="0" fontId="0" fillId="0" borderId="9" xfId="0" applyBorder="1"/>
    <xf numFmtId="0" fontId="0" fillId="0" borderId="7" xfId="0" applyBorder="1"/>
    <xf numFmtId="0" fontId="16" fillId="0" borderId="0" xfId="0" applyFont="1"/>
    <xf numFmtId="0" fontId="17" fillId="0" borderId="0" xfId="0" applyFont="1"/>
    <xf numFmtId="164" fontId="18" fillId="3" borderId="0" xfId="0" applyNumberFormat="1" applyFont="1" applyFill="1"/>
    <xf numFmtId="0" fontId="21" fillId="0" borderId="0" xfId="0" applyFont="1"/>
    <xf numFmtId="0" fontId="0" fillId="0" borderId="1" xfId="0" applyBorder="1"/>
    <xf numFmtId="0" fontId="0" fillId="0" borderId="3" xfId="0" applyBorder="1"/>
    <xf numFmtId="0" fontId="15" fillId="5" borderId="1" xfId="0" applyFont="1" applyFill="1" applyBorder="1" applyAlignment="1">
      <alignment horizontal="center" wrapText="1"/>
    </xf>
    <xf numFmtId="0" fontId="0" fillId="0" borderId="2" xfId="0" applyBorder="1"/>
    <xf numFmtId="0" fontId="17" fillId="5" borderId="1" xfId="0" applyFont="1" applyFill="1" applyBorder="1" applyAlignment="1">
      <alignment horizontal="center" wrapText="1"/>
    </xf>
    <xf numFmtId="0" fontId="17" fillId="0" borderId="1" xfId="0" applyFont="1" applyBorder="1"/>
    <xf numFmtId="0" fontId="15" fillId="5" borderId="4" xfId="0" applyFont="1" applyFill="1" applyBorder="1"/>
    <xf numFmtId="0" fontId="15" fillId="5" borderId="6" xfId="0" applyFont="1" applyFill="1" applyBorder="1"/>
    <xf numFmtId="3" fontId="0" fillId="0" borderId="1" xfId="0" applyNumberFormat="1" applyBorder="1"/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38" fontId="7" fillId="0" borderId="1" xfId="0" applyNumberFormat="1" applyFont="1" applyBorder="1" applyAlignment="1">
      <alignment horizontal="right" vertical="center" wrapText="1"/>
    </xf>
    <xf numFmtId="38" fontId="7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38" fontId="0" fillId="0" borderId="0" xfId="0" applyNumberFormat="1"/>
  </cellXfs>
  <cellStyles count="3">
    <cellStyle name="Normal" xfId="0" builtinId="0"/>
    <cellStyle name="Normal 2" xfId="2" xr:uid="{5AE87652-BE2D-4CEC-AD68-64EC59B0FE8B}"/>
    <cellStyle name="Percent" xfId="1" builtinId="5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numFmt numFmtId="6" formatCode="#,##0_);[Red]\(#,##0\)"/>
      <fill>
        <patternFill patternType="solid">
          <fgColor indexed="64"/>
          <bgColor theme="4" tint="0.5999938962981048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6" formatCode="#,##0_);[Red]\(#,##0\)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family val="1"/>
        <scheme val="none"/>
      </font>
      <fill>
        <patternFill patternType="solid">
          <fgColor indexed="64"/>
          <bgColor theme="4" tint="0.59999389629810485"/>
        </patternFill>
      </fill>
      <alignment horizontal="centerContinuous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fill>
        <patternFill patternType="solid">
          <fgColor indexed="64"/>
          <bgColor theme="4" tint="0.59999389629810485"/>
        </patternFill>
      </fill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Times New Roman"/>
        <scheme val="none"/>
      </font>
      <fill>
        <patternFill patternType="solid">
          <fgColor rgb="FF4472C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C05812-D947-4F4B-9A4B-8A0D6DF51C0C}" name="Table2" displayName="Table2" ref="A4:J25" totalsRowCount="1" headerRowDxfId="24" totalsRowDxfId="21" headerRowBorderDxfId="23" tableBorderDxfId="22" totalsRowBorderDxfId="20">
  <autoFilter ref="A4:J24" xr:uid="{00000000-0009-0000-0000-000001000000}"/>
  <sortState xmlns:xlrd2="http://schemas.microsoft.com/office/spreadsheetml/2017/richdata2" ref="A5:J7">
    <sortCondition ref="B4:B7"/>
  </sortState>
  <tableColumns count="10">
    <tableColumn id="1" xr3:uid="{8E5871DE-6B8D-48B4-BF51-31E6926EF0B0}" name="STT" totalsRowLabel="TỔNG CỘNG" dataDxfId="19" totalsRowDxfId="18"/>
    <tableColumn id="2" xr3:uid="{D264A551-8170-4151-A6A7-1A763B50984A}" name="Ngày chứng từ" dataDxfId="17" totalsRowDxfId="16"/>
    <tableColumn id="3" xr3:uid="{75202C54-DB5B-4364-8021-FD572598B3DD}" name="Số hóa đơn" dataDxfId="15" totalsRowDxfId="14"/>
    <tableColumn id="4" xr3:uid="{BF2D3398-6E54-4F6E-A76F-CE717DF2C735}" name="Khách hàng" dataDxfId="13" totalsRowDxfId="12"/>
    <tableColumn id="5" xr3:uid="{819A6401-4B1B-4536-97CF-7391927FC440}" name="Diễn giải" dataDxfId="11" totalsRowDxfId="10"/>
    <tableColumn id="6" xr3:uid="{26AEF3A7-F546-4B92-975C-3A6B0CC60D32}" name="Tổng tiền hàng" totalsRowFunction="sum" dataDxfId="9" totalsRowDxfId="8"/>
    <tableColumn id="10" xr3:uid="{DF0EAEC3-3A48-4941-8928-548B508B1173}" name="Tiền chiết khấu" totalsRowFunction="sum" dataDxfId="7" totalsRowDxfId="0"/>
    <tableColumn id="7" xr3:uid="{39FE0BBA-3489-4EB1-8D50-0B694C034F70}" name="Thuế suất" dataDxfId="6" totalsRowDxfId="5" dataCellStyle="Percent"/>
    <tableColumn id="8" xr3:uid="{FA94F0E0-F9CC-499B-88CA-C671EA0BFFCA}" name="Tiền thuế GTGT" totalsRowFunction="sum" dataDxfId="4" totalsRowDxfId="3"/>
    <tableColumn id="9" xr3:uid="{ADE84CD0-06A4-4AE8-8E21-E42767DF35C5}" name="Tổng tiền thanh toán" totalsRowFunction="sum" dataDxfId="2" totalsRow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  <wetp:taskpane dockstate="right" visibility="0" width="350" row="8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7B6A13A7-9933-49FA-9E7E-3B82424403C2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8ca43837-4f5a-41e2-9fd6-298712956922&quot;"/>
  </we:properties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26D6914B-ED92-4965-BF72-E41E8063D30B}">
  <we:reference id="wa200010725" version="1.0.0.1" store="en-US" storeType="OMEX"/>
  <we:alternateReferences>
    <we:reference id="WA200010725" version="1.0.0.1" store="" storeType="OMEX"/>
  </we:alternateReferences>
  <we:properties>
    <we:property name="claude.fileId" value="&quot;49aac163-5108-48d7-b65f-c7020753aaa1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topLeftCell="A9" workbookViewId="0">
      <selection activeCell="A19" sqref="A19:E19"/>
    </sheetView>
  </sheetViews>
  <sheetFormatPr defaultRowHeight="15" x14ac:dyDescent="0.25"/>
  <cols>
    <col min="1" max="1" width="5" customWidth="1"/>
    <col min="2" max="4" width="18" customWidth="1"/>
    <col min="5" max="5" width="28.140625" customWidth="1"/>
  </cols>
  <sheetData>
    <row r="1" spans="1:5" x14ac:dyDescent="0.25">
      <c r="A1" s="39" t="s">
        <v>0</v>
      </c>
      <c r="B1" s="34"/>
      <c r="D1" s="36" t="s">
        <v>1</v>
      </c>
      <c r="E1" s="34"/>
    </row>
    <row r="2" spans="1:5" x14ac:dyDescent="0.25">
      <c r="A2" s="39" t="s">
        <v>2</v>
      </c>
      <c r="B2" s="34"/>
      <c r="D2" s="36" t="s">
        <v>3</v>
      </c>
      <c r="E2" s="34"/>
    </row>
    <row r="3" spans="1:5" x14ac:dyDescent="0.25">
      <c r="D3" s="43" t="s">
        <v>99</v>
      </c>
      <c r="E3" s="34"/>
    </row>
    <row r="5" spans="1:5" x14ac:dyDescent="0.25">
      <c r="A5" s="41" t="s">
        <v>4</v>
      </c>
      <c r="B5" s="34"/>
      <c r="C5" s="34"/>
      <c r="D5" s="34"/>
      <c r="E5" s="34"/>
    </row>
    <row r="7" spans="1:5" x14ac:dyDescent="0.25">
      <c r="A7" s="37" t="s">
        <v>100</v>
      </c>
      <c r="B7" s="34"/>
      <c r="C7" s="34"/>
      <c r="D7" s="34"/>
      <c r="E7" s="34"/>
    </row>
    <row r="9" spans="1:5" ht="43.5" customHeight="1" x14ac:dyDescent="0.25">
      <c r="A9" s="35" t="s">
        <v>5</v>
      </c>
      <c r="B9" s="34"/>
      <c r="C9" s="34"/>
      <c r="D9" s="34"/>
      <c r="E9" s="34"/>
    </row>
    <row r="10" spans="1:5" x14ac:dyDescent="0.25">
      <c r="A10" s="38" t="s">
        <v>6</v>
      </c>
      <c r="B10" s="34"/>
      <c r="C10" s="34"/>
      <c r="D10" s="34"/>
      <c r="E10" s="34"/>
    </row>
    <row r="11" spans="1:5" x14ac:dyDescent="0.25">
      <c r="A11" s="38" t="s">
        <v>7</v>
      </c>
      <c r="B11" s="34"/>
      <c r="C11" s="34"/>
      <c r="D11" s="34"/>
      <c r="E11" s="34"/>
    </row>
    <row r="12" spans="1:5" x14ac:dyDescent="0.25">
      <c r="A12" s="38" t="s">
        <v>8</v>
      </c>
      <c r="B12" s="34"/>
      <c r="C12" s="34"/>
      <c r="D12" s="38" t="s">
        <v>9</v>
      </c>
      <c r="E12" s="34"/>
    </row>
    <row r="14" spans="1:5" x14ac:dyDescent="0.25">
      <c r="A14" s="42" t="s">
        <v>101</v>
      </c>
      <c r="B14" s="34"/>
      <c r="C14" s="34"/>
      <c r="D14" s="34"/>
      <c r="E14" s="34"/>
    </row>
    <row r="15" spans="1:5" x14ac:dyDescent="0.25">
      <c r="A15" s="37" t="s">
        <v>102</v>
      </c>
      <c r="B15" s="34"/>
      <c r="C15" s="34"/>
      <c r="D15" s="34"/>
      <c r="E15" s="34"/>
    </row>
    <row r="16" spans="1:5" x14ac:dyDescent="0.25">
      <c r="A16" s="37" t="s">
        <v>103</v>
      </c>
      <c r="B16" s="34"/>
      <c r="C16" s="34"/>
      <c r="D16" s="34"/>
      <c r="E16" s="34"/>
    </row>
    <row r="17" spans="1:5" x14ac:dyDescent="0.25">
      <c r="A17" s="38" t="s">
        <v>104</v>
      </c>
      <c r="B17" s="34"/>
      <c r="C17" s="34"/>
      <c r="D17" s="38" t="s">
        <v>105</v>
      </c>
      <c r="E17" s="34"/>
    </row>
    <row r="19" spans="1:5" x14ac:dyDescent="0.25">
      <c r="A19" s="38" t="s">
        <v>61</v>
      </c>
      <c r="B19" s="34"/>
      <c r="C19" s="34"/>
      <c r="D19" s="34"/>
      <c r="E19" s="34"/>
    </row>
    <row r="21" spans="1:5" x14ac:dyDescent="0.25">
      <c r="A21" s="38" t="str">
        <f>"Đến hết ngày 31/07/2026, Bên B còn nợ bên A số tiền là: "&amp;TEXT('CHI TIẾT BÁN HÀNG'!J25,"#.##0_);[Red](#.##0)")&amp;" VNĐ"</f>
        <v>Đến hết ngày 31/07/2026, Bên B còn nợ bên A số tiền là: 27.310.420  VNĐ</v>
      </c>
      <c r="B21" s="34"/>
      <c r="C21" s="34"/>
      <c r="D21" s="34"/>
      <c r="E21" s="34"/>
    </row>
    <row r="22" spans="1:5" ht="39" customHeight="1" x14ac:dyDescent="0.25">
      <c r="A22" s="44" t="str">
        <f>"Bằng chữ: "&amp;'ĐỌC SỐ'!$B$4</f>
        <v>Bằng chữ: Hai mươi bảy triệu ba trăm mười nghìn bốn trăm hai mươi đồng.</v>
      </c>
      <c r="B22" s="34"/>
      <c r="C22" s="34"/>
      <c r="D22" s="34"/>
      <c r="E22" s="34"/>
    </row>
    <row r="24" spans="1:5" x14ac:dyDescent="0.25">
      <c r="A24" s="35" t="s">
        <v>10</v>
      </c>
      <c r="B24" s="34"/>
      <c r="C24" s="34"/>
      <c r="D24" s="34"/>
      <c r="E24" s="34"/>
    </row>
    <row r="25" spans="1:5" x14ac:dyDescent="0.25">
      <c r="A25" s="38" t="s">
        <v>11</v>
      </c>
      <c r="B25" s="34"/>
      <c r="C25" s="34"/>
      <c r="D25" s="34"/>
      <c r="E25" s="34"/>
    </row>
    <row r="26" spans="1:5" x14ac:dyDescent="0.25">
      <c r="A26" s="40" t="s">
        <v>12</v>
      </c>
      <c r="B26" s="34"/>
      <c r="C26" s="34"/>
      <c r="D26" s="34"/>
      <c r="E26" s="34"/>
    </row>
    <row r="28" spans="1:5" x14ac:dyDescent="0.25">
      <c r="A28" s="38" t="s">
        <v>13</v>
      </c>
      <c r="B28" s="34"/>
      <c r="C28" s="34"/>
      <c r="D28" s="34"/>
      <c r="E28" s="34"/>
    </row>
    <row r="30" spans="1:5" x14ac:dyDescent="0.25">
      <c r="A30" s="36" t="s">
        <v>14</v>
      </c>
      <c r="B30" s="34"/>
      <c r="D30" s="36" t="s">
        <v>15</v>
      </c>
      <c r="E30" s="34"/>
    </row>
    <row r="31" spans="1:5" x14ac:dyDescent="0.25">
      <c r="A31" s="33" t="s">
        <v>16</v>
      </c>
      <c r="B31" s="34"/>
      <c r="D31" s="33" t="s">
        <v>16</v>
      </c>
      <c r="E31" s="34"/>
    </row>
    <row r="33" ht="20.100000000000001" customHeight="1" x14ac:dyDescent="0.25"/>
    <row r="34" ht="20.100000000000001" customHeight="1" x14ac:dyDescent="0.25"/>
  </sheetData>
  <mergeCells count="28">
    <mergeCell ref="D12:E12"/>
    <mergeCell ref="D30:E30"/>
    <mergeCell ref="A30:B30"/>
    <mergeCell ref="A24:E24"/>
    <mergeCell ref="D1:E1"/>
    <mergeCell ref="A15:E15"/>
    <mergeCell ref="A11:E11"/>
    <mergeCell ref="A1:B1"/>
    <mergeCell ref="A12:C12"/>
    <mergeCell ref="A10:E10"/>
    <mergeCell ref="A28:E28"/>
    <mergeCell ref="A19:E19"/>
    <mergeCell ref="A31:B31"/>
    <mergeCell ref="A9:E9"/>
    <mergeCell ref="D31:E31"/>
    <mergeCell ref="D2:E2"/>
    <mergeCell ref="A16:E16"/>
    <mergeCell ref="A7:E7"/>
    <mergeCell ref="A25:E25"/>
    <mergeCell ref="A17:C17"/>
    <mergeCell ref="D17:E17"/>
    <mergeCell ref="A21:E21"/>
    <mergeCell ref="A2:B2"/>
    <mergeCell ref="A26:E26"/>
    <mergeCell ref="A5:E5"/>
    <mergeCell ref="A14:E14"/>
    <mergeCell ref="D3:E3"/>
    <mergeCell ref="A22:E22"/>
  </mergeCells>
  <printOptions horizontalCentered="1"/>
  <pageMargins left="0.75" right="0.75" top="1" bottom="1" header="0.5" footer="0.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2806-C7CD-47DD-B817-945D3A60B098}">
  <dimension ref="A1:O17"/>
  <sheetViews>
    <sheetView workbookViewId="0">
      <selection activeCell="B4" sqref="B4"/>
    </sheetView>
  </sheetViews>
  <sheetFormatPr defaultRowHeight="15" x14ac:dyDescent="0.25"/>
  <cols>
    <col min="1" max="1" width="24.7109375" customWidth="1"/>
    <col min="2" max="2" width="30.42578125" customWidth="1"/>
    <col min="3" max="3" width="6.85546875" bestFit="1" customWidth="1"/>
    <col min="4" max="5" width="5.85546875" bestFit="1" customWidth="1"/>
    <col min="6" max="6" width="6.85546875" bestFit="1" customWidth="1"/>
    <col min="7" max="7" width="8.85546875" bestFit="1" customWidth="1"/>
    <col min="9" max="9" width="9.7109375" bestFit="1" customWidth="1"/>
    <col min="10" max="10" width="6.85546875" bestFit="1" customWidth="1"/>
    <col min="11" max="11" width="26.7109375" bestFit="1" customWidth="1"/>
    <col min="14" max="14" width="7.140625" bestFit="1" customWidth="1"/>
    <col min="15" max="15" width="8.85546875" bestFit="1" customWidth="1"/>
  </cols>
  <sheetData>
    <row r="1" spans="1:15" ht="18.75" x14ac:dyDescent="0.3">
      <c r="A1" s="14" t="s">
        <v>29</v>
      </c>
    </row>
    <row r="3" spans="1:15" ht="15.75" x14ac:dyDescent="0.25">
      <c r="A3" s="15" t="s">
        <v>30</v>
      </c>
      <c r="B3" s="16">
        <f>ROUND('CHI TIẾT BÁN HÀNG'!J25,0)</f>
        <v>27310420</v>
      </c>
    </row>
    <row r="4" spans="1:15" ht="15.75" x14ac:dyDescent="0.25">
      <c r="A4" s="15" t="s">
        <v>31</v>
      </c>
      <c r="B4" s="17" t="str">
        <f>IF(ROUND($B$3,0)=0,"Không đồng.",IF($B$3&lt;0,"Âm "&amp;$B$14,UPPER(LEFT($B$14,1))&amp;MID($B$14,2,LEN($B$14)))&amp;" đồng.")</f>
        <v>Hai mươi bảy triệu ba trăm mười nghìn bốn trăm hai mươi đồng.</v>
      </c>
    </row>
    <row r="6" spans="1:15" ht="15.75" x14ac:dyDescent="0.25">
      <c r="A6" s="15" t="s">
        <v>32</v>
      </c>
    </row>
    <row r="7" spans="1:15" ht="45" x14ac:dyDescent="0.25">
      <c r="A7" s="22" t="s">
        <v>33</v>
      </c>
      <c r="B7" s="20" t="s">
        <v>34</v>
      </c>
      <c r="C7" s="20" t="s">
        <v>35</v>
      </c>
      <c r="D7" s="20" t="s">
        <v>36</v>
      </c>
      <c r="E7" s="20" t="s">
        <v>37</v>
      </c>
      <c r="F7" s="20" t="s">
        <v>38</v>
      </c>
      <c r="G7" s="20" t="s">
        <v>39</v>
      </c>
      <c r="H7" s="20" t="s">
        <v>40</v>
      </c>
      <c r="I7" s="20" t="s">
        <v>41</v>
      </c>
      <c r="J7" s="20" t="s">
        <v>42</v>
      </c>
      <c r="K7" s="20" t="s">
        <v>43</v>
      </c>
      <c r="N7" s="24" t="s">
        <v>44</v>
      </c>
      <c r="O7" s="25" t="s">
        <v>45</v>
      </c>
    </row>
    <row r="8" spans="1:15" ht="15.75" x14ac:dyDescent="0.25">
      <c r="A8" s="23" t="s">
        <v>56</v>
      </c>
      <c r="B8" s="26">
        <v>1000000000000</v>
      </c>
      <c r="C8" s="26">
        <f>MOD(INT(ABS($B$3)/B8),1000)</f>
        <v>0</v>
      </c>
      <c r="D8" s="18">
        <f>INT(C8/100)</f>
        <v>0</v>
      </c>
      <c r="E8" s="18">
        <f>INT(MOD(C8,100)/10)</f>
        <v>0</v>
      </c>
      <c r="F8" s="18">
        <f>MOD(C8,10)</f>
        <v>0</v>
      </c>
      <c r="G8" s="18" t="b">
        <f>(INT(ABS($B$3)/(B8*1000))=0)</f>
        <v>1</v>
      </c>
      <c r="H8" s="18" t="str" cm="1">
        <f t="array" ref="H8">IF(C8=0,"",IF(D8&gt;0,INDEX($O$8:$O$17,D8+1)&amp;" trăm",IF(G8,"","không trăm")))</f>
        <v/>
      </c>
      <c r="I8" s="18" t="str" cm="1">
        <f t="array" ref="I8">IF(C8=0,"",IF(E8=0,IF(AND(F8&gt;0,H8&lt;&gt;""),"lẻ",""),IF(E8=1,"mười",INDEX($O$8:$O$17,E8+1)&amp;" mươi")))</f>
        <v/>
      </c>
      <c r="J8" s="18" t="str" cm="1">
        <f t="array" ref="J8">IF(F8=0,"",IF(F8=1,IF(E8&gt;=2,"mốt","một"),IF(F8=5,IF(E8&gt;=1,"lăm","năm"),INDEX($O$8:$O$17,F8+1))))</f>
        <v/>
      </c>
      <c r="K8" s="18" t="str">
        <f>IF(C8=0,"",TRIM(TRIM(H8&amp;" "&amp;I8&amp;" "&amp;J8)&amp;" "&amp;A8))</f>
        <v/>
      </c>
      <c r="N8" s="21">
        <v>0</v>
      </c>
      <c r="O8" s="19" t="s">
        <v>46</v>
      </c>
    </row>
    <row r="9" spans="1:15" ht="15.75" x14ac:dyDescent="0.25">
      <c r="A9" s="23" t="s">
        <v>57</v>
      </c>
      <c r="B9" s="26">
        <v>1000000000</v>
      </c>
      <c r="C9" s="26">
        <f t="shared" ref="C9:C12" si="0">MOD(INT(ABS($B$3)/B9),1000)</f>
        <v>0</v>
      </c>
      <c r="D9" s="18">
        <f t="shared" ref="D9:D12" si="1">INT(C9/100)</f>
        <v>0</v>
      </c>
      <c r="E9" s="18">
        <f t="shared" ref="E9:E12" si="2">INT(MOD(C9,100)/10)</f>
        <v>0</v>
      </c>
      <c r="F9" s="18">
        <f t="shared" ref="F9:F12" si="3">MOD(C9,10)</f>
        <v>0</v>
      </c>
      <c r="G9" s="18" t="b">
        <f t="shared" ref="G9:G12" si="4">(INT(ABS($B$3)/(B9*1000))=0)</f>
        <v>1</v>
      </c>
      <c r="H9" s="18" t="str" cm="1">
        <f t="array" ref="H9">IF(C9=0,"",IF(D9&gt;0,INDEX($O$8:$O$17,D9+1)&amp;" trăm",IF(G9,"","không trăm")))</f>
        <v/>
      </c>
      <c r="I9" s="18" t="str" cm="1">
        <f t="array" ref="I9">IF(C9=0,"",IF(E9=0,IF(AND(F9&gt;0,H9&lt;&gt;""),"lẻ",""),IF(E9=1,"mười",INDEX($O$8:$O$17,E9+1)&amp;" mươi")))</f>
        <v/>
      </c>
      <c r="J9" s="18" t="str" cm="1">
        <f t="array" ref="J9">IF(F9=0,"",IF(F9=1,IF(E9&gt;=2,"mốt","một"),IF(F9=5,IF(E9&gt;=1,"lăm","năm"),INDEX($O$8:$O$17,F9+1))))</f>
        <v/>
      </c>
      <c r="K9" s="18" t="str">
        <f t="shared" ref="K9:K12" si="5">IF(C9=0,"",TRIM(TRIM(H9&amp;" "&amp;I9&amp;" "&amp;J9)&amp;" "&amp;A9))</f>
        <v/>
      </c>
      <c r="N9" s="21">
        <v>1</v>
      </c>
      <c r="O9" s="19" t="s">
        <v>47</v>
      </c>
    </row>
    <row r="10" spans="1:15" ht="15.75" x14ac:dyDescent="0.25">
      <c r="A10" s="23" t="s">
        <v>58</v>
      </c>
      <c r="B10" s="26">
        <v>1000000</v>
      </c>
      <c r="C10" s="26">
        <f t="shared" si="0"/>
        <v>27</v>
      </c>
      <c r="D10" s="18">
        <f t="shared" si="1"/>
        <v>0</v>
      </c>
      <c r="E10" s="18">
        <f t="shared" si="2"/>
        <v>2</v>
      </c>
      <c r="F10" s="18">
        <f t="shared" si="3"/>
        <v>7</v>
      </c>
      <c r="G10" s="18" t="b">
        <f t="shared" si="4"/>
        <v>1</v>
      </c>
      <c r="H10" s="18" t="str" cm="1">
        <f t="array" ref="H10">IF(C10=0,"",IF(D10&gt;0,INDEX($O$8:$O$17,D10+1)&amp;" trăm",IF(G10,"","không trăm")))</f>
        <v/>
      </c>
      <c r="I10" s="18" t="str" cm="1">
        <f t="array" ref="I10">IF(C10=0,"",IF(E10=0,IF(AND(F10&gt;0,H10&lt;&gt;""),"lẻ",""),IF(E10=1,"mười",INDEX($O$8:$O$17,E10+1)&amp;" mươi")))</f>
        <v>hai mươi</v>
      </c>
      <c r="J10" s="18" t="str" cm="1">
        <f t="array" ref="J10">IF(F10=0,"",IF(F10=1,IF(E10&gt;=2,"mốt","một"),IF(F10=5,IF(E10&gt;=1,"lăm","năm"),INDEX($O$8:$O$17,F10+1))))</f>
        <v>bảy</v>
      </c>
      <c r="K10" s="18" t="str">
        <f t="shared" si="5"/>
        <v>hai mươi bảy triệu</v>
      </c>
      <c r="N10" s="21">
        <v>2</v>
      </c>
      <c r="O10" s="19" t="s">
        <v>48</v>
      </c>
    </row>
    <row r="11" spans="1:15" ht="15.75" x14ac:dyDescent="0.25">
      <c r="A11" s="23" t="s">
        <v>59</v>
      </c>
      <c r="B11" s="26">
        <v>1000</v>
      </c>
      <c r="C11" s="26">
        <f t="shared" si="0"/>
        <v>310</v>
      </c>
      <c r="D11" s="18">
        <f t="shared" si="1"/>
        <v>3</v>
      </c>
      <c r="E11" s="18">
        <f t="shared" si="2"/>
        <v>1</v>
      </c>
      <c r="F11" s="18">
        <f t="shared" si="3"/>
        <v>0</v>
      </c>
      <c r="G11" s="18" t="b">
        <f t="shared" si="4"/>
        <v>0</v>
      </c>
      <c r="H11" s="18" t="str" cm="1">
        <f t="array" ref="H11">IF(C11=0,"",IF(D11&gt;0,INDEX($O$8:$O$17,D11+1)&amp;" trăm",IF(G11,"","không trăm")))</f>
        <v>ba trăm</v>
      </c>
      <c r="I11" s="18" t="str" cm="1">
        <f t="array" ref="I11">IF(C11=0,"",IF(E11=0,IF(AND(F11&gt;0,H11&lt;&gt;""),"lẻ",""),IF(E11=1,"mười",INDEX($O$8:$O$17,E11+1)&amp;" mươi")))</f>
        <v>mười</v>
      </c>
      <c r="J11" s="18" t="str" cm="1">
        <f t="array" ref="J11">IF(F11=0,"",IF(F11=1,IF(E11&gt;=2,"mốt","một"),IF(F11=5,IF(E11&gt;=1,"lăm","năm"),INDEX($O$8:$O$17,F11+1))))</f>
        <v/>
      </c>
      <c r="K11" s="18" t="str">
        <f t="shared" si="5"/>
        <v>ba trăm mười nghìn</v>
      </c>
      <c r="N11" s="21">
        <v>3</v>
      </c>
      <c r="O11" s="19" t="s">
        <v>49</v>
      </c>
    </row>
    <row r="12" spans="1:15" x14ac:dyDescent="0.25">
      <c r="A12" s="18"/>
      <c r="B12" s="26">
        <v>1</v>
      </c>
      <c r="C12" s="26">
        <f t="shared" si="0"/>
        <v>420</v>
      </c>
      <c r="D12" s="18">
        <f t="shared" si="1"/>
        <v>4</v>
      </c>
      <c r="E12" s="18">
        <f t="shared" si="2"/>
        <v>2</v>
      </c>
      <c r="F12" s="18">
        <f t="shared" si="3"/>
        <v>0</v>
      </c>
      <c r="G12" s="18" t="b">
        <f t="shared" si="4"/>
        <v>0</v>
      </c>
      <c r="H12" s="18" t="str" cm="1">
        <f t="array" ref="H12">IF(C12=0,"",IF(D12&gt;0,INDEX($O$8:$O$17,D12+1)&amp;" trăm",IF(G12,"","không trăm")))</f>
        <v>bốn trăm</v>
      </c>
      <c r="I12" s="18" t="str" cm="1">
        <f t="array" ref="I12">IF(C12=0,"",IF(E12=0,IF(AND(F12&gt;0,H12&lt;&gt;""),"lẻ",""),IF(E12=1,"mười",INDEX($O$8:$O$17,E12+1)&amp;" mươi")))</f>
        <v>hai mươi</v>
      </c>
      <c r="J12" s="18" t="str" cm="1">
        <f t="array" ref="J12">IF(F12=0,"",IF(F12=1,IF(E12&gt;=2,"mốt","một"),IF(F12=5,IF(E12&gt;=1,"lăm","năm"),INDEX($O$8:$O$17,F12+1))))</f>
        <v/>
      </c>
      <c r="K12" s="18" t="str">
        <f t="shared" si="5"/>
        <v>bốn trăm hai mươi</v>
      </c>
      <c r="N12" s="21">
        <v>4</v>
      </c>
      <c r="O12" s="19" t="s">
        <v>50</v>
      </c>
    </row>
    <row r="13" spans="1:15" x14ac:dyDescent="0.25">
      <c r="N13" s="21">
        <v>5</v>
      </c>
      <c r="O13" s="19" t="s">
        <v>51</v>
      </c>
    </row>
    <row r="14" spans="1:15" ht="15.75" x14ac:dyDescent="0.25">
      <c r="A14" s="15" t="s">
        <v>60</v>
      </c>
      <c r="B14" t="str">
        <f>TRIM(K8&amp;" "&amp;K9&amp;" "&amp;K10&amp;" "&amp;K11&amp;" "&amp;K12)</f>
        <v>hai mươi bảy triệu ba trăm mười nghìn bốn trăm hai mươi</v>
      </c>
      <c r="N14" s="21">
        <v>6</v>
      </c>
      <c r="O14" s="19" t="s">
        <v>52</v>
      </c>
    </row>
    <row r="15" spans="1:15" x14ac:dyDescent="0.25">
      <c r="N15" s="21">
        <v>7</v>
      </c>
      <c r="O15" s="19" t="s">
        <v>53</v>
      </c>
    </row>
    <row r="16" spans="1:15" x14ac:dyDescent="0.25">
      <c r="N16" s="21">
        <v>8</v>
      </c>
      <c r="O16" s="19" t="s">
        <v>54</v>
      </c>
    </row>
    <row r="17" spans="14:15" x14ac:dyDescent="0.25">
      <c r="N17" s="13">
        <v>9</v>
      </c>
      <c r="O17" s="12" t="s">
        <v>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8"/>
  <sheetViews>
    <sheetView workbookViewId="0">
      <pane ySplit="4" topLeftCell="A14" activePane="bottomLeft" state="frozen"/>
      <selection pane="bottomLeft" activeCell="D29" sqref="D29"/>
    </sheetView>
  </sheetViews>
  <sheetFormatPr defaultRowHeight="15" x14ac:dyDescent="0.25"/>
  <cols>
    <col min="1" max="1" width="7.140625" customWidth="1"/>
    <col min="2" max="2" width="16.7109375" style="1" customWidth="1"/>
    <col min="3" max="3" width="16" customWidth="1"/>
    <col min="4" max="5" width="40" customWidth="1"/>
    <col min="6" max="6" width="12.7109375" customWidth="1"/>
    <col min="7" max="7" width="12.140625" customWidth="1"/>
    <col min="8" max="8" width="10.42578125" customWidth="1"/>
    <col min="9" max="9" width="13" customWidth="1"/>
    <col min="10" max="10" width="13.7109375" customWidth="1"/>
  </cols>
  <sheetData>
    <row r="1" spans="1:10" ht="30" customHeight="1" x14ac:dyDescent="0.25">
      <c r="A1" s="41" t="s">
        <v>17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45" t="s">
        <v>28</v>
      </c>
      <c r="B2" s="34"/>
      <c r="C2" s="34"/>
      <c r="D2" s="34"/>
      <c r="E2" s="34"/>
      <c r="F2" s="34"/>
      <c r="G2" s="34"/>
      <c r="H2" s="34"/>
      <c r="I2" s="34"/>
      <c r="J2" s="34"/>
    </row>
    <row r="4" spans="1:10" ht="30" customHeight="1" x14ac:dyDescent="0.25">
      <c r="A4" s="3" t="s">
        <v>18</v>
      </c>
      <c r="B4" s="4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98</v>
      </c>
      <c r="H4" s="5" t="s">
        <v>27</v>
      </c>
      <c r="I4" s="5" t="s">
        <v>24</v>
      </c>
      <c r="J4" s="6" t="s">
        <v>25</v>
      </c>
    </row>
    <row r="5" spans="1:10" x14ac:dyDescent="0.25">
      <c r="A5" s="27">
        <v>1</v>
      </c>
      <c r="B5" s="28">
        <v>42107</v>
      </c>
      <c r="C5" s="29">
        <v>7</v>
      </c>
      <c r="D5" s="30" t="s">
        <v>76</v>
      </c>
      <c r="E5" s="30"/>
      <c r="F5" s="31">
        <v>2725368</v>
      </c>
      <c r="G5" s="31"/>
      <c r="H5" s="2">
        <v>0.1</v>
      </c>
      <c r="I5" s="31">
        <v>272537</v>
      </c>
      <c r="J5" s="32">
        <v>2997905</v>
      </c>
    </row>
    <row r="6" spans="1:10" x14ac:dyDescent="0.25">
      <c r="A6" s="27">
        <v>2</v>
      </c>
      <c r="B6" s="28">
        <v>42107</v>
      </c>
      <c r="C6" s="29">
        <v>8</v>
      </c>
      <c r="D6" s="30" t="s">
        <v>76</v>
      </c>
      <c r="E6" s="30"/>
      <c r="F6" s="31">
        <v>2510379</v>
      </c>
      <c r="G6" s="31"/>
      <c r="H6" s="2">
        <v>0.1</v>
      </c>
      <c r="I6" s="31">
        <v>251038</v>
      </c>
      <c r="J6" s="32">
        <v>2761417</v>
      </c>
    </row>
    <row r="7" spans="1:10" ht="30" x14ac:dyDescent="0.25">
      <c r="A7" s="27">
        <v>3</v>
      </c>
      <c r="B7" s="28">
        <v>44005</v>
      </c>
      <c r="C7" s="29">
        <v>14996</v>
      </c>
      <c r="D7" s="30" t="s">
        <v>76</v>
      </c>
      <c r="E7" s="30" t="s">
        <v>80</v>
      </c>
      <c r="F7" s="31">
        <v>3824532</v>
      </c>
      <c r="G7" s="31"/>
      <c r="H7" s="2">
        <v>0.1</v>
      </c>
      <c r="I7" s="31">
        <v>382453</v>
      </c>
      <c r="J7" s="32">
        <v>4206985</v>
      </c>
    </row>
    <row r="8" spans="1:10" ht="30" x14ac:dyDescent="0.25">
      <c r="A8" s="27"/>
      <c r="B8" s="28">
        <v>44229</v>
      </c>
      <c r="C8" s="29">
        <v>42500</v>
      </c>
      <c r="D8" s="30" t="s">
        <v>76</v>
      </c>
      <c r="E8" s="30" t="s">
        <v>81</v>
      </c>
      <c r="F8" s="31">
        <v>2885059.9999999995</v>
      </c>
      <c r="G8" s="31"/>
      <c r="H8" s="2">
        <v>0.1</v>
      </c>
      <c r="I8" s="31">
        <v>288505.99999999994</v>
      </c>
      <c r="J8" s="32">
        <v>3173566</v>
      </c>
    </row>
    <row r="9" spans="1:10" ht="30" x14ac:dyDescent="0.25">
      <c r="A9" s="27"/>
      <c r="B9" s="28">
        <v>44294</v>
      </c>
      <c r="C9" s="29">
        <v>49039</v>
      </c>
      <c r="D9" s="30" t="s">
        <v>76</v>
      </c>
      <c r="E9" s="30" t="s">
        <v>82</v>
      </c>
      <c r="F9" s="31">
        <v>1266561</v>
      </c>
      <c r="G9" s="31"/>
      <c r="H9" s="2">
        <v>0.1</v>
      </c>
      <c r="I9" s="31">
        <v>126656</v>
      </c>
      <c r="J9" s="32">
        <v>1393217</v>
      </c>
    </row>
    <row r="10" spans="1:10" ht="30" x14ac:dyDescent="0.25">
      <c r="A10" s="27"/>
      <c r="B10" s="28">
        <v>44942</v>
      </c>
      <c r="C10" s="29">
        <v>1662</v>
      </c>
      <c r="D10" s="30" t="s">
        <v>76</v>
      </c>
      <c r="E10" s="30" t="s">
        <v>83</v>
      </c>
      <c r="F10" s="31">
        <v>1311386</v>
      </c>
      <c r="G10" s="31"/>
      <c r="H10" s="2">
        <v>0.1</v>
      </c>
      <c r="I10" s="31">
        <v>131139</v>
      </c>
      <c r="J10" s="32">
        <v>1442525</v>
      </c>
    </row>
    <row r="11" spans="1:10" ht="30" x14ac:dyDescent="0.25">
      <c r="A11" s="27"/>
      <c r="B11" s="28">
        <v>45250</v>
      </c>
      <c r="C11" s="29" t="s">
        <v>62</v>
      </c>
      <c r="D11" s="30" t="s">
        <v>76</v>
      </c>
      <c r="E11" s="30" t="s">
        <v>84</v>
      </c>
      <c r="F11" s="31">
        <v>1793808</v>
      </c>
      <c r="G11" s="31"/>
      <c r="H11" s="2">
        <v>0.1</v>
      </c>
      <c r="I11" s="31">
        <v>143505</v>
      </c>
      <c r="J11" s="32">
        <v>1937313</v>
      </c>
    </row>
    <row r="12" spans="1:10" ht="30" x14ac:dyDescent="0.25">
      <c r="A12" s="27"/>
      <c r="B12" s="28">
        <v>45463</v>
      </c>
      <c r="C12" s="29" t="s">
        <v>63</v>
      </c>
      <c r="D12" s="30" t="s">
        <v>76</v>
      </c>
      <c r="E12" s="30" t="s">
        <v>85</v>
      </c>
      <c r="F12" s="31">
        <v>1229728</v>
      </c>
      <c r="G12" s="31"/>
      <c r="H12" s="2">
        <v>0.1</v>
      </c>
      <c r="I12" s="31">
        <v>98378</v>
      </c>
      <c r="J12" s="32">
        <v>1328106</v>
      </c>
    </row>
    <row r="13" spans="1:10" ht="30" x14ac:dyDescent="0.25">
      <c r="A13" s="27"/>
      <c r="B13" s="28">
        <v>46188</v>
      </c>
      <c r="C13" s="29" t="s">
        <v>64</v>
      </c>
      <c r="D13" s="30" t="s">
        <v>77</v>
      </c>
      <c r="E13" s="30" t="s">
        <v>86</v>
      </c>
      <c r="F13" s="31">
        <v>753703</v>
      </c>
      <c r="G13" s="31">
        <v>75370</v>
      </c>
      <c r="H13" s="2">
        <v>0.08</v>
      </c>
      <c r="I13" s="31">
        <v>54267</v>
      </c>
      <c r="J13" s="32">
        <v>732600</v>
      </c>
    </row>
    <row r="14" spans="1:10" ht="30" x14ac:dyDescent="0.25">
      <c r="A14" s="27"/>
      <c r="B14" s="28">
        <v>46189</v>
      </c>
      <c r="C14" s="29" t="s">
        <v>65</v>
      </c>
      <c r="D14" s="30" t="s">
        <v>78</v>
      </c>
      <c r="E14" s="30" t="s">
        <v>87</v>
      </c>
      <c r="F14" s="31">
        <v>1296179</v>
      </c>
      <c r="G14" s="31">
        <v>129618</v>
      </c>
      <c r="H14" s="2">
        <v>0.08</v>
      </c>
      <c r="I14" s="31">
        <v>93325</v>
      </c>
      <c r="J14" s="32">
        <v>1259886</v>
      </c>
    </row>
    <row r="15" spans="1:10" ht="30" x14ac:dyDescent="0.25">
      <c r="A15" s="27"/>
      <c r="B15" s="28">
        <v>46191</v>
      </c>
      <c r="C15" s="29" t="s">
        <v>66</v>
      </c>
      <c r="D15" s="30" t="s">
        <v>79</v>
      </c>
      <c r="E15" s="30" t="s">
        <v>88</v>
      </c>
      <c r="F15" s="31">
        <v>1059478</v>
      </c>
      <c r="G15" s="31">
        <v>105948</v>
      </c>
      <c r="H15" s="2">
        <v>0.08</v>
      </c>
      <c r="I15" s="31">
        <v>76282</v>
      </c>
      <c r="J15" s="32">
        <v>1029812</v>
      </c>
    </row>
    <row r="16" spans="1:10" ht="30" x14ac:dyDescent="0.25">
      <c r="A16" s="27"/>
      <c r="B16" s="28">
        <v>46203</v>
      </c>
      <c r="C16" s="29" t="s">
        <v>67</v>
      </c>
      <c r="D16" s="30" t="s">
        <v>79</v>
      </c>
      <c r="E16" s="30" t="s">
        <v>89</v>
      </c>
      <c r="F16" s="31">
        <v>825377</v>
      </c>
      <c r="G16" s="31">
        <v>82538</v>
      </c>
      <c r="H16" s="2">
        <v>0.08</v>
      </c>
      <c r="I16" s="31">
        <v>59427</v>
      </c>
      <c r="J16" s="32">
        <v>802266</v>
      </c>
    </row>
    <row r="17" spans="1:10" ht="30" x14ac:dyDescent="0.25">
      <c r="A17" s="27"/>
      <c r="B17" s="28">
        <v>46210</v>
      </c>
      <c r="C17" s="29" t="s">
        <v>68</v>
      </c>
      <c r="D17" s="30" t="s">
        <v>78</v>
      </c>
      <c r="E17" s="30" t="s">
        <v>90</v>
      </c>
      <c r="F17" s="31">
        <v>723643</v>
      </c>
      <c r="G17" s="31">
        <v>72365</v>
      </c>
      <c r="H17" s="2">
        <v>0.08</v>
      </c>
      <c r="I17" s="31">
        <v>52102</v>
      </c>
      <c r="J17" s="32">
        <v>703380</v>
      </c>
    </row>
    <row r="18" spans="1:10" ht="30" x14ac:dyDescent="0.25">
      <c r="A18" s="27"/>
      <c r="B18" s="28">
        <v>46211</v>
      </c>
      <c r="C18" s="29" t="s">
        <v>69</v>
      </c>
      <c r="D18" s="30" t="s">
        <v>79</v>
      </c>
      <c r="E18" s="30" t="s">
        <v>91</v>
      </c>
      <c r="F18" s="31">
        <v>556318</v>
      </c>
      <c r="G18" s="31">
        <v>55632</v>
      </c>
      <c r="H18" s="2">
        <v>0.08</v>
      </c>
      <c r="I18" s="31">
        <v>40055</v>
      </c>
      <c r="J18" s="32">
        <v>540741</v>
      </c>
    </row>
    <row r="19" spans="1:10" ht="30" x14ac:dyDescent="0.25">
      <c r="A19" s="27"/>
      <c r="B19" s="28">
        <v>46213</v>
      </c>
      <c r="C19" s="29" t="s">
        <v>70</v>
      </c>
      <c r="D19" s="30" t="s">
        <v>77</v>
      </c>
      <c r="E19" s="30" t="s">
        <v>92</v>
      </c>
      <c r="F19" s="31">
        <v>403870</v>
      </c>
      <c r="G19" s="31">
        <v>40387</v>
      </c>
      <c r="H19" s="2">
        <v>0.08</v>
      </c>
      <c r="I19" s="31">
        <v>29079</v>
      </c>
      <c r="J19" s="32">
        <v>392562</v>
      </c>
    </row>
    <row r="20" spans="1:10" ht="30" x14ac:dyDescent="0.25">
      <c r="A20" s="27"/>
      <c r="B20" s="28">
        <v>46218</v>
      </c>
      <c r="C20" s="29" t="s">
        <v>71</v>
      </c>
      <c r="D20" s="30" t="s">
        <v>79</v>
      </c>
      <c r="E20" s="30" t="s">
        <v>93</v>
      </c>
      <c r="F20" s="31">
        <v>425787</v>
      </c>
      <c r="G20" s="31">
        <v>42579</v>
      </c>
      <c r="H20" s="2">
        <v>0.08</v>
      </c>
      <c r="I20" s="31">
        <v>30657</v>
      </c>
      <c r="J20" s="32">
        <v>413865</v>
      </c>
    </row>
    <row r="21" spans="1:10" ht="30" x14ac:dyDescent="0.25">
      <c r="A21" s="27"/>
      <c r="B21" s="28">
        <v>46219</v>
      </c>
      <c r="C21" s="29" t="s">
        <v>72</v>
      </c>
      <c r="D21" s="30" t="s">
        <v>78</v>
      </c>
      <c r="E21" s="30" t="s">
        <v>94</v>
      </c>
      <c r="F21" s="31">
        <v>517080</v>
      </c>
      <c r="G21" s="31">
        <v>51708</v>
      </c>
      <c r="H21" s="2">
        <v>0.08</v>
      </c>
      <c r="I21" s="31">
        <v>37230</v>
      </c>
      <c r="J21" s="32">
        <v>502602</v>
      </c>
    </row>
    <row r="22" spans="1:10" ht="30" x14ac:dyDescent="0.25">
      <c r="A22" s="27"/>
      <c r="B22" s="28">
        <v>46224</v>
      </c>
      <c r="C22" s="29" t="s">
        <v>73</v>
      </c>
      <c r="D22" s="30" t="s">
        <v>79</v>
      </c>
      <c r="E22" s="30" t="s">
        <v>95</v>
      </c>
      <c r="F22" s="31">
        <v>533298</v>
      </c>
      <c r="G22" s="31">
        <v>53330</v>
      </c>
      <c r="H22" s="2">
        <v>0.08</v>
      </c>
      <c r="I22" s="31">
        <v>38397</v>
      </c>
      <c r="J22" s="32">
        <v>518365</v>
      </c>
    </row>
    <row r="23" spans="1:10" ht="30" x14ac:dyDescent="0.25">
      <c r="A23" s="27"/>
      <c r="B23" s="28">
        <v>46228</v>
      </c>
      <c r="C23" s="29" t="s">
        <v>74</v>
      </c>
      <c r="D23" s="30" t="s">
        <v>78</v>
      </c>
      <c r="E23" s="30" t="s">
        <v>96</v>
      </c>
      <c r="F23" s="31">
        <v>538997</v>
      </c>
      <c r="G23" s="31">
        <v>53900</v>
      </c>
      <c r="H23" s="2">
        <v>0.08</v>
      </c>
      <c r="I23" s="31">
        <v>38808</v>
      </c>
      <c r="J23" s="32">
        <v>523905</v>
      </c>
    </row>
    <row r="24" spans="1:10" ht="30" x14ac:dyDescent="0.25">
      <c r="A24" s="27"/>
      <c r="B24" s="28">
        <v>46231</v>
      </c>
      <c r="C24" s="29" t="s">
        <v>75</v>
      </c>
      <c r="D24" s="30" t="s">
        <v>79</v>
      </c>
      <c r="E24" s="30" t="s">
        <v>97</v>
      </c>
      <c r="F24" s="31">
        <v>668109</v>
      </c>
      <c r="G24" s="31">
        <v>66811</v>
      </c>
      <c r="H24" s="2">
        <v>0.08</v>
      </c>
      <c r="I24" s="31">
        <v>48104</v>
      </c>
      <c r="J24" s="32">
        <v>649402</v>
      </c>
    </row>
    <row r="25" spans="1:10" x14ac:dyDescent="0.25">
      <c r="A25" s="7" t="s">
        <v>26</v>
      </c>
      <c r="B25" s="8"/>
      <c r="C25" s="8"/>
      <c r="D25" s="8"/>
      <c r="E25" s="8"/>
      <c r="F25" s="9">
        <f>SUBTOTAL(109,Table2[Tổng tiền hàng])</f>
        <v>25848661</v>
      </c>
      <c r="G25" s="9">
        <f>SUBTOTAL(109,Table2[Tiền chiết khấu])</f>
        <v>830186</v>
      </c>
      <c r="H25" s="10"/>
      <c r="I25" s="9">
        <f>SUBTOTAL(109,Table2[Tiền thuế GTGT])</f>
        <v>2291945</v>
      </c>
      <c r="J25" s="11">
        <f>SUBTOTAL(109,Table2[Tổng tiền thanh toán])</f>
        <v>27310420</v>
      </c>
    </row>
    <row r="28" spans="1:10" x14ac:dyDescent="0.25">
      <c r="F28" s="46"/>
      <c r="G28" s="46"/>
      <c r="H28" s="46"/>
      <c r="I28" s="46"/>
      <c r="J28" s="46"/>
    </row>
  </sheetData>
  <mergeCells count="2">
    <mergeCell ref="A2:J2"/>
    <mergeCell ref="A1:J1"/>
  </mergeCells>
  <printOptions horizontalCentered="1"/>
  <pageMargins left="0.75" right="0.75" top="1" bottom="1" header="0.5" footer="0.5"/>
  <pageSetup paperSize="9"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BIÊN BẢN ĐỐI CHIẾU</vt:lpstr>
      <vt:lpstr>ĐỌC SỐ</vt:lpstr>
      <vt:lpstr>CHI TIẾT BÁN HÀNG</vt:lpstr>
      <vt:lpstr>'CHI TIẾT BÁN HÀNG'!Print_Titles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Hùng Huỳnh Văn</cp:lastModifiedBy>
  <dcterms:created xsi:type="dcterms:W3CDTF">2026-07-24T08:42:19Z</dcterms:created>
  <dcterms:modified xsi:type="dcterms:W3CDTF">2026-08-12T06:29:26Z</dcterms:modified>
</cp:coreProperties>
</file>