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PTMART\2026\"/>
    </mc:Choice>
  </mc:AlternateContent>
  <xr:revisionPtr revIDLastSave="0" documentId="13_ncr:1_{504EF307-717C-46A8-B5B7-A04B460901D6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ông nợ " sheetId="1" r:id="rId1"/>
    <sheet name="CÔNG NỢ" sheetId="52" r:id="rId2"/>
    <sheet name="Chi tiết theo sp" sheetId="51" r:id="rId3"/>
    <sheet name="T07" sheetId="49" r:id="rId4"/>
    <sheet name="T06" sheetId="48" r:id="rId5"/>
    <sheet name="T05" sheetId="47" r:id="rId6"/>
    <sheet name="T04" sheetId="46" r:id="rId7"/>
    <sheet name="T03" sheetId="45" r:id="rId8"/>
    <sheet name="T01" sheetId="43" r:id="rId9"/>
    <sheet name="T02" sheetId="44" r:id="rId10"/>
  </sheets>
  <definedNames>
    <definedName name="_xlnm._FilterDatabase" localSheetId="2" hidden="1">'Chi tiết theo sp'!$A$2:$W$113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19" i="51" l="1"/>
  <c r="X118" i="51"/>
  <c r="A118" i="51"/>
  <c r="W115" i="51"/>
  <c r="X114" i="51"/>
  <c r="G9" i="52" s="1"/>
  <c r="X115" i="51"/>
  <c r="X116" i="51"/>
  <c r="X117" i="51"/>
  <c r="A4" i="51"/>
  <c r="A5" i="51"/>
  <c r="A6" i="51"/>
  <c r="A7" i="51"/>
  <c r="A8" i="51"/>
  <c r="A9" i="51"/>
  <c r="A10" i="51"/>
  <c r="A11" i="51"/>
  <c r="A12" i="51"/>
  <c r="A13" i="51"/>
  <c r="A14" i="51"/>
  <c r="A15" i="51"/>
  <c r="A16" i="51"/>
  <c r="A17" i="51"/>
  <c r="A18" i="51"/>
  <c r="A19" i="51"/>
  <c r="A20" i="51"/>
  <c r="A21" i="51"/>
  <c r="A22" i="51"/>
  <c r="A23" i="51"/>
  <c r="A24" i="51"/>
  <c r="A25" i="51"/>
  <c r="A26" i="51"/>
  <c r="A27" i="51"/>
  <c r="A28" i="51"/>
  <c r="A29" i="51"/>
  <c r="A30" i="51"/>
  <c r="A31" i="51"/>
  <c r="A32" i="51"/>
  <c r="A33" i="51"/>
  <c r="A34" i="51"/>
  <c r="A35" i="51"/>
  <c r="A36" i="51"/>
  <c r="A37" i="51"/>
  <c r="A38" i="51"/>
  <c r="A39" i="51"/>
  <c r="A40" i="51"/>
  <c r="A41" i="51"/>
  <c r="A42" i="51"/>
  <c r="A43" i="51"/>
  <c r="A44" i="51"/>
  <c r="A45" i="51"/>
  <c r="A46" i="51"/>
  <c r="A47" i="51"/>
  <c r="A48" i="51"/>
  <c r="A49" i="51"/>
  <c r="A50" i="51"/>
  <c r="A51" i="51"/>
  <c r="A52" i="51"/>
  <c r="A53" i="51"/>
  <c r="A54" i="51"/>
  <c r="A55" i="51"/>
  <c r="A56" i="51"/>
  <c r="A57" i="51"/>
  <c r="A58" i="51"/>
  <c r="A59" i="51"/>
  <c r="A60" i="51"/>
  <c r="A61" i="51"/>
  <c r="A62" i="51"/>
  <c r="A63" i="51"/>
  <c r="A64" i="51"/>
  <c r="A65" i="51"/>
  <c r="A66" i="51"/>
  <c r="A67" i="51"/>
  <c r="A68" i="51"/>
  <c r="A69" i="51"/>
  <c r="A70" i="51"/>
  <c r="A71" i="51"/>
  <c r="A72" i="51"/>
  <c r="A73" i="51"/>
  <c r="A74" i="51"/>
  <c r="A75" i="51"/>
  <c r="A76" i="51"/>
  <c r="A77" i="51"/>
  <c r="A78" i="51"/>
  <c r="A79" i="51"/>
  <c r="A80" i="51"/>
  <c r="A81" i="51"/>
  <c r="A82" i="51"/>
  <c r="A83" i="51"/>
  <c r="A84" i="51"/>
  <c r="A85" i="51"/>
  <c r="A86" i="51"/>
  <c r="A87" i="51"/>
  <c r="A88" i="51"/>
  <c r="A89" i="51"/>
  <c r="A90" i="51"/>
  <c r="A91" i="51"/>
  <c r="A92" i="51"/>
  <c r="A93" i="51"/>
  <c r="A94" i="51"/>
  <c r="A95" i="51"/>
  <c r="A96" i="51"/>
  <c r="A97" i="51"/>
  <c r="A98" i="51"/>
  <c r="A99" i="51"/>
  <c r="A100" i="51"/>
  <c r="A101" i="51"/>
  <c r="A102" i="51"/>
  <c r="A103" i="51"/>
  <c r="A104" i="51"/>
  <c r="A105" i="51"/>
  <c r="A106" i="51"/>
  <c r="A107" i="51"/>
  <c r="A108" i="51"/>
  <c r="A109" i="51"/>
  <c r="A110" i="51"/>
  <c r="A111" i="51"/>
  <c r="A112" i="51"/>
  <c r="A113" i="51"/>
  <c r="A114" i="51"/>
  <c r="A115" i="51"/>
  <c r="A116" i="51"/>
  <c r="A117" i="51"/>
  <c r="A3" i="51"/>
  <c r="G8" i="52"/>
  <c r="G15" i="52"/>
  <c r="G16" i="52"/>
  <c r="E8" i="52"/>
  <c r="E15" i="52"/>
  <c r="E16" i="52"/>
  <c r="D8" i="52"/>
  <c r="D15" i="52"/>
  <c r="D16" i="52"/>
  <c r="C6" i="52"/>
  <c r="C7" i="52"/>
  <c r="C8" i="52"/>
  <c r="C9" i="52"/>
  <c r="C10" i="52"/>
  <c r="C11" i="52"/>
  <c r="C12" i="52"/>
  <c r="C14" i="52"/>
  <c r="C15" i="52"/>
  <c r="X4" i="51"/>
  <c r="X5" i="51"/>
  <c r="X6" i="51"/>
  <c r="X7" i="51"/>
  <c r="X8" i="51"/>
  <c r="X9" i="51"/>
  <c r="X10" i="51"/>
  <c r="X11" i="51"/>
  <c r="X12" i="51"/>
  <c r="X13" i="51"/>
  <c r="X14" i="51"/>
  <c r="X15" i="51"/>
  <c r="X16" i="51"/>
  <c r="X17" i="51"/>
  <c r="X18" i="51"/>
  <c r="X19" i="51"/>
  <c r="X20" i="51"/>
  <c r="X21" i="51"/>
  <c r="X22" i="51"/>
  <c r="X23" i="51"/>
  <c r="X24" i="51"/>
  <c r="X25" i="51"/>
  <c r="X26" i="51"/>
  <c r="X27" i="51"/>
  <c r="X28" i="51"/>
  <c r="X29" i="51"/>
  <c r="X30" i="51"/>
  <c r="X31" i="51"/>
  <c r="X32" i="51"/>
  <c r="X33" i="51"/>
  <c r="X34" i="51"/>
  <c r="X35" i="51"/>
  <c r="X36" i="51"/>
  <c r="X37" i="51"/>
  <c r="X38" i="51"/>
  <c r="X39" i="51"/>
  <c r="X40" i="51"/>
  <c r="X41" i="51"/>
  <c r="X42" i="51"/>
  <c r="X43" i="51"/>
  <c r="X44" i="51"/>
  <c r="X45" i="51"/>
  <c r="X46" i="51"/>
  <c r="X47" i="51"/>
  <c r="X48" i="51"/>
  <c r="X49" i="51"/>
  <c r="X50" i="51"/>
  <c r="X51" i="51"/>
  <c r="X52" i="51"/>
  <c r="X53" i="51"/>
  <c r="X54" i="51"/>
  <c r="X55" i="51"/>
  <c r="X56" i="51"/>
  <c r="X57" i="51"/>
  <c r="X58" i="51"/>
  <c r="X59" i="51"/>
  <c r="X60" i="51"/>
  <c r="X61" i="51"/>
  <c r="X62" i="51"/>
  <c r="X63" i="51"/>
  <c r="X64" i="51"/>
  <c r="X65" i="51"/>
  <c r="X66" i="51"/>
  <c r="X67" i="51"/>
  <c r="X68" i="51"/>
  <c r="X69" i="51"/>
  <c r="X70" i="51"/>
  <c r="X71" i="51"/>
  <c r="X72" i="51"/>
  <c r="X73" i="51"/>
  <c r="X74" i="51"/>
  <c r="X75" i="51"/>
  <c r="X76" i="51"/>
  <c r="X77" i="51"/>
  <c r="X78" i="51"/>
  <c r="X79" i="51"/>
  <c r="X80" i="51"/>
  <c r="X81" i="51"/>
  <c r="X82" i="51"/>
  <c r="X83" i="51"/>
  <c r="X84" i="51"/>
  <c r="X85" i="51"/>
  <c r="X86" i="51"/>
  <c r="X87" i="51"/>
  <c r="X88" i="51"/>
  <c r="X89" i="51"/>
  <c r="X90" i="51"/>
  <c r="X91" i="51"/>
  <c r="X92" i="51"/>
  <c r="X93" i="51"/>
  <c r="X94" i="51"/>
  <c r="X95" i="51"/>
  <c r="X96" i="51"/>
  <c r="X97" i="51"/>
  <c r="X98" i="51"/>
  <c r="X99" i="51"/>
  <c r="X100" i="51"/>
  <c r="X101" i="51"/>
  <c r="X102" i="51"/>
  <c r="X103" i="51"/>
  <c r="X104" i="51"/>
  <c r="X105" i="51"/>
  <c r="X106" i="51"/>
  <c r="X107" i="51"/>
  <c r="X108" i="51"/>
  <c r="X109" i="51"/>
  <c r="X110" i="51"/>
  <c r="X111" i="51"/>
  <c r="X112" i="51"/>
  <c r="X113" i="51"/>
  <c r="X3" i="51"/>
  <c r="D7" i="52" l="1"/>
  <c r="E7" i="52"/>
  <c r="G7" i="52"/>
  <c r="C17" i="52"/>
  <c r="D6" i="52"/>
  <c r="E6" i="52"/>
  <c r="G6" i="52"/>
  <c r="C16" i="52"/>
  <c r="D17" i="52"/>
  <c r="E17" i="52"/>
  <c r="G17" i="52"/>
  <c r="C13" i="52"/>
  <c r="D14" i="52"/>
  <c r="E14" i="52"/>
  <c r="G14" i="52"/>
  <c r="D13" i="52"/>
  <c r="E13" i="52"/>
  <c r="G13" i="52"/>
  <c r="D12" i="52"/>
  <c r="E12" i="52"/>
  <c r="G12" i="52"/>
  <c r="D11" i="52"/>
  <c r="E11" i="52"/>
  <c r="G11" i="52"/>
  <c r="D10" i="52"/>
  <c r="E10" i="52"/>
  <c r="G10" i="52"/>
  <c r="D9" i="52"/>
  <c r="E9" i="52"/>
  <c r="F8" i="52"/>
  <c r="F7" i="52"/>
  <c r="G18" i="52" l="1"/>
  <c r="F13" i="52"/>
  <c r="F11" i="52"/>
  <c r="F17" i="52"/>
  <c r="F12" i="52"/>
  <c r="E18" i="52"/>
  <c r="D18" i="52"/>
  <c r="F10" i="52"/>
  <c r="F16" i="52"/>
  <c r="F14" i="52"/>
  <c r="F6" i="52"/>
  <c r="H6" i="52" s="1"/>
  <c r="H7" i="52" s="1"/>
  <c r="H8" i="52" s="1"/>
  <c r="F9" i="52"/>
  <c r="F15" i="52"/>
  <c r="C18" i="52"/>
  <c r="H18" i="52" l="1"/>
  <c r="H9" i="52"/>
  <c r="H10" i="52" s="1"/>
  <c r="H11" i="52" s="1"/>
  <c r="H12" i="52" s="1"/>
  <c r="H13" i="52" s="1"/>
  <c r="H14" i="52" s="1"/>
  <c r="H15" i="52" s="1"/>
  <c r="H16" i="52" s="1"/>
  <c r="H17" i="52" s="1"/>
  <c r="W95" i="51"/>
  <c r="W83" i="51"/>
  <c r="W84" i="51"/>
  <c r="W85" i="51"/>
  <c r="W86" i="51"/>
  <c r="W87" i="51"/>
  <c r="W88" i="51"/>
  <c r="W89" i="51"/>
  <c r="W90" i="51"/>
  <c r="W91" i="51"/>
  <c r="W92" i="51"/>
  <c r="W93" i="51"/>
  <c r="W94" i="51"/>
  <c r="W96" i="51"/>
  <c r="W97" i="51"/>
  <c r="W98" i="51"/>
  <c r="W99" i="51"/>
  <c r="W100" i="51"/>
  <c r="W101" i="51"/>
  <c r="W102" i="51"/>
  <c r="W103" i="51"/>
  <c r="W104" i="51"/>
  <c r="W105" i="51"/>
  <c r="W106" i="51"/>
  <c r="W107" i="51"/>
  <c r="W108" i="51"/>
  <c r="W109" i="51"/>
  <c r="W110" i="51"/>
  <c r="W111" i="51"/>
  <c r="W112" i="51"/>
  <c r="W113" i="51"/>
  <c r="W82" i="51"/>
  <c r="D10" i="1" l="1"/>
  <c r="W4" i="51"/>
  <c r="W5" i="51"/>
  <c r="W6" i="51"/>
  <c r="W7" i="51"/>
  <c r="W8" i="51"/>
  <c r="W9" i="51"/>
  <c r="W10" i="51"/>
  <c r="W11" i="51"/>
  <c r="W12" i="51"/>
  <c r="W13" i="51"/>
  <c r="W14" i="51"/>
  <c r="W15" i="51"/>
  <c r="W16" i="51"/>
  <c r="W17" i="51"/>
  <c r="W18" i="51"/>
  <c r="W19" i="51"/>
  <c r="W20" i="51"/>
  <c r="W21" i="51"/>
  <c r="W22" i="51"/>
  <c r="W23" i="51"/>
  <c r="W24" i="51"/>
  <c r="W25" i="51"/>
  <c r="W26" i="51"/>
  <c r="W27" i="51"/>
  <c r="W28" i="51"/>
  <c r="W29" i="51"/>
  <c r="W30" i="51"/>
  <c r="W31" i="51"/>
  <c r="W32" i="51"/>
  <c r="W33" i="51"/>
  <c r="W34" i="51"/>
  <c r="W35" i="51"/>
  <c r="W36" i="51"/>
  <c r="W37" i="51"/>
  <c r="W38" i="51"/>
  <c r="W39" i="51"/>
  <c r="W40" i="51"/>
  <c r="W41" i="51"/>
  <c r="W42" i="51"/>
  <c r="W43" i="51"/>
  <c r="W44" i="51"/>
  <c r="W45" i="51"/>
  <c r="W46" i="51"/>
  <c r="W47" i="51"/>
  <c r="W48" i="51"/>
  <c r="W49" i="51"/>
  <c r="W50" i="51"/>
  <c r="W51" i="51"/>
  <c r="W52" i="51"/>
  <c r="W53" i="51"/>
  <c r="W54" i="51"/>
  <c r="W55" i="51"/>
  <c r="W56" i="51"/>
  <c r="W57" i="51"/>
  <c r="W58" i="51"/>
  <c r="W59" i="51"/>
  <c r="W60" i="51"/>
  <c r="W61" i="51"/>
  <c r="W62" i="51"/>
  <c r="W63" i="51"/>
  <c r="W64" i="51"/>
  <c r="W65" i="51"/>
  <c r="W66" i="51"/>
  <c r="W67" i="51"/>
  <c r="W68" i="51"/>
  <c r="W69" i="51"/>
  <c r="W70" i="51"/>
  <c r="W71" i="51"/>
  <c r="W72" i="51"/>
  <c r="W73" i="51"/>
  <c r="W74" i="51"/>
  <c r="W75" i="51"/>
  <c r="W76" i="51"/>
  <c r="W77" i="51"/>
  <c r="W78" i="51"/>
  <c r="W79" i="51"/>
  <c r="W80" i="51"/>
  <c r="W81" i="51"/>
  <c r="W3" i="51"/>
  <c r="W1" i="51" l="1"/>
  <c r="E22" i="1"/>
  <c r="E31" i="1"/>
  <c r="H6" i="47"/>
  <c r="D17" i="1"/>
  <c r="H12" i="48"/>
  <c r="H5" i="49"/>
  <c r="F17" i="1"/>
  <c r="G45" i="1"/>
  <c r="H11" i="46"/>
  <c r="G46" i="1" l="1"/>
  <c r="H3" i="45" l="1"/>
  <c r="H4" i="45"/>
  <c r="H5" i="45"/>
  <c r="H6" i="45"/>
  <c r="H7" i="45"/>
  <c r="H8" i="45"/>
  <c r="H9" i="45"/>
  <c r="H10" i="45"/>
  <c r="H11" i="45"/>
  <c r="H2" i="45"/>
  <c r="F38" i="45"/>
  <c r="F37" i="45"/>
  <c r="F36" i="45"/>
  <c r="F35" i="45"/>
  <c r="F34" i="45"/>
  <c r="F33" i="45"/>
  <c r="F32" i="45"/>
  <c r="F31" i="45"/>
  <c r="G24" i="45"/>
  <c r="G38" i="45" s="1"/>
  <c r="I38" i="45" s="1"/>
  <c r="G23" i="45"/>
  <c r="G37" i="45" s="1"/>
  <c r="I37" i="45" s="1"/>
  <c r="G22" i="45"/>
  <c r="G36" i="45" s="1"/>
  <c r="I36" i="45" s="1"/>
  <c r="G21" i="45"/>
  <c r="G35" i="45" s="1"/>
  <c r="I35" i="45" s="1"/>
  <c r="G20" i="45"/>
  <c r="G34" i="45" s="1"/>
  <c r="I34" i="45" s="1"/>
  <c r="G19" i="45"/>
  <c r="G33" i="45" s="1"/>
  <c r="I33" i="45" s="1"/>
  <c r="G18" i="45"/>
  <c r="G32" i="45" s="1"/>
  <c r="I32" i="45" s="1"/>
  <c r="G17" i="45"/>
  <c r="G31" i="45" s="1"/>
  <c r="I31" i="45" s="1"/>
  <c r="F30" i="44"/>
  <c r="F29" i="44"/>
  <c r="F28" i="44"/>
  <c r="F27" i="44"/>
  <c r="F26" i="44"/>
  <c r="F25" i="44"/>
  <c r="F24" i="44"/>
  <c r="F23" i="44"/>
  <c r="G16" i="44"/>
  <c r="G30" i="44" s="1"/>
  <c r="I30" i="44" s="1"/>
  <c r="G15" i="44"/>
  <c r="G29" i="44" s="1"/>
  <c r="I29" i="44" s="1"/>
  <c r="G14" i="44"/>
  <c r="G28" i="44" s="1"/>
  <c r="I28" i="44" s="1"/>
  <c r="G13" i="44"/>
  <c r="G27" i="44" s="1"/>
  <c r="I27" i="44" s="1"/>
  <c r="G12" i="44"/>
  <c r="G26" i="44" s="1"/>
  <c r="I26" i="44" s="1"/>
  <c r="G11" i="44"/>
  <c r="G25" i="44" s="1"/>
  <c r="I25" i="44" s="1"/>
  <c r="G10" i="44"/>
  <c r="G24" i="44" s="1"/>
  <c r="I24" i="44" s="1"/>
  <c r="G9" i="44"/>
  <c r="G23" i="44" s="1"/>
  <c r="I23" i="44" s="1"/>
  <c r="H3" i="44"/>
  <c r="H2" i="44"/>
  <c r="H4" i="44" s="1"/>
  <c r="H3" i="43"/>
  <c r="H4" i="43"/>
  <c r="H5" i="43"/>
  <c r="H2" i="43"/>
  <c r="H6" i="43" s="1"/>
  <c r="G11" i="43"/>
  <c r="G25" i="43" s="1"/>
  <c r="I25" i="43" s="1"/>
  <c r="G12" i="43"/>
  <c r="G26" i="43" s="1"/>
  <c r="I26" i="43" s="1"/>
  <c r="F32" i="43"/>
  <c r="F31" i="43"/>
  <c r="F30" i="43"/>
  <c r="F29" i="43"/>
  <c r="F28" i="43"/>
  <c r="F27" i="43"/>
  <c r="F26" i="43"/>
  <c r="F25" i="43"/>
  <c r="G18" i="43"/>
  <c r="G32" i="43" s="1"/>
  <c r="I32" i="43" s="1"/>
  <c r="G17" i="43"/>
  <c r="G31" i="43" s="1"/>
  <c r="I31" i="43" s="1"/>
  <c r="G16" i="43"/>
  <c r="G30" i="43" s="1"/>
  <c r="I30" i="43" s="1"/>
  <c r="G15" i="43"/>
  <c r="G29" i="43" s="1"/>
  <c r="I29" i="43" s="1"/>
  <c r="G14" i="43"/>
  <c r="G28" i="43" s="1"/>
  <c r="I28" i="43" s="1"/>
  <c r="G13" i="43"/>
  <c r="G27" i="43" s="1"/>
  <c r="I27" i="43" s="1"/>
  <c r="H12" i="45" l="1"/>
  <c r="I40" i="45"/>
  <c r="I32" i="44"/>
  <c r="I34" i="43"/>
</calcChain>
</file>

<file path=xl/sharedStrings.xml><?xml version="1.0" encoding="utf-8"?>
<sst xmlns="http://schemas.openxmlformats.org/spreadsheetml/2006/main" count="1404" uniqueCount="210">
  <si>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</si>
  <si>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</si>
  <si>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</si>
  <si>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</si>
  <si>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</si>
  <si>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</si>
  <si>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</si>
  <si>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</si>
  <si>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</si>
  <si>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</si>
  <si>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</si>
  <si>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</si>
  <si>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CÔNG TY CỔ PHẦN PT</t>
  </si>
  <si>
    <t>PTMart 143 Nguyễn Tuân</t>
  </si>
  <si>
    <t>PT Mart Hà Đông</t>
  </si>
  <si>
    <t>PTMart 201 Minh Khai</t>
  </si>
  <si>
    <t>Hàng bán</t>
  </si>
  <si>
    <t>Chân giò muối 300g</t>
  </si>
  <si>
    <t>Tai heo muối 200g</t>
  </si>
  <si>
    <t>Gà muối 500g</t>
  </si>
  <si>
    <t>Giò tai lưỡi xào 250g</t>
  </si>
  <si>
    <t>Mọc nấm hương 250g</t>
  </si>
  <si>
    <t>Chân giò muối 500g</t>
  </si>
  <si>
    <t>Chả cốm 300g</t>
  </si>
  <si>
    <t>Chả nướng 300g</t>
  </si>
  <si>
    <t>Tên sản phẩm</t>
  </si>
  <si>
    <t>Số lượng</t>
  </si>
  <si>
    <t>Số hóa đơn</t>
  </si>
  <si>
    <t>Ký hiệu HĐ</t>
  </si>
  <si>
    <t>Doanh số bán chưa có thuế GTGT</t>
  </si>
  <si>
    <t>Thuế suất</t>
  </si>
  <si>
    <t>Thuế GTGT</t>
  </si>
  <si>
    <t>Thành tiền</t>
  </si>
  <si>
    <t>Tên người mua</t>
  </si>
  <si>
    <t>Mã số thuế người mua</t>
  </si>
  <si>
    <t>8%</t>
  </si>
  <si>
    <t>0109023661</t>
  </si>
  <si>
    <t>THEO DÕI CÔNG NỢ / CTY PTMART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</si>
  <si>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</si>
  <si>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</si>
  <si>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</si>
  <si>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</si>
  <si>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</si>
  <si>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</si>
  <si>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</si>
  <si>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</si>
  <si>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</si>
  <si>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</si>
  <si>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</si>
  <si>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</si>
  <si>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Thanh toán công nợ</t>
  </si>
  <si>
    <t>Dư nợ phải thu PTmart</t>
  </si>
  <si>
    <t>00000151</t>
  </si>
  <si>
    <t>00000630</t>
  </si>
  <si>
    <t>00002063</t>
  </si>
  <si>
    <t>00003958</t>
  </si>
  <si>
    <t>1C26TTN</t>
  </si>
  <si>
    <t>00008399</t>
  </si>
  <si>
    <t>00010917</t>
  </si>
  <si>
    <t>00014705</t>
  </si>
  <si>
    <t>00023160</t>
  </si>
  <si>
    <t>00016237</t>
  </si>
  <si>
    <t>00020686</t>
  </si>
  <si>
    <t>00020687</t>
  </si>
  <si>
    <t>PTMart 505 Minh Khai</t>
  </si>
  <si>
    <t>PTMart Tầng 1 Tòa nhà Phú Thịnh Green Park</t>
  </si>
  <si>
    <t>ĐÃ KIỂM TRA - Hàng trả - PTMART-HNI-TXN-0004 - PTMart 143 Nguyễn Tuân</t>
  </si>
  <si>
    <t>Hàng trả - PTMART-HNI-HBT-0009 - PTMart 505 Minh Khai - 0703ptmart0009 - Phiếu ngày (07/03/2026)</t>
  </si>
  <si>
    <t>ĐÃ KIỂM TRA - HÀNG TRẢ - PHIẾU: XT03021773 - PTMart 201 Minh Khai - PTMART-HNI-HBT-0001</t>
  </si>
  <si>
    <t>ĐÃ KIỂM TRA - Hàng trả - PTMART-HNI-TXN-0004 - PTMart 143 Nguyễn Tuân  - Phiếu ngày (17/03/2026)</t>
  </si>
  <si>
    <t>ĐÃ KIỂM TRA - Hàng trả - PTMART-HNI-HDG-0011 - PTMart Tầng 1 Tòa nhà Phú Thịnh Green Park  - Phiếu ngày (18/03/2026)</t>
  </si>
  <si>
    <t>Tiền hàng</t>
  </si>
  <si>
    <t>Tiền chiết khấu</t>
  </si>
  <si>
    <t>Tiền thuế VAT</t>
  </si>
  <si>
    <t>Tổng giá trị</t>
  </si>
  <si>
    <t>Tên khách hàng</t>
  </si>
  <si>
    <t>00024197</t>
  </si>
  <si>
    <t>00026310</t>
  </si>
  <si>
    <t>00027825</t>
  </si>
  <si>
    <t>00028195</t>
  </si>
  <si>
    <t>00028199</t>
  </si>
  <si>
    <t>00028334</t>
  </si>
  <si>
    <t>Bán hàng PTMart 505 Minh Khai theo hóa đơn 00026310</t>
  </si>
  <si>
    <t>Bán hàng PTMart 505 Minh Khai theo hóa đơn 00027825</t>
  </si>
  <si>
    <t>Bán hàng PTMart 201 Minh Khai theo hóa đơn 00028195</t>
  </si>
  <si>
    <t>Bán hàng PTMart 143 Nguyễn Tuân theo hóa đơn 00028199</t>
  </si>
  <si>
    <t>ĐÃ KIỂM TRA -Hàng trả - PTMART-HNI-HDG-0007 - PT Mart Hà Đông  - Phiếu ngày (09/04/2026) - phiếu: XT03022238</t>
  </si>
  <si>
    <t>ĐÃ KIỂM TRA - Hàng trả - PTMART-HNI-HBT-0009 - PTMart 505 Minh Khai - 1804ptmart0009 - Phiếu ngày (18/04/2026)</t>
  </si>
  <si>
    <t>Bán hàng PT Mart Hà Đông theo hóa đơn 00033152</t>
  </si>
  <si>
    <t>Bán hàng PTMart 201 Minh Khai theo hóa đơn 00032713</t>
  </si>
  <si>
    <t>ĐÃ KIỂM TRA - Hàng trả - PTMART-HNI-HDG-0007 - PT Mart Hà Đông  - Phiếu ngày (14/05/2026)</t>
  </si>
  <si>
    <t>ĐÃ KIỂM TRA - Hàng trả - PTMART-HNI-HDG-0007 - PT Mart Hà Đông  - Phiếu ngày (13/05/2026)</t>
  </si>
  <si>
    <t>Thanh toán công nợ đầu kỳ</t>
  </si>
  <si>
    <t>Thanh toán công nợ T1.2026</t>
  </si>
  <si>
    <t>Thanh toán công nợ T2.2026</t>
  </si>
  <si>
    <t>Thanh toán công nợ T3.2026</t>
  </si>
  <si>
    <t>ĐÃ KIỂM TRA - Hàng trả - PTMART-HNI-HBT-0009 - PTMart 505 Minh Khai - 0204ptmart0009 - Phiếu ngày (02/04/2026)</t>
  </si>
  <si>
    <t>00037996</t>
  </si>
  <si>
    <t>00037997</t>
  </si>
  <si>
    <t>00039696</t>
  </si>
  <si>
    <t>00040972</t>
  </si>
  <si>
    <t>Bán hàng PTMart 505 Minh Khai theo hóa đơn 00037996</t>
  </si>
  <si>
    <t>Bán hàng PT Mart Hà Đông theo hóa đơn 00037997</t>
  </si>
  <si>
    <t>Bán hàng PTMart 143 Nguyễn Tuân theo hóa đơn 00039696</t>
  </si>
  <si>
    <t>Bán hàng PTMart 505 Minh Khai theo hóa đơn 00040972</t>
  </si>
  <si>
    <t>ĐÃ KIỂM TRA - Hàng trả -  - PTMart Tầng 1 Tòa nhà Phú Thịnh Green Park - 290626ptmart0011 - Phiếu ngày (29/06/2026)-PTMART-HNI-HDG-0011</t>
  </si>
  <si>
    <t>ĐÃ KIỂM TRA - Hàng trả -  - PT Mart Hà Đông - 290626ptmart0007 - Phiếu ngày (29/06/2026)-PTMART-HNI-HDG-0007</t>
  </si>
  <si>
    <t>ĐÃ KIỂM TRA - Hàng trả - PTMart 505 Minh Khai - 130626PTMART0009 - Phiếu ngày (13/06/2026)-PTMART-HNI-HBT-0009</t>
  </si>
  <si>
    <t>ĐÃ KIỂM TRA - Hàng trả -PTMart 143 Nguyễn Tuân - 080626ptmart0004 - Phiếu ngày (08/06/2026)-PTMART-HNI-TXN-0004</t>
  </si>
  <si>
    <t>ĐÃ KIỂM TRA - Hàng trả - PTMart 505 Minh Khai - 060626ptmart0009 - Phiếu ngày (06/06/2026)-PTMART-HNI-HBT-0009</t>
  </si>
  <si>
    <t>ĐÃ KIỂM TRA - Hàng trả - PT Mart Hà Đông - 060626ptmart0007 - Phiếu ngày (06/06/2026)-PTMART-HNI-HDG-0007</t>
  </si>
  <si>
    <t>PT Mart Hà Đông - 105 Chu Văn An</t>
  </si>
  <si>
    <t>00049293</t>
  </si>
  <si>
    <t>00046049</t>
  </si>
  <si>
    <t>Bán hàng PTMart 201 Minh Khai theo hóa đơn 00049293</t>
  </si>
  <si>
    <t>Bán hàng PTMart 505 Minh Khai theo hóa đơn 00046049</t>
  </si>
  <si>
    <t>ĐÃ KIỂM TRA - Hàng trả -  - PTMart 201 Minh Khai - 200726ptmart0001 - Phiếu ngày (20/07/2026)-PTMART-HNI-HBT-0001</t>
  </si>
  <si>
    <t>.</t>
  </si>
  <si>
    <t>STT</t>
  </si>
  <si>
    <t>Loại chứng từ</t>
  </si>
  <si>
    <t>Số chứng từ</t>
  </si>
  <si>
    <t>Ngày chứng từ</t>
  </si>
  <si>
    <t>Ngày hạch toán</t>
  </si>
  <si>
    <t>TK Nợ</t>
  </si>
  <si>
    <t>TK Có</t>
  </si>
  <si>
    <t>Loại tiền</t>
  </si>
  <si>
    <t>Số tiền</t>
  </si>
  <si>
    <t>Quy đổi</t>
  </si>
  <si>
    <t>Mã VTHH</t>
  </si>
  <si>
    <t>Tên VTHH</t>
  </si>
  <si>
    <t>Kho nhập</t>
  </si>
  <si>
    <t>Kho xuất</t>
  </si>
  <si>
    <t>ĐVT</t>
  </si>
  <si>
    <t>Đơn giá</t>
  </si>
  <si>
    <t>Tỷ lệ CK</t>
  </si>
  <si>
    <t>Tiền CK</t>
  </si>
  <si>
    <t>BH00252</t>
  </si>
  <si>
    <t>131</t>
  </si>
  <si>
    <t>5111</t>
  </si>
  <si>
    <t>VND</t>
  </si>
  <si>
    <t>CGM300</t>
  </si>
  <si>
    <t>Chân giò heo muối 300g</t>
  </si>
  <si>
    <t>Túi</t>
  </si>
  <si>
    <t>GM500</t>
  </si>
  <si>
    <t>GTLX250G</t>
  </si>
  <si>
    <t>Giò Tai Lưỡi Xào 250g</t>
  </si>
  <si>
    <t>BH00389</t>
  </si>
  <si>
    <t>BH01598</t>
  </si>
  <si>
    <t>TH200</t>
  </si>
  <si>
    <t>MNH250</t>
  </si>
  <si>
    <t>Mọc Nấm Hương 250g</t>
  </si>
  <si>
    <t>BH02733</t>
  </si>
  <si>
    <t>BH04906</t>
  </si>
  <si>
    <t>BH17596</t>
  </si>
  <si>
    <t>BH18856</t>
  </si>
  <si>
    <t>BH20341</t>
  </si>
  <si>
    <t>BH20342</t>
  </si>
  <si>
    <t>BH22699</t>
  </si>
  <si>
    <t>BH22700</t>
  </si>
  <si>
    <t>BH24871</t>
  </si>
  <si>
    <t>BH25936</t>
  </si>
  <si>
    <t>BH26782</t>
  </si>
  <si>
    <t>BH27285</t>
  </si>
  <si>
    <t>BH27306</t>
  </si>
  <si>
    <t>BH27779</t>
  </si>
  <si>
    <t>BH29751</t>
  </si>
  <si>
    <t>00032713</t>
  </si>
  <si>
    <t>BH30759</t>
  </si>
  <si>
    <t>00033152</t>
  </si>
  <si>
    <t>BH33612</t>
  </si>
  <si>
    <t>BH33616</t>
  </si>
  <si>
    <t>BH34640</t>
  </si>
  <si>
    <t>BH35037</t>
  </si>
  <si>
    <t>BH38684</t>
  </si>
  <si>
    <t>BH40503</t>
  </si>
  <si>
    <t>Thuế</t>
  </si>
  <si>
    <t>BH</t>
  </si>
  <si>
    <t>Tổng tiền</t>
  </si>
  <si>
    <t>HN/HTXT03021347</t>
  </si>
  <si>
    <t>0703ptmart0009</t>
  </si>
  <si>
    <t>HN/HT03021773</t>
  </si>
  <si>
    <t>HN/HTXT03021919</t>
  </si>
  <si>
    <t>HN/HTXT03021933</t>
  </si>
  <si>
    <t>HN/HTXT03022238</t>
  </si>
  <si>
    <t>HN/HT180428</t>
  </si>
  <si>
    <t>HN/HTXT03022690</t>
  </si>
  <si>
    <t>HN/HTXT03022370</t>
  </si>
  <si>
    <t>0204ptmart0009</t>
  </si>
  <si>
    <t>060626ptmart0007</t>
  </si>
  <si>
    <t>060626ptmart0009</t>
  </si>
  <si>
    <t>080626ptmart0004</t>
  </si>
  <si>
    <t>130626PTMART0009</t>
  </si>
  <si>
    <t>290626ptmart0007</t>
  </si>
  <si>
    <t>290626ptmart0011</t>
  </si>
  <si>
    <t>200726ptmart0001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</si>
  <si>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</si>
  <si>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</si>
  <si>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</si>
  <si>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</si>
  <si>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</si>
  <si>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</si>
  <si>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</si>
  <si>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</si>
  <si>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Thanh toán</t>
  </si>
  <si>
    <t xml:space="preserve">'Dư nợ phải thu </t>
  </si>
  <si>
    <t>Số dư đầu kỳ 31/12/2025</t>
  </si>
  <si>
    <t>Phát sinh</t>
  </si>
  <si>
    <t>THÁNG CN</t>
  </si>
  <si>
    <t>Thanh toán công nợ T4 + T5 + T6</t>
  </si>
  <si>
    <t>Thanh toán công nợ 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</si>
</sst>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#,##0.000_);[Red]\(#,##0.000\)"/>
  </numFmts>
  <fonts count="2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sz val="8"/>
      <color rgb="FF008000"/>
      <name val="Microsoft Sans Serif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color rgb="FF008000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4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7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130">
    <xf numFmtId="0" fontId="0" fillId="0" borderId="0" xfId="0"/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5" fontId="6" fillId="0" borderId="1" xfId="1" applyNumberFormat="1" applyFont="1" applyBorder="1" applyAlignment="1"/>
    <xf numFmtId="14" fontId="6" fillId="0" borderId="2" xfId="0" applyNumberFormat="1" applyFont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/>
    <xf numFmtId="14" fontId="6" fillId="3" borderId="2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165" fontId="5" fillId="3" borderId="1" xfId="1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/>
    <xf numFmtId="0" fontId="6" fillId="0" borderId="1" xfId="0" applyFont="1" applyBorder="1" applyAlignment="1">
      <alignment horizontal="left"/>
    </xf>
    <xf numFmtId="165" fontId="8" fillId="0" borderId="1" xfId="1" applyNumberFormat="1" applyFont="1" applyBorder="1" applyAlignment="1">
      <alignment horizontal="left"/>
    </xf>
    <xf numFmtId="165" fontId="9" fillId="2" borderId="1" xfId="1" applyNumberFormat="1" applyFont="1" applyFill="1" applyBorder="1" applyAlignment="1">
      <alignment horizontal="left"/>
    </xf>
    <xf numFmtId="0" fontId="5" fillId="2" borderId="1" xfId="0" applyFont="1" applyFill="1" applyBorder="1"/>
    <xf numFmtId="165" fontId="9" fillId="2" borderId="1" xfId="1" applyNumberFormat="1" applyFont="1" applyFill="1" applyBorder="1" applyAlignment="1">
      <alignment horizontal="center"/>
    </xf>
    <xf numFmtId="165" fontId="5" fillId="2" borderId="1" xfId="0" applyNumberFormat="1" applyFont="1" applyFill="1" applyBorder="1"/>
    <xf numFmtId="165" fontId="10" fillId="4" borderId="1" xfId="0" applyNumberFormat="1" applyFont="1" applyFill="1" applyBorder="1"/>
    <xf numFmtId="165" fontId="0" fillId="0" borderId="0" xfId="0" applyNumberFormat="1"/>
    <xf numFmtId="0" fontId="7" fillId="0" borderId="0" xfId="2"/>
    <xf numFmtId="38" fontId="7" fillId="0" borderId="0" xfId="2" applyNumberFormat="1"/>
    <xf numFmtId="38" fontId="12" fillId="5" borderId="6" xfId="2" applyNumberFormat="1" applyFont="1" applyFill="1" applyBorder="1" applyAlignment="1">
      <alignment horizontal="center" vertical="center" wrapText="1"/>
    </xf>
    <xf numFmtId="14" fontId="7" fillId="0" borderId="0" xfId="2" applyNumberFormat="1"/>
    <xf numFmtId="165" fontId="5" fillId="0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/>
    <xf numFmtId="0" fontId="14" fillId="0" borderId="0" xfId="2" applyFont="1"/>
    <xf numFmtId="49" fontId="6" fillId="0" borderId="1" xfId="0" applyNumberFormat="1" applyFont="1" applyBorder="1" applyAlignment="1">
      <alignment horizontal="left"/>
    </xf>
    <xf numFmtId="0" fontId="7" fillId="0" borderId="1" xfId="2" applyBorder="1"/>
    <xf numFmtId="38" fontId="7" fillId="4" borderId="1" xfId="2" applyNumberFormat="1" applyFill="1" applyBorder="1"/>
    <xf numFmtId="0" fontId="15" fillId="0" borderId="0" xfId="2" applyFont="1"/>
    <xf numFmtId="38" fontId="15" fillId="0" borderId="0" xfId="2" applyNumberFormat="1" applyFont="1"/>
    <xf numFmtId="38" fontId="13" fillId="0" borderId="5" xfId="2" applyNumberFormat="1" applyFont="1" applyBorder="1" applyAlignment="1">
      <alignment horizontal="right" vertical="center"/>
    </xf>
    <xf numFmtId="0" fontId="13" fillId="0" borderId="5" xfId="2" applyFont="1" applyBorder="1" applyAlignment="1">
      <alignment horizontal="right" vertical="center"/>
    </xf>
    <xf numFmtId="0" fontId="12" fillId="5" borderId="7" xfId="2" applyFont="1" applyFill="1" applyBorder="1" applyAlignment="1">
      <alignment horizontal="center" vertical="center" wrapText="1"/>
    </xf>
    <xf numFmtId="14" fontId="12" fillId="5" borderId="7" xfId="2" applyNumberFormat="1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left" vertical="center"/>
    </xf>
    <xf numFmtId="14" fontId="13" fillId="0" borderId="5" xfId="2" applyNumberFormat="1" applyFont="1" applyBorder="1" applyAlignment="1">
      <alignment horizontal="center" vertical="center"/>
    </xf>
    <xf numFmtId="0" fontId="13" fillId="0" borderId="5" xfId="2" quotePrefix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16" fillId="0" borderId="0" xfId="0" applyNumberFormat="1" applyFont="1" applyAlignment="1">
      <alignment horizontal="center" vertical="center"/>
    </xf>
    <xf numFmtId="0" fontId="18" fillId="0" borderId="0" xfId="0" applyFont="1"/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6" fontId="18" fillId="0" borderId="0" xfId="1" applyNumberFormat="1" applyFont="1" applyAlignment="1">
      <alignment vertical="center"/>
    </xf>
    <xf numFmtId="0" fontId="19" fillId="0" borderId="0" xfId="0" applyFont="1"/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6" fontId="19" fillId="0" borderId="0" xfId="1" applyNumberFormat="1" applyFont="1" applyAlignment="1">
      <alignment vertical="center"/>
    </xf>
    <xf numFmtId="166" fontId="20" fillId="4" borderId="0" xfId="0" applyNumberFormat="1" applyFont="1" applyFill="1"/>
    <xf numFmtId="14" fontId="21" fillId="5" borderId="7" xfId="2" applyNumberFormat="1" applyFont="1" applyFill="1" applyBorder="1" applyAlignment="1">
      <alignment horizontal="center" vertical="center" wrapText="1"/>
    </xf>
    <xf numFmtId="0" fontId="21" fillId="5" borderId="7" xfId="2" applyFont="1" applyFill="1" applyBorder="1" applyAlignment="1">
      <alignment horizontal="center" vertical="center" wrapText="1"/>
    </xf>
    <xf numFmtId="38" fontId="21" fillId="5" borderId="6" xfId="2" applyNumberFormat="1" applyFont="1" applyFill="1" applyBorder="1" applyAlignment="1">
      <alignment horizontal="center" vertical="center" wrapText="1"/>
    </xf>
    <xf numFmtId="0" fontId="19" fillId="0" borderId="5" xfId="5" applyFont="1" applyBorder="1" applyAlignment="1">
      <alignment horizontal="left" vertical="center"/>
    </xf>
    <xf numFmtId="14" fontId="19" fillId="0" borderId="5" xfId="5" applyNumberFormat="1" applyFont="1" applyBorder="1" applyAlignment="1">
      <alignment horizontal="center" vertical="center"/>
    </xf>
    <xf numFmtId="38" fontId="19" fillId="0" borderId="5" xfId="5" applyNumberFormat="1" applyFont="1" applyBorder="1" applyAlignment="1">
      <alignment horizontal="right" vertical="center"/>
    </xf>
    <xf numFmtId="14" fontId="22" fillId="0" borderId="5" xfId="5" applyNumberFormat="1" applyFont="1" applyBorder="1" applyAlignment="1">
      <alignment horizontal="center" vertical="center"/>
    </xf>
    <xf numFmtId="38" fontId="17" fillId="0" borderId="5" xfId="5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left" vertical="center"/>
    </xf>
    <xf numFmtId="14" fontId="19" fillId="5" borderId="7" xfId="2" applyNumberFormat="1" applyFont="1" applyFill="1" applyBorder="1" applyAlignment="1">
      <alignment horizontal="left" vertical="center" wrapText="1"/>
    </xf>
    <xf numFmtId="0" fontId="19" fillId="5" borderId="7" xfId="2" applyFont="1" applyFill="1" applyBorder="1" applyAlignment="1">
      <alignment horizontal="left" vertical="center" wrapText="1"/>
    </xf>
    <xf numFmtId="38" fontId="19" fillId="5" borderId="6" xfId="2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38" fontId="19" fillId="0" borderId="5" xfId="0" applyNumberFormat="1" applyFont="1" applyBorder="1" applyAlignment="1">
      <alignment horizontal="left" vertical="center"/>
    </xf>
    <xf numFmtId="14" fontId="19" fillId="0" borderId="5" xfId="5" applyNumberFormat="1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38" fontId="19" fillId="0" borderId="5" xfId="5" applyNumberFormat="1" applyFont="1" applyBorder="1" applyAlignment="1">
      <alignment horizontal="left" vertical="center"/>
    </xf>
    <xf numFmtId="38" fontId="20" fillId="4" borderId="0" xfId="0" applyNumberFormat="1" applyFont="1" applyFill="1" applyAlignment="1">
      <alignment horizontal="left"/>
    </xf>
    <xf numFmtId="38" fontId="18" fillId="0" borderId="0" xfId="0" applyNumberFormat="1" applyFont="1" applyAlignment="1">
      <alignment horizontal="left"/>
    </xf>
    <xf numFmtId="0" fontId="21" fillId="0" borderId="5" xfId="5" applyFont="1" applyBorder="1" applyAlignment="1">
      <alignment horizontal="left" vertical="center"/>
    </xf>
    <xf numFmtId="14" fontId="21" fillId="0" borderId="5" xfId="5" applyNumberFormat="1" applyFont="1" applyBorder="1" applyAlignment="1">
      <alignment horizontal="center" vertical="center"/>
    </xf>
    <xf numFmtId="0" fontId="22" fillId="0" borderId="5" xfId="5" applyFont="1" applyBorder="1" applyAlignment="1">
      <alignment horizontal="left" vertical="center"/>
    </xf>
    <xf numFmtId="38" fontId="22" fillId="0" borderId="5" xfId="5" applyNumberFormat="1" applyFont="1" applyBorder="1" applyAlignment="1">
      <alignment horizontal="right" vertical="center"/>
    </xf>
    <xf numFmtId="38" fontId="23" fillId="4" borderId="0" xfId="0" applyNumberFormat="1" applyFont="1" applyFill="1" applyAlignment="1">
      <alignment horizontal="left"/>
    </xf>
    <xf numFmtId="14" fontId="12" fillId="5" borderId="6" xfId="6" applyNumberFormat="1" applyFont="1" applyFill="1" applyBorder="1" applyAlignment="1">
      <alignment horizontal="center" vertical="center" wrapText="1"/>
    </xf>
    <xf numFmtId="40" fontId="12" fillId="5" borderId="6" xfId="6" applyNumberFormat="1" applyFont="1" applyFill="1" applyBorder="1" applyAlignment="1">
      <alignment horizontal="center" vertical="center" wrapText="1"/>
    </xf>
    <xf numFmtId="0" fontId="12" fillId="0" borderId="5" xfId="6" applyFont="1" applyBorder="1" applyAlignment="1">
      <alignment horizontal="left" vertical="center"/>
    </xf>
    <xf numFmtId="1" fontId="12" fillId="5" borderId="6" xfId="6" applyNumberFormat="1" applyFont="1" applyFill="1" applyBorder="1" applyAlignment="1">
      <alignment horizontal="center" vertical="center" wrapText="1"/>
    </xf>
    <xf numFmtId="0" fontId="13" fillId="0" borderId="5" xfId="6" applyFont="1" applyBorder="1" applyAlignment="1">
      <alignment horizontal="left" vertical="center"/>
    </xf>
    <xf numFmtId="14" fontId="12" fillId="0" borderId="5" xfId="6" applyNumberFormat="1" applyFont="1" applyBorder="1" applyAlignment="1">
      <alignment horizontal="center" vertical="center"/>
    </xf>
    <xf numFmtId="0" fontId="12" fillId="5" borderId="6" xfId="6" applyFont="1" applyFill="1" applyBorder="1" applyAlignment="1">
      <alignment horizontal="center" vertical="center" wrapText="1"/>
    </xf>
    <xf numFmtId="1" fontId="12" fillId="0" borderId="5" xfId="6" applyNumberFormat="1" applyFont="1" applyBorder="1" applyAlignment="1">
      <alignment horizontal="center" vertical="center"/>
    </xf>
    <xf numFmtId="9" fontId="12" fillId="0" borderId="5" xfId="6" applyNumberFormat="1" applyFont="1" applyBorder="1" applyAlignment="1">
      <alignment horizontal="right" vertical="center"/>
    </xf>
    <xf numFmtId="166" fontId="0" fillId="0" borderId="0" xfId="1" applyNumberFormat="1" applyFont="1"/>
    <xf numFmtId="166" fontId="12" fillId="5" borderId="6" xfId="1" applyNumberFormat="1" applyFont="1" applyFill="1" applyBorder="1" applyAlignment="1">
      <alignment horizontal="center" vertical="center" wrapText="1"/>
    </xf>
    <xf numFmtId="166" fontId="12" fillId="0" borderId="5" xfId="1" applyNumberFormat="1" applyFont="1" applyBorder="1" applyAlignment="1">
      <alignment horizontal="right" vertical="center"/>
    </xf>
    <xf numFmtId="166" fontId="25" fillId="4" borderId="0" xfId="1" applyNumberFormat="1" applyFont="1" applyFill="1"/>
    <xf numFmtId="38" fontId="1" fillId="0" borderId="0" xfId="6" applyNumberFormat="1"/>
    <xf numFmtId="38" fontId="12" fillId="0" borderId="5" xfId="6" applyNumberFormat="1" applyFont="1" applyBorder="1" applyAlignment="1">
      <alignment horizontal="right" vertical="center"/>
    </xf>
    <xf numFmtId="40" fontId="12" fillId="0" borderId="5" xfId="6" applyNumberFormat="1" applyFont="1" applyBorder="1" applyAlignment="1">
      <alignment horizontal="right" vertical="center"/>
    </xf>
    <xf numFmtId="167" fontId="12" fillId="0" borderId="5" xfId="6" applyNumberFormat="1" applyFont="1" applyBorder="1" applyAlignment="1">
      <alignment horizontal="right" vertical="center"/>
    </xf>
    <xf numFmtId="14" fontId="27" fillId="0" borderId="0" xfId="0" applyNumberFormat="1" applyFont="1" applyAlignment="1">
      <alignment horizontal="center"/>
    </xf>
    <xf numFmtId="0" fontId="2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left"/>
    </xf>
    <xf numFmtId="165" fontId="9" fillId="0" borderId="3" xfId="1" applyNumberFormat="1" applyFont="1" applyBorder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165" fontId="9" fillId="0" borderId="1" xfId="1" applyNumberFormat="1" applyFont="1" applyBorder="1"/>
    <xf numFmtId="3" fontId="15" fillId="0" borderId="0" xfId="0" applyNumberFormat="1" applyFont="1"/>
    <xf numFmtId="0" fontId="15" fillId="0" borderId="0" xfId="0" applyFont="1"/>
    <xf numFmtId="1" fontId="9" fillId="0" borderId="1" xfId="0" applyNumberFormat="1" applyFont="1" applyBorder="1" applyAlignment="1">
      <alignment horizontal="center"/>
    </xf>
    <xf numFmtId="165" fontId="8" fillId="0" borderId="3" xfId="1" applyNumberFormat="1" applyFont="1" applyFill="1" applyBorder="1" applyAlignment="1">
      <alignment horizontal="center"/>
    </xf>
    <xf numFmtId="165" fontId="8" fillId="0" borderId="3" xfId="1" applyNumberFormat="1" applyFont="1" applyBorder="1" applyAlignment="1">
      <alignment horizontal="center"/>
    </xf>
    <xf numFmtId="14" fontId="9" fillId="4" borderId="1" xfId="0" quotePrefix="1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vertical="center"/>
    </xf>
    <xf numFmtId="165" fontId="28" fillId="4" borderId="1" xfId="0" applyNumberFormat="1" applyFont="1" applyFill="1" applyBorder="1" applyAlignment="1">
      <alignment vertical="center"/>
    </xf>
    <xf numFmtId="165" fontId="25" fillId="4" borderId="0" xfId="0" applyNumberFormat="1" applyFont="1" applyFill="1"/>
    <xf numFmtId="166" fontId="12" fillId="5" borderId="8" xfId="1" applyNumberFormat="1" applyFont="1" applyFill="1" applyBorder="1" applyAlignment="1">
      <alignment horizontal="center" vertical="center" wrapText="1"/>
    </xf>
    <xf numFmtId="0" fontId="12" fillId="0" borderId="9" xfId="6" applyFont="1" applyBorder="1" applyAlignment="1">
      <alignment horizontal="left" vertical="center"/>
    </xf>
    <xf numFmtId="14" fontId="0" fillId="0" borderId="0" xfId="0" applyNumberFormat="1"/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14" fontId="9" fillId="2" borderId="2" xfId="0" quotePrefix="1" applyNumberFormat="1" applyFont="1" applyFill="1" applyBorder="1" applyAlignment="1">
      <alignment horizontal="center"/>
    </xf>
    <xf numFmtId="14" fontId="9" fillId="2" borderId="3" xfId="0" quotePrefix="1" applyNumberFormat="1" applyFont="1" applyFill="1" applyBorder="1" applyAlignment="1">
      <alignment horizontal="center"/>
    </xf>
    <xf numFmtId="14" fontId="10" fillId="4" borderId="2" xfId="0" quotePrefix="1" applyNumberFormat="1" applyFont="1" applyFill="1" applyBorder="1" applyAlignment="1">
      <alignment horizontal="center"/>
    </xf>
    <xf numFmtId="14" fontId="10" fillId="4" borderId="4" xfId="0" quotePrefix="1" applyNumberFormat="1" applyFont="1" applyFill="1" applyBorder="1" applyAlignment="1">
      <alignment horizontal="center"/>
    </xf>
    <xf numFmtId="14" fontId="10" fillId="4" borderId="3" xfId="0" quotePrefix="1" applyNumberFormat="1" applyFont="1" applyFill="1" applyBorder="1" applyAlignment="1">
      <alignment horizontal="center"/>
    </xf>
    <xf numFmtId="14" fontId="26" fillId="0" borderId="0" xfId="0" applyNumberFormat="1" applyFont="1" applyAlignment="1">
      <alignment horizontal="center"/>
    </xf>
  </cellXfs>
  <cellStyles count="7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42228F32-36D5-4FFC-8ED0-2602507CA682}"/>
    <cellStyle name="Normal 5" xfId="6" xr:uid="{A2D5A132-2AFE-468C-86FC-F1878624B3BE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opLeftCell="A25" workbookViewId="0">
      <selection activeCell="G40" sqref="G40"/>
    </sheetView>
  </sheetViews>
  <sheetFormatPr defaultRowHeight="15" x14ac:dyDescent="0.25"/>
  <cols>
    <col min="1" max="1" width="4.42578125" customWidth="1"/>
    <col min="2" max="2" width="15.140625" customWidth="1"/>
    <col min="3" max="3" width="31.42578125" bestFit="1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121" t="s">
        <v>37</v>
      </c>
      <c r="C1" s="121"/>
      <c r="D1" s="121"/>
      <c r="E1" s="121"/>
      <c r="F1" s="121"/>
      <c r="G1" s="121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28">
        <v>3157853</v>
      </c>
      <c r="E3" s="6"/>
      <c r="F3" s="7"/>
      <c r="G3" s="7"/>
      <c r="I3" s="23"/>
    </row>
    <row r="4" spans="2:9" ht="15.75" x14ac:dyDescent="0.25">
      <c r="B4" s="8" t="s">
        <v>38</v>
      </c>
      <c r="C4" s="31" t="s">
        <v>16</v>
      </c>
      <c r="D4" s="5">
        <v>2879347</v>
      </c>
      <c r="E4" s="6"/>
      <c r="F4" s="7"/>
      <c r="G4" s="7"/>
    </row>
    <row r="5" spans="2:9" ht="15.75" x14ac:dyDescent="0.25">
      <c r="B5" s="8" t="s">
        <v>39</v>
      </c>
      <c r="C5" s="31" t="s">
        <v>16</v>
      </c>
      <c r="D5" s="5">
        <v>1702167</v>
      </c>
      <c r="E5" s="6"/>
      <c r="F5" s="7"/>
      <c r="G5" s="7"/>
    </row>
    <row r="6" spans="2:9" ht="15.75" x14ac:dyDescent="0.25">
      <c r="B6" s="8" t="s">
        <v>40</v>
      </c>
      <c r="C6" s="31" t="s">
        <v>16</v>
      </c>
      <c r="D6" s="5">
        <v>4078123</v>
      </c>
      <c r="E6" s="5"/>
      <c r="F6" s="29"/>
      <c r="G6" s="7"/>
    </row>
    <row r="7" spans="2:9" ht="15.75" x14ac:dyDescent="0.25">
      <c r="B7" s="8" t="s">
        <v>41</v>
      </c>
      <c r="C7" s="31" t="s">
        <v>16</v>
      </c>
      <c r="D7" s="5">
        <v>4711177</v>
      </c>
      <c r="E7" s="5"/>
      <c r="F7" s="29"/>
      <c r="G7" s="7"/>
    </row>
    <row r="8" spans="2:9" ht="15.75" x14ac:dyDescent="0.25">
      <c r="B8" s="8" t="s">
        <v>42</v>
      </c>
      <c r="C8" s="31" t="s">
        <v>16</v>
      </c>
      <c r="D8" s="5">
        <v>1111369</v>
      </c>
      <c r="E8" s="5"/>
      <c r="F8" s="29"/>
      <c r="G8" s="7"/>
    </row>
    <row r="9" spans="2:9" ht="15.75" x14ac:dyDescent="0.25">
      <c r="B9" s="8" t="s">
        <v>43</v>
      </c>
      <c r="C9" s="31" t="s">
        <v>16</v>
      </c>
      <c r="D9" s="5">
        <v>2973754</v>
      </c>
      <c r="E9" s="5"/>
      <c r="F9" s="29"/>
      <c r="G9" s="7"/>
    </row>
    <row r="10" spans="2:9" ht="15.75" x14ac:dyDescent="0.25">
      <c r="B10" s="8" t="s">
        <v>44</v>
      </c>
      <c r="C10" s="31" t="s">
        <v>16</v>
      </c>
      <c r="D10" s="5">
        <f>SUM('T07'!H2:H3)</f>
        <v>1327066</v>
      </c>
      <c r="E10" s="5"/>
      <c r="F10" s="29"/>
      <c r="G10" s="7"/>
      <c r="I10" s="23"/>
    </row>
    <row r="11" spans="2:9" ht="15.75" x14ac:dyDescent="0.25">
      <c r="B11" s="8" t="s">
        <v>45</v>
      </c>
      <c r="C11" s="31" t="s">
        <v>16</v>
      </c>
      <c r="D11" s="5"/>
      <c r="E11" s="5"/>
      <c r="F11" s="29"/>
      <c r="G11" s="7"/>
      <c r="I11" s="23"/>
    </row>
    <row r="12" spans="2:9" ht="15.75" hidden="1" x14ac:dyDescent="0.25">
      <c r="B12" s="8" t="s">
        <v>46</v>
      </c>
      <c r="C12" s="31" t="s">
        <v>16</v>
      </c>
      <c r="D12" s="5"/>
      <c r="E12" s="5"/>
      <c r="F12" s="29"/>
      <c r="G12" s="7"/>
      <c r="I12" s="23"/>
    </row>
    <row r="13" spans="2:9" ht="15.75" hidden="1" x14ac:dyDescent="0.25">
      <c r="B13" s="8" t="s">
        <v>47</v>
      </c>
      <c r="C13" s="31" t="s">
        <v>16</v>
      </c>
      <c r="D13" s="5"/>
      <c r="E13" s="5"/>
      <c r="F13" s="29"/>
      <c r="G13" s="7"/>
      <c r="I13" s="23"/>
    </row>
    <row r="14" spans="2:9" ht="15.75" hidden="1" x14ac:dyDescent="0.25">
      <c r="B14" s="8" t="s">
        <v>48</v>
      </c>
      <c r="C14" s="31" t="s">
        <v>16</v>
      </c>
      <c r="D14" s="5"/>
      <c r="E14" s="5"/>
      <c r="F14" s="29"/>
      <c r="G14" s="7"/>
      <c r="I14" s="23"/>
    </row>
    <row r="15" spans="2:9" ht="15.75" hidden="1" x14ac:dyDescent="0.25">
      <c r="B15" s="8" t="s">
        <v>49</v>
      </c>
      <c r="C15" s="31" t="s">
        <v>16</v>
      </c>
      <c r="D15" s="5"/>
      <c r="E15" s="5"/>
      <c r="F15" s="29"/>
      <c r="G15" s="7"/>
      <c r="I15" s="23"/>
    </row>
    <row r="16" spans="2:9" ht="15.75" x14ac:dyDescent="0.25">
      <c r="B16" s="8"/>
      <c r="C16" s="4"/>
      <c r="D16" s="6"/>
      <c r="E16" s="6"/>
      <c r="F16" s="7"/>
      <c r="G16" s="7"/>
      <c r="I16" s="23"/>
    </row>
    <row r="17" spans="2:9" ht="15.75" x14ac:dyDescent="0.25">
      <c r="B17" s="122" t="s">
        <v>9</v>
      </c>
      <c r="C17" s="123"/>
      <c r="D17" s="9">
        <f>+SUM(D3:D16)</f>
        <v>21940856</v>
      </c>
      <c r="E17" s="9"/>
      <c r="F17" s="9">
        <f>+SUM(F3:F16)</f>
        <v>0</v>
      </c>
      <c r="G17" s="10"/>
      <c r="I17" s="23"/>
    </row>
    <row r="18" spans="2:9" ht="15.75" x14ac:dyDescent="0.25">
      <c r="B18" s="8" t="s">
        <v>38</v>
      </c>
      <c r="C18" s="16" t="s">
        <v>10</v>
      </c>
      <c r="D18" s="28"/>
      <c r="E18" s="5">
        <v>0</v>
      </c>
      <c r="F18" s="15"/>
      <c r="G18" s="15"/>
      <c r="I18" s="23"/>
    </row>
    <row r="19" spans="2:9" ht="15.75" x14ac:dyDescent="0.25">
      <c r="B19" s="8" t="s">
        <v>39</v>
      </c>
      <c r="C19" s="16" t="s">
        <v>10</v>
      </c>
      <c r="D19" s="28"/>
      <c r="E19" s="5">
        <v>0</v>
      </c>
      <c r="F19" s="15"/>
      <c r="G19" s="15"/>
      <c r="I19" s="23"/>
    </row>
    <row r="20" spans="2:9" ht="15.75" x14ac:dyDescent="0.25">
      <c r="B20" s="8" t="s">
        <v>40</v>
      </c>
      <c r="C20" s="16" t="s">
        <v>10</v>
      </c>
      <c r="D20" s="28"/>
      <c r="E20" s="5">
        <v>1385794</v>
      </c>
      <c r="F20" s="15"/>
      <c r="G20" s="15"/>
      <c r="I20" s="23"/>
    </row>
    <row r="21" spans="2:9" ht="15.75" x14ac:dyDescent="0.25">
      <c r="B21" s="8" t="s">
        <v>41</v>
      </c>
      <c r="C21" s="16" t="s">
        <v>10</v>
      </c>
      <c r="D21" s="28"/>
      <c r="E21" s="5">
        <v>246470</v>
      </c>
      <c r="F21" s="15"/>
      <c r="G21" s="15"/>
      <c r="I21" s="23"/>
    </row>
    <row r="22" spans="2:9" ht="15.75" x14ac:dyDescent="0.25">
      <c r="B22" s="8" t="s">
        <v>42</v>
      </c>
      <c r="C22" s="16" t="s">
        <v>10</v>
      </c>
      <c r="D22" s="28"/>
      <c r="E22" s="5">
        <f>-SUM('T05'!H4:H5)</f>
        <v>352962</v>
      </c>
      <c r="F22" s="15"/>
      <c r="G22" s="15"/>
      <c r="I22" s="23"/>
    </row>
    <row r="23" spans="2:9" ht="15.75" x14ac:dyDescent="0.25">
      <c r="B23" s="8" t="s">
        <v>43</v>
      </c>
      <c r="C23" s="16" t="s">
        <v>10</v>
      </c>
      <c r="D23" s="28"/>
      <c r="E23" s="5">
        <v>1025470</v>
      </c>
      <c r="F23" s="15"/>
      <c r="G23" s="15"/>
      <c r="I23" s="23"/>
    </row>
    <row r="24" spans="2:9" ht="15.75" x14ac:dyDescent="0.25">
      <c r="B24" s="8" t="s">
        <v>44</v>
      </c>
      <c r="C24" s="16" t="s">
        <v>10</v>
      </c>
      <c r="D24" s="28"/>
      <c r="E24" s="5">
        <v>333415</v>
      </c>
      <c r="F24" s="15"/>
      <c r="G24" s="15"/>
      <c r="I24" s="23"/>
    </row>
    <row r="25" spans="2:9" ht="15.75" x14ac:dyDescent="0.25">
      <c r="B25" s="8" t="s">
        <v>45</v>
      </c>
      <c r="C25" s="16" t="s">
        <v>10</v>
      </c>
      <c r="D25" s="28"/>
      <c r="E25" s="5"/>
      <c r="F25" s="15"/>
      <c r="G25" s="15"/>
      <c r="I25" s="23"/>
    </row>
    <row r="26" spans="2:9" ht="15.75" hidden="1" x14ac:dyDescent="0.25">
      <c r="B26" s="8" t="s">
        <v>46</v>
      </c>
      <c r="C26" s="16" t="s">
        <v>10</v>
      </c>
      <c r="D26" s="28"/>
      <c r="E26" s="5"/>
      <c r="F26" s="15"/>
      <c r="G26" s="15"/>
      <c r="I26" s="23"/>
    </row>
    <row r="27" spans="2:9" ht="15.75" hidden="1" x14ac:dyDescent="0.25">
      <c r="B27" s="8" t="s">
        <v>47</v>
      </c>
      <c r="C27" s="16" t="s">
        <v>10</v>
      </c>
      <c r="D27" s="28"/>
      <c r="E27" s="5"/>
      <c r="F27" s="15"/>
      <c r="G27" s="15"/>
      <c r="I27" s="23"/>
    </row>
    <row r="28" spans="2:9" ht="15.75" hidden="1" x14ac:dyDescent="0.25">
      <c r="B28" s="8" t="s">
        <v>48</v>
      </c>
      <c r="C28" s="16" t="s">
        <v>10</v>
      </c>
      <c r="D28" s="28"/>
      <c r="E28" s="5"/>
      <c r="F28" s="15"/>
      <c r="G28" s="15"/>
      <c r="I28" s="23"/>
    </row>
    <row r="29" spans="2:9" ht="15.75" hidden="1" x14ac:dyDescent="0.25">
      <c r="B29" s="8" t="s">
        <v>49</v>
      </c>
      <c r="C29" s="16" t="s">
        <v>10</v>
      </c>
      <c r="D29" s="28"/>
      <c r="E29" s="5"/>
      <c r="F29" s="15"/>
      <c r="G29" s="15"/>
      <c r="I29" s="23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124" t="s">
        <v>4</v>
      </c>
      <c r="C31" s="125"/>
      <c r="D31" s="9"/>
      <c r="E31" s="18">
        <f>+SUM(E18:E30)</f>
        <v>3344111</v>
      </c>
      <c r="F31" s="10"/>
      <c r="G31" s="19"/>
    </row>
    <row r="32" spans="2:9" ht="15.75" x14ac:dyDescent="0.25">
      <c r="B32" s="8" t="s">
        <v>38</v>
      </c>
      <c r="C32" s="16" t="s">
        <v>92</v>
      </c>
      <c r="D32" s="6"/>
      <c r="E32" s="17"/>
      <c r="F32" s="7"/>
      <c r="G32" s="7">
        <v>3157854</v>
      </c>
    </row>
    <row r="33" spans="2:9" ht="15.75" x14ac:dyDescent="0.25">
      <c r="B33" s="8" t="s">
        <v>39</v>
      </c>
      <c r="C33" s="16" t="s">
        <v>93</v>
      </c>
      <c r="D33" s="6"/>
      <c r="E33" s="17"/>
      <c r="F33" s="7"/>
      <c r="G33" s="7">
        <v>2879348</v>
      </c>
    </row>
    <row r="34" spans="2:9" ht="15.75" x14ac:dyDescent="0.25">
      <c r="B34" s="8" t="s">
        <v>40</v>
      </c>
      <c r="C34" s="16" t="s">
        <v>94</v>
      </c>
      <c r="D34" s="6"/>
      <c r="E34" s="17"/>
      <c r="F34" s="7"/>
      <c r="G34" s="7">
        <v>1702169</v>
      </c>
    </row>
    <row r="35" spans="2:9" ht="15.75" x14ac:dyDescent="0.25">
      <c r="B35" s="8" t="s">
        <v>41</v>
      </c>
      <c r="C35" s="16" t="s">
        <v>95</v>
      </c>
      <c r="D35" s="6"/>
      <c r="E35" s="17"/>
      <c r="F35" s="7"/>
      <c r="G35" s="7">
        <v>2692329</v>
      </c>
    </row>
    <row r="36" spans="2:9" ht="15.75" x14ac:dyDescent="0.25">
      <c r="B36" s="8" t="s">
        <v>42</v>
      </c>
      <c r="C36" s="16" t="s">
        <v>50</v>
      </c>
      <c r="D36" s="6"/>
      <c r="E36" s="17"/>
      <c r="F36" s="7"/>
      <c r="G36" s="7"/>
    </row>
    <row r="37" spans="2:9" ht="15.75" x14ac:dyDescent="0.25">
      <c r="B37" s="8" t="s">
        <v>43</v>
      </c>
      <c r="C37" s="16" t="s">
        <v>50</v>
      </c>
      <c r="D37" s="6"/>
      <c r="E37" s="17"/>
      <c r="F37" s="7"/>
      <c r="G37" s="7"/>
    </row>
    <row r="38" spans="2:9" ht="15.75" x14ac:dyDescent="0.25">
      <c r="B38" s="8" t="s">
        <v>44</v>
      </c>
      <c r="C38" s="16" t="s">
        <v>50</v>
      </c>
      <c r="D38" s="6"/>
      <c r="E38" s="17"/>
      <c r="F38" s="7"/>
      <c r="G38" s="7"/>
    </row>
    <row r="39" spans="2:9" ht="15.75" x14ac:dyDescent="0.25">
      <c r="B39" s="8" t="s">
        <v>45</v>
      </c>
      <c r="C39" s="16" t="s">
        <v>208</v>
      </c>
      <c r="D39" s="6"/>
      <c r="E39" s="17"/>
      <c r="F39" s="7"/>
      <c r="G39" s="7">
        <v>7171398</v>
      </c>
    </row>
    <row r="40" spans="2:9" ht="15.75" x14ac:dyDescent="0.25">
      <c r="B40" s="8" t="s">
        <v>46</v>
      </c>
      <c r="C40" s="16" t="s">
        <v>50</v>
      </c>
      <c r="D40" s="6"/>
      <c r="E40" s="17"/>
      <c r="F40" s="7"/>
      <c r="G40" s="7">
        <v>993649</v>
      </c>
    </row>
    <row r="41" spans="2:9" ht="15.75" x14ac:dyDescent="0.25">
      <c r="B41" s="8" t="s">
        <v>47</v>
      </c>
      <c r="C41" s="16" t="s">
        <v>50</v>
      </c>
      <c r="D41" s="6"/>
      <c r="E41" s="17"/>
      <c r="F41" s="7"/>
      <c r="G41" s="7"/>
    </row>
    <row r="42" spans="2:9" ht="15.75" x14ac:dyDescent="0.25">
      <c r="B42" s="8" t="s">
        <v>48</v>
      </c>
      <c r="C42" s="16" t="s">
        <v>50</v>
      </c>
      <c r="D42" s="6"/>
      <c r="E42" s="17"/>
      <c r="F42" s="7"/>
      <c r="G42" s="7"/>
    </row>
    <row r="43" spans="2:9" ht="15.75" x14ac:dyDescent="0.25">
      <c r="B43" s="8" t="s">
        <v>49</v>
      </c>
      <c r="C43" s="16" t="s">
        <v>50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124" t="s">
        <v>5</v>
      </c>
      <c r="C45" s="125"/>
      <c r="D45" s="20"/>
      <c r="E45" s="18"/>
      <c r="F45" s="19"/>
      <c r="G45" s="21">
        <f>SUM(G32:G44)</f>
        <v>18596747</v>
      </c>
    </row>
    <row r="46" spans="2:9" ht="18" customHeight="1" x14ac:dyDescent="0.25">
      <c r="B46" s="126" t="s">
        <v>51</v>
      </c>
      <c r="C46" s="127"/>
      <c r="D46" s="127"/>
      <c r="E46" s="127"/>
      <c r="F46" s="128"/>
      <c r="G46" s="22">
        <f>D17-F17-E31-G45</f>
        <v>-2</v>
      </c>
      <c r="I46" s="23"/>
    </row>
    <row r="47" spans="2:9" x14ac:dyDescent="0.25">
      <c r="G47" s="23"/>
    </row>
    <row r="49" spans="6:6" x14ac:dyDescent="0.25">
      <c r="F49" s="23"/>
    </row>
    <row r="50" spans="6:6" x14ac:dyDescent="0.25">
      <c r="F50" s="23"/>
    </row>
  </sheetData>
  <mergeCells count="5">
    <mergeCell ref="B1:G1"/>
    <mergeCell ref="B17:C17"/>
    <mergeCell ref="B31:C31"/>
    <mergeCell ref="B45:C45"/>
    <mergeCell ref="B46:F46"/>
  </mergeCells>
  <phoneticPr fontId="11" type="noConversion"/>
  <conditionalFormatting sqref="B45:B46 B3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373CB-2170-4295-8A69-EE3A1CB67143}">
  <dimension ref="A2:K28"/>
  <sheetViews>
    <sheetView tabSelected="1" workbookViewId="0">
      <selection activeCell="D9" sqref="D9:D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9" t="s">
        <v>195</v>
      </c>
      <c r="C2" s="129"/>
      <c r="D2" s="129"/>
      <c r="E2" s="129"/>
      <c r="F2" s="129"/>
      <c r="G2" s="129"/>
      <c r="H2" s="129"/>
    </row>
    <row r="3" spans="1:11" s="100" customFormat="1" ht="19.5" x14ac:dyDescent="0.3">
      <c r="A3" s="99"/>
      <c r="B3" s="99"/>
      <c r="C3" s="99" t="s">
        <v>176</v>
      </c>
      <c r="D3" s="99" t="s">
        <v>196</v>
      </c>
      <c r="E3" s="99" t="s">
        <v>197</v>
      </c>
      <c r="F3" s="99"/>
      <c r="G3" s="99" t="s">
        <v>198</v>
      </c>
      <c r="H3" s="99"/>
    </row>
    <row r="4" spans="1:11" ht="15.75" x14ac:dyDescent="0.25">
      <c r="B4" s="1" t="s">
        <v>199</v>
      </c>
      <c r="C4" s="101" t="s">
        <v>200</v>
      </c>
      <c r="D4" s="2" t="s">
        <v>201</v>
      </c>
      <c r="E4" s="2" t="s">
        <v>3</v>
      </c>
      <c r="F4" s="2" t="s">
        <v>202</v>
      </c>
      <c r="G4" s="2" t="s">
        <v>203</v>
      </c>
      <c r="H4" s="2" t="s">
        <v>204</v>
      </c>
      <c r="I4" s="102"/>
      <c r="J4" s="102"/>
    </row>
    <row r="5" spans="1:11" s="109" customFormat="1" ht="15.75" x14ac:dyDescent="0.25">
      <c r="A5" s="103"/>
      <c r="B5" s="104" t="s">
        <v>205</v>
      </c>
      <c r="C5" s="105"/>
      <c r="D5" s="106"/>
      <c r="E5" s="107"/>
      <c r="F5" s="107"/>
      <c r="G5" s="107"/>
      <c r="H5" s="28">
        <v>3157853</v>
      </c>
      <c r="I5" s="108"/>
      <c r="J5" s="108"/>
    </row>
    <row r="6" spans="1:11" s="109" customFormat="1" ht="15.75" x14ac:dyDescent="0.25">
      <c r="B6" s="110">
        <v>1</v>
      </c>
      <c r="C6" s="111">
        <f>SUMIFS('Chi tiết theo sp'!$W:$W,'Chi tiết theo sp'!$X:$X,'CÔNG NỢ'!$B6,'Chi tiết theo sp'!$B:$B,"BH")</f>
        <v>2879347</v>
      </c>
      <c r="D6" s="111">
        <f>SUMIFS('Chi tiết theo sp'!$W:$W,'Chi tiết theo sp'!$X:$X,'CÔNG NỢ'!$B6,'Chi tiết theo sp'!$B:$B,"TRA")</f>
        <v>0</v>
      </c>
      <c r="E6" s="111">
        <f>SUMIFS('Chi tiết theo sp'!$W:$W,'Chi tiết theo sp'!$X:$X,'CÔNG NỢ'!$B6,'Chi tiết theo sp'!$B:$B,"GT")</f>
        <v>0</v>
      </c>
      <c r="F6" s="111">
        <f>SUM(C6:E6)</f>
        <v>2879347</v>
      </c>
      <c r="G6" s="111">
        <f>SUMIFS('Chi tiết theo sp'!$W:$W,'Chi tiết theo sp'!$X:$X,'CÔNG NỢ'!$B6,'Chi tiết theo sp'!$B:$B,"TT")</f>
        <v>-3157854</v>
      </c>
      <c r="H6" s="112">
        <f>H5+SUM(F6:G6)</f>
        <v>2879346</v>
      </c>
      <c r="I6" s="108"/>
      <c r="J6" s="108"/>
    </row>
    <row r="7" spans="1:11" s="109" customFormat="1" ht="15.75" x14ac:dyDescent="0.25">
      <c r="B7" s="110">
        <v>2</v>
      </c>
      <c r="C7" s="111">
        <f>SUMIFS('Chi tiết theo sp'!$W:$W,'Chi tiết theo sp'!$X:$X,'CÔNG NỢ'!$B7,'Chi tiết theo sp'!$B:$B,"BH")</f>
        <v>1702167</v>
      </c>
      <c r="D7" s="111">
        <f>SUMIFS('Chi tiết theo sp'!$W:$W,'Chi tiết theo sp'!$X:$X,'CÔNG NỢ'!$B7,'Chi tiết theo sp'!$B:$B,"TRA")</f>
        <v>0</v>
      </c>
      <c r="E7" s="111">
        <f>SUMIFS('Chi tiết theo sp'!$W:$W,'Chi tiết theo sp'!$X:$X,'CÔNG NỢ'!$B7,'Chi tiết theo sp'!$B:$B,"GT")</f>
        <v>0</v>
      </c>
      <c r="F7" s="111">
        <f t="shared" ref="F7:F17" si="0">SUM(C7:E7)</f>
        <v>1702167</v>
      </c>
      <c r="G7" s="111">
        <f>SUMIFS('Chi tiết theo sp'!$W:$W,'Chi tiết theo sp'!$X:$X,'CÔNG NỢ'!$B7,'Chi tiết theo sp'!$B:$B,"TT")</f>
        <v>-2879348</v>
      </c>
      <c r="H7" s="112">
        <f t="shared" ref="H7:H17" si="1">H6+SUM(F7:G7)</f>
        <v>1702165</v>
      </c>
      <c r="I7" s="108"/>
      <c r="J7" s="108"/>
    </row>
    <row r="8" spans="1:11" s="109" customFormat="1" ht="15.75" x14ac:dyDescent="0.25">
      <c r="B8" s="110">
        <v>3</v>
      </c>
      <c r="C8" s="111">
        <f>SUMIFS('Chi tiết theo sp'!$W:$W,'Chi tiết theo sp'!$X:$X,'CÔNG NỢ'!$B8,'Chi tiết theo sp'!$B:$B,"BH")</f>
        <v>4078123</v>
      </c>
      <c r="D8" s="111">
        <f>SUMIFS('Chi tiết theo sp'!$W:$W,'Chi tiết theo sp'!$X:$X,'CÔNG NỢ'!$B8,'Chi tiết theo sp'!$B:$B,"TRA")</f>
        <v>-1385794</v>
      </c>
      <c r="E8" s="111">
        <f>SUMIFS('Chi tiết theo sp'!$W:$W,'Chi tiết theo sp'!$X:$X,'CÔNG NỢ'!$B8,'Chi tiết theo sp'!$B:$B,"GT")</f>
        <v>0</v>
      </c>
      <c r="F8" s="111">
        <f t="shared" si="0"/>
        <v>2692329</v>
      </c>
      <c r="G8" s="111">
        <f>SUMIFS('Chi tiết theo sp'!$W:$W,'Chi tiết theo sp'!$X:$X,'CÔNG NỢ'!$B8,'Chi tiết theo sp'!$B:$B,"TT")</f>
        <v>-1702169</v>
      </c>
      <c r="H8" s="112">
        <f t="shared" si="1"/>
        <v>2692325</v>
      </c>
      <c r="I8" s="108"/>
      <c r="J8" s="108"/>
    </row>
    <row r="9" spans="1:11" s="109" customFormat="1" ht="15.75" x14ac:dyDescent="0.25">
      <c r="B9" s="110">
        <v>4</v>
      </c>
      <c r="C9" s="111">
        <f>SUMIFS('Chi tiết theo sp'!$W:$W,'Chi tiết theo sp'!$X:$X,'CÔNG NỢ'!$B9,'Chi tiết theo sp'!$B:$B,"BH")</f>
        <v>4711177</v>
      </c>
      <c r="D9" s="111">
        <f>SUMIFS('Chi tiết theo sp'!$W:$W,'Chi tiết theo sp'!$X:$X,'CÔNG NỢ'!$B9,'Chi tiết theo sp'!$B:$B,"TRA")</f>
        <v>-246470</v>
      </c>
      <c r="E9" s="111">
        <f>SUMIFS('Chi tiết theo sp'!$W:$W,'Chi tiết theo sp'!$X:$X,'CÔNG NỢ'!$B9,'Chi tiết theo sp'!$B:$B,"GT")</f>
        <v>0</v>
      </c>
      <c r="F9" s="111">
        <f t="shared" si="0"/>
        <v>4464707</v>
      </c>
      <c r="G9" s="111">
        <f>SUMIFS('Chi tiết theo sp'!$W:$W,'Chi tiết theo sp'!$X:$X,'CÔNG NỢ'!$B9,'Chi tiết theo sp'!$B:$B,"TT")</f>
        <v>-2692329</v>
      </c>
      <c r="H9" s="112">
        <f t="shared" si="1"/>
        <v>4464703</v>
      </c>
      <c r="I9" s="108"/>
      <c r="J9" s="108"/>
    </row>
    <row r="10" spans="1:11" s="109" customFormat="1" ht="15.75" x14ac:dyDescent="0.25">
      <c r="B10" s="110">
        <v>5</v>
      </c>
      <c r="C10" s="111">
        <f>SUMIFS('Chi tiết theo sp'!$W:$W,'Chi tiết theo sp'!$X:$X,'CÔNG NỢ'!$B10,'Chi tiết theo sp'!$B:$B,"BH")</f>
        <v>1111369</v>
      </c>
      <c r="D10" s="111">
        <f>SUMIFS('Chi tiết theo sp'!$W:$W,'Chi tiết theo sp'!$X:$X,'CÔNG NỢ'!$B10,'Chi tiết theo sp'!$B:$B,"TRA")</f>
        <v>-352962</v>
      </c>
      <c r="E10" s="111">
        <f>SUMIFS('Chi tiết theo sp'!$W:$W,'Chi tiết theo sp'!$X:$X,'CÔNG NỢ'!$B10,'Chi tiết theo sp'!$B:$B,"GT")</f>
        <v>0</v>
      </c>
      <c r="F10" s="111">
        <f t="shared" si="0"/>
        <v>758407</v>
      </c>
      <c r="G10" s="111">
        <f>SUMIFS('Chi tiết theo sp'!$W:$W,'Chi tiết theo sp'!$X:$X,'CÔNG NỢ'!$B10,'Chi tiết theo sp'!$B:$B,"TT")</f>
        <v>0</v>
      </c>
      <c r="H10" s="112">
        <f t="shared" si="1"/>
        <v>5223110</v>
      </c>
      <c r="I10" s="108"/>
      <c r="J10" s="108"/>
      <c r="K10" s="108"/>
    </row>
    <row r="11" spans="1:11" s="109" customFormat="1" ht="15.75" x14ac:dyDescent="0.25">
      <c r="B11" s="110">
        <v>6</v>
      </c>
      <c r="C11" s="111">
        <f>SUMIFS('Chi tiết theo sp'!$W:$W,'Chi tiết theo sp'!$X:$X,'CÔNG NỢ'!$B11,'Chi tiết theo sp'!$B:$B,"BH")</f>
        <v>2973754</v>
      </c>
      <c r="D11" s="111">
        <f>SUMIFS('Chi tiết theo sp'!$W:$W,'Chi tiết theo sp'!$X:$X,'CÔNG NỢ'!$B11,'Chi tiết theo sp'!$B:$B,"TRA")</f>
        <v>-1025470</v>
      </c>
      <c r="E11" s="111">
        <f>SUMIFS('Chi tiết theo sp'!$W:$W,'Chi tiết theo sp'!$X:$X,'CÔNG NỢ'!$B11,'Chi tiết theo sp'!$B:$B,"GT")</f>
        <v>0</v>
      </c>
      <c r="F11" s="111">
        <f t="shared" si="0"/>
        <v>1948284</v>
      </c>
      <c r="G11" s="111">
        <f>SUMIFS('Chi tiết theo sp'!$W:$W,'Chi tiết theo sp'!$X:$X,'CÔNG NỢ'!$B11,'Chi tiết theo sp'!$B:$B,"TT")</f>
        <v>0</v>
      </c>
      <c r="H11" s="112">
        <f t="shared" si="1"/>
        <v>7171394</v>
      </c>
      <c r="I11" s="108"/>
      <c r="J11" s="108"/>
    </row>
    <row r="12" spans="1:11" s="109" customFormat="1" ht="15.75" x14ac:dyDescent="0.25">
      <c r="B12" s="110">
        <v>7</v>
      </c>
      <c r="C12" s="111">
        <f>SUMIFS('Chi tiết theo sp'!$W:$W,'Chi tiết theo sp'!$X:$X,'CÔNG NỢ'!$B12,'Chi tiết theo sp'!$B:$B,"BH")</f>
        <v>1327066</v>
      </c>
      <c r="D12" s="111">
        <f>SUMIFS('Chi tiết theo sp'!$W:$W,'Chi tiết theo sp'!$X:$X,'CÔNG NỢ'!$B12,'Chi tiết theo sp'!$B:$B,"TRA")</f>
        <v>-333415</v>
      </c>
      <c r="E12" s="111">
        <f>SUMIFS('Chi tiết theo sp'!$W:$W,'Chi tiết theo sp'!$X:$X,'CÔNG NỢ'!$B12,'Chi tiết theo sp'!$B:$B,"GT")</f>
        <v>0</v>
      </c>
      <c r="F12" s="111">
        <f t="shared" si="0"/>
        <v>993651</v>
      </c>
      <c r="G12" s="111">
        <f>SUMIFS('Chi tiết theo sp'!$W:$W,'Chi tiết theo sp'!$X:$X,'CÔNG NỢ'!$B12,'Chi tiết theo sp'!$B:$B,"TT")</f>
        <v>0</v>
      </c>
      <c r="H12" s="112">
        <f t="shared" si="1"/>
        <v>8165045</v>
      </c>
    </row>
    <row r="13" spans="1:11" s="109" customFormat="1" ht="15.75" x14ac:dyDescent="0.25">
      <c r="B13" s="110">
        <v>8</v>
      </c>
      <c r="C13" s="111">
        <f>SUMIFS('Chi tiết theo sp'!$W:$W,'Chi tiết theo sp'!$X:$X,'CÔNG NỢ'!$B13,'Chi tiết theo sp'!$B:$B,"BH")</f>
        <v>0</v>
      </c>
      <c r="D13" s="111">
        <f>SUMIFS('Chi tiết theo sp'!$W:$W,'Chi tiết theo sp'!$X:$X,'CÔNG NỢ'!$B13,'Chi tiết theo sp'!$B:$B,"TRA")</f>
        <v>0</v>
      </c>
      <c r="E13" s="111">
        <f>SUMIFS('Chi tiết theo sp'!$W:$W,'Chi tiết theo sp'!$X:$X,'CÔNG NỢ'!$B13,'Chi tiết theo sp'!$B:$B,"GT")</f>
        <v>0</v>
      </c>
      <c r="F13" s="111">
        <f t="shared" si="0"/>
        <v>0</v>
      </c>
      <c r="G13" s="111">
        <f>SUMIFS('Chi tiết theo sp'!$W:$W,'Chi tiết theo sp'!$X:$X,'CÔNG NỢ'!$B13,'Chi tiết theo sp'!$B:$B,"TT")</f>
        <v>-7171398</v>
      </c>
      <c r="H13" s="112">
        <f t="shared" si="1"/>
        <v>993647</v>
      </c>
    </row>
    <row r="14" spans="1:11" s="109" customFormat="1" ht="15.75" x14ac:dyDescent="0.25">
      <c r="B14" s="110">
        <v>9</v>
      </c>
      <c r="C14" s="111">
        <f>SUMIFS('Chi tiết theo sp'!$W:$W,'Chi tiết theo sp'!$X:$X,'CÔNG NỢ'!$B14,'Chi tiết theo sp'!$B:$B,"BH")</f>
        <v>0</v>
      </c>
      <c r="D14" s="111">
        <f>SUMIFS('Chi tiết theo sp'!$W:$W,'Chi tiết theo sp'!$X:$X,'CÔNG NỢ'!$B14,'Chi tiết theo sp'!$B:$B,"TRA")</f>
        <v>0</v>
      </c>
      <c r="E14" s="111">
        <f>SUMIFS('Chi tiết theo sp'!$W:$W,'Chi tiết theo sp'!$X:$X,'CÔNG NỢ'!$B14,'Chi tiết theo sp'!$B:$B,"GT")</f>
        <v>0</v>
      </c>
      <c r="F14" s="111">
        <f t="shared" si="0"/>
        <v>0</v>
      </c>
      <c r="G14" s="111">
        <f>SUMIFS('Chi tiết theo sp'!$W:$W,'Chi tiết theo sp'!$X:$X,'CÔNG NỢ'!$B14,'Chi tiết theo sp'!$B:$B,"TT")</f>
        <v>-993649</v>
      </c>
      <c r="H14" s="112">
        <f t="shared" si="1"/>
        <v>-2</v>
      </c>
    </row>
    <row r="15" spans="1:11" s="109" customFormat="1" ht="15.75" x14ac:dyDescent="0.25">
      <c r="B15" s="110">
        <v>10</v>
      </c>
      <c r="C15" s="111">
        <f>SUMIFS('Chi tiết theo sp'!$W:$W,'Chi tiết theo sp'!$X:$X,'CÔNG NỢ'!$B15,'Chi tiết theo sp'!$B:$B,"BH")</f>
        <v>0</v>
      </c>
      <c r="D15" s="111">
        <f>SUMIFS('Chi tiết theo sp'!$W:$W,'Chi tiết theo sp'!$X:$X,'CÔNG NỢ'!$B15,'Chi tiết theo sp'!$B:$B,"TRA")</f>
        <v>0</v>
      </c>
      <c r="E15" s="111">
        <f>SUMIFS('Chi tiết theo sp'!$W:$W,'Chi tiết theo sp'!$X:$X,'CÔNG NỢ'!$B15,'Chi tiết theo sp'!$B:$B,"GT")</f>
        <v>0</v>
      </c>
      <c r="F15" s="111">
        <f t="shared" si="0"/>
        <v>0</v>
      </c>
      <c r="G15" s="111">
        <f>SUMIFS('Chi tiết theo sp'!$W:$W,'Chi tiết theo sp'!$X:$X,'CÔNG NỢ'!$B15,'Chi tiết theo sp'!$B:$B,"TT")</f>
        <v>0</v>
      </c>
      <c r="H15" s="112">
        <f t="shared" si="1"/>
        <v>-2</v>
      </c>
    </row>
    <row r="16" spans="1:11" s="109" customFormat="1" ht="15.75" x14ac:dyDescent="0.25">
      <c r="B16" s="110">
        <v>11</v>
      </c>
      <c r="C16" s="111">
        <f>SUMIFS('Chi tiết theo sp'!$W:$W,'Chi tiết theo sp'!$X:$X,'CÔNG NỢ'!$B16,'Chi tiết theo sp'!$B:$B,"BH")</f>
        <v>0</v>
      </c>
      <c r="D16" s="111">
        <f>SUMIFS('Chi tiết theo sp'!$W:$W,'Chi tiết theo sp'!$X:$X,'CÔNG NỢ'!$B16,'Chi tiết theo sp'!$B:$B,"TRA")</f>
        <v>0</v>
      </c>
      <c r="E16" s="111">
        <f>SUMIFS('Chi tiết theo sp'!$W:$W,'Chi tiết theo sp'!$X:$X,'CÔNG NỢ'!$B16,'Chi tiết theo sp'!$B:$B,"GT")</f>
        <v>0</v>
      </c>
      <c r="F16" s="111">
        <f t="shared" si="0"/>
        <v>0</v>
      </c>
      <c r="G16" s="111">
        <f>SUMIFS('Chi tiết theo sp'!$W:$W,'Chi tiết theo sp'!$X:$X,'CÔNG NỢ'!$B16,'Chi tiết theo sp'!$B:$B,"TT")</f>
        <v>0</v>
      </c>
      <c r="H16" s="112">
        <f t="shared" si="1"/>
        <v>-2</v>
      </c>
    </row>
    <row r="17" spans="2:8" s="109" customFormat="1" ht="15.75" x14ac:dyDescent="0.25">
      <c r="B17" s="110">
        <v>12</v>
      </c>
      <c r="C17" s="111">
        <f>SUMIFS('Chi tiết theo sp'!$W:$W,'Chi tiết theo sp'!$X:$X,'CÔNG NỢ'!$B17,'Chi tiết theo sp'!$B:$B,"BH")</f>
        <v>0</v>
      </c>
      <c r="D17" s="111">
        <f>SUMIFS('Chi tiết theo sp'!$W:$W,'Chi tiết theo sp'!$X:$X,'CÔNG NỢ'!$B17,'Chi tiết theo sp'!$B:$B,"TRA")</f>
        <v>0</v>
      </c>
      <c r="E17" s="111">
        <f>SUMIFS('Chi tiết theo sp'!$W:$W,'Chi tiết theo sp'!$X:$X,'CÔNG NỢ'!$B17,'Chi tiết theo sp'!$B:$B,"GT")</f>
        <v>0</v>
      </c>
      <c r="F17" s="111">
        <f t="shared" si="0"/>
        <v>0</v>
      </c>
      <c r="G17" s="111">
        <f>SUMIFS('Chi tiết theo sp'!$W:$W,'Chi tiết theo sp'!$X:$X,'CÔNG NỢ'!$B17,'Chi tiết theo sp'!$B:$B,"TT")</f>
        <v>0</v>
      </c>
      <c r="H17" s="112">
        <f t="shared" si="1"/>
        <v>-2</v>
      </c>
    </row>
    <row r="18" spans="2:8" s="109" customFormat="1" ht="18.75" x14ac:dyDescent="0.25">
      <c r="B18" s="113" t="s">
        <v>206</v>
      </c>
      <c r="C18" s="114">
        <f>SUM(C6:C17)</f>
        <v>18783003</v>
      </c>
      <c r="D18" s="114">
        <f t="shared" ref="D18:G18" si="2">SUM(D6:D17)</f>
        <v>-3344111</v>
      </c>
      <c r="E18" s="114">
        <f t="shared" si="2"/>
        <v>0</v>
      </c>
      <c r="F18" s="114"/>
      <c r="G18" s="114">
        <f t="shared" si="2"/>
        <v>-18596747</v>
      </c>
      <c r="H18" s="115">
        <f>H5+SUM(C18:G18)</f>
        <v>-2</v>
      </c>
    </row>
    <row r="28" spans="2:8" x14ac:dyDescent="0.25">
      <c r="E28" s="116"/>
      <c r="F28" s="116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5E417-8935-4D4F-BA18-54E5E5A57868}">
  <dimension ref="A1:X119"/>
  <sheetViews>
    <sheetView workbookViewId="0">
      <pane xSplit="12" ySplit="2" topLeftCell="M108" activePane="bottomRight" state="frozen"/>
      <selection pane="topRight" activeCell="M1" sqref="M1"/>
      <selection pane="bottomLeft" activeCell="A3" sqref="A3"/>
      <selection pane="bottomRight" activeCell="W119" sqref="W119"/>
    </sheetView>
  </sheetViews>
  <sheetFormatPr defaultRowHeight="15" x14ac:dyDescent="0.25"/>
  <cols>
    <col min="3" max="3" width="19.28515625" customWidth="1"/>
    <col min="4" max="4" width="16.42578125" customWidth="1"/>
    <col min="5" max="5" width="0" hidden="1" customWidth="1"/>
    <col min="8" max="10" width="0" hidden="1" customWidth="1"/>
    <col min="11" max="12" width="9.5703125" style="91" bestFit="1" customWidth="1"/>
    <col min="18" max="18" width="9.28515625" style="91" bestFit="1" customWidth="1"/>
    <col min="19" max="19" width="9.5703125" style="91" bestFit="1" customWidth="1"/>
    <col min="21" max="21" width="9.28515625" style="91" bestFit="1" customWidth="1"/>
    <col min="22" max="22" width="10.5703125" style="91" bestFit="1" customWidth="1"/>
    <col min="23" max="23" width="14.28515625" style="91" bestFit="1" customWidth="1"/>
  </cols>
  <sheetData>
    <row r="1" spans="1:24" x14ac:dyDescent="0.25">
      <c r="W1" s="94">
        <f>SUBTOTAL(109,W3:W967)</f>
        <v>-3157855</v>
      </c>
    </row>
    <row r="2" spans="1:24" ht="21" x14ac:dyDescent="0.25">
      <c r="A2" s="85" t="s">
        <v>118</v>
      </c>
      <c r="B2" s="88" t="s">
        <v>119</v>
      </c>
      <c r="C2" s="88" t="s">
        <v>120</v>
      </c>
      <c r="D2" s="82" t="s">
        <v>121</v>
      </c>
      <c r="E2" s="82" t="s">
        <v>122</v>
      </c>
      <c r="F2" s="88" t="s">
        <v>27</v>
      </c>
      <c r="G2" s="82" t="s">
        <v>0</v>
      </c>
      <c r="H2" s="88" t="s">
        <v>123</v>
      </c>
      <c r="I2" s="88" t="s">
        <v>124</v>
      </c>
      <c r="J2" s="88" t="s">
        <v>125</v>
      </c>
      <c r="K2" s="92" t="s">
        <v>126</v>
      </c>
      <c r="L2" s="92" t="s">
        <v>127</v>
      </c>
      <c r="M2" s="88" t="s">
        <v>128</v>
      </c>
      <c r="N2" s="88" t="s">
        <v>129</v>
      </c>
      <c r="O2" s="88" t="s">
        <v>130</v>
      </c>
      <c r="P2" s="88" t="s">
        <v>131</v>
      </c>
      <c r="Q2" s="88" t="s">
        <v>132</v>
      </c>
      <c r="R2" s="92" t="s">
        <v>26</v>
      </c>
      <c r="S2" s="92" t="s">
        <v>133</v>
      </c>
      <c r="T2" s="83" t="s">
        <v>134</v>
      </c>
      <c r="U2" s="92" t="s">
        <v>135</v>
      </c>
      <c r="V2" s="92" t="s">
        <v>175</v>
      </c>
      <c r="W2" s="92" t="s">
        <v>177</v>
      </c>
      <c r="X2" s="117" t="s">
        <v>207</v>
      </c>
    </row>
    <row r="3" spans="1:24" x14ac:dyDescent="0.25">
      <c r="A3" s="89">
        <f>ROW()-2</f>
        <v>1</v>
      </c>
      <c r="B3" s="84" t="s">
        <v>176</v>
      </c>
      <c r="C3" s="86" t="s">
        <v>136</v>
      </c>
      <c r="D3" s="87">
        <v>46027</v>
      </c>
      <c r="E3" s="87">
        <v>46027</v>
      </c>
      <c r="F3" s="84" t="s">
        <v>52</v>
      </c>
      <c r="G3" s="87">
        <v>46027</v>
      </c>
      <c r="H3" s="84" t="s">
        <v>137</v>
      </c>
      <c r="I3" s="84" t="s">
        <v>138</v>
      </c>
      <c r="J3" s="84" t="s">
        <v>139</v>
      </c>
      <c r="K3" s="93">
        <v>367155</v>
      </c>
      <c r="L3" s="93">
        <v>367155</v>
      </c>
      <c r="M3" s="84" t="s">
        <v>140</v>
      </c>
      <c r="N3" s="84" t="s">
        <v>141</v>
      </c>
      <c r="O3" s="84"/>
      <c r="P3" s="84"/>
      <c r="Q3" s="84" t="s">
        <v>142</v>
      </c>
      <c r="R3" s="93">
        <v>5</v>
      </c>
      <c r="S3" s="93">
        <v>73431</v>
      </c>
      <c r="T3" s="90">
        <v>0.05</v>
      </c>
      <c r="U3" s="93">
        <v>18358</v>
      </c>
      <c r="V3" s="93">
        <v>27903</v>
      </c>
      <c r="W3" s="91">
        <f>K3+V3-U3</f>
        <v>376700</v>
      </c>
      <c r="X3">
        <f>MONTH(D3)</f>
        <v>1</v>
      </c>
    </row>
    <row r="4" spans="1:24" x14ac:dyDescent="0.25">
      <c r="A4" s="89">
        <f t="shared" ref="A4:A67" si="0">ROW()-2</f>
        <v>2</v>
      </c>
      <c r="B4" s="84" t="s">
        <v>176</v>
      </c>
      <c r="C4" s="86" t="s">
        <v>136</v>
      </c>
      <c r="D4" s="87">
        <v>46027</v>
      </c>
      <c r="E4" s="87">
        <v>46027</v>
      </c>
      <c r="F4" s="84" t="s">
        <v>52</v>
      </c>
      <c r="G4" s="87">
        <v>46027</v>
      </c>
      <c r="H4" s="84" t="s">
        <v>137</v>
      </c>
      <c r="I4" s="84" t="s">
        <v>138</v>
      </c>
      <c r="J4" s="84" t="s">
        <v>139</v>
      </c>
      <c r="K4" s="93">
        <v>233222</v>
      </c>
      <c r="L4" s="93">
        <v>233222</v>
      </c>
      <c r="M4" s="84" t="s">
        <v>143</v>
      </c>
      <c r="N4" s="84" t="s">
        <v>19</v>
      </c>
      <c r="O4" s="84"/>
      <c r="P4" s="84"/>
      <c r="Q4" s="84" t="s">
        <v>142</v>
      </c>
      <c r="R4" s="93">
        <v>2</v>
      </c>
      <c r="S4" s="93">
        <v>116611</v>
      </c>
      <c r="T4" s="90">
        <v>0.05</v>
      </c>
      <c r="U4" s="93">
        <v>11661</v>
      </c>
      <c r="V4" s="93">
        <v>17725</v>
      </c>
      <c r="W4" s="91">
        <f t="shared" ref="W4:W67" si="1">K4+V4-U4</f>
        <v>239286</v>
      </c>
      <c r="X4">
        <f t="shared" ref="X4:X67" si="2">MONTH(D4)</f>
        <v>1</v>
      </c>
    </row>
    <row r="5" spans="1:24" x14ac:dyDescent="0.25">
      <c r="A5" s="89">
        <f t="shared" si="0"/>
        <v>3</v>
      </c>
      <c r="B5" s="84" t="s">
        <v>176</v>
      </c>
      <c r="C5" s="86" t="s">
        <v>136</v>
      </c>
      <c r="D5" s="87">
        <v>46027</v>
      </c>
      <c r="E5" s="87">
        <v>46027</v>
      </c>
      <c r="F5" s="84" t="s">
        <v>52</v>
      </c>
      <c r="G5" s="87">
        <v>46027</v>
      </c>
      <c r="H5" s="84" t="s">
        <v>137</v>
      </c>
      <c r="I5" s="84" t="s">
        <v>138</v>
      </c>
      <c r="J5" s="84" t="s">
        <v>139</v>
      </c>
      <c r="K5" s="93">
        <v>200732</v>
      </c>
      <c r="L5" s="93">
        <v>200732</v>
      </c>
      <c r="M5" s="84" t="s">
        <v>144</v>
      </c>
      <c r="N5" s="84" t="s">
        <v>145</v>
      </c>
      <c r="O5" s="84"/>
      <c r="P5" s="84"/>
      <c r="Q5" s="84" t="s">
        <v>142</v>
      </c>
      <c r="R5" s="93">
        <v>4</v>
      </c>
      <c r="S5" s="93">
        <v>50183</v>
      </c>
      <c r="T5" s="90">
        <v>0.05</v>
      </c>
      <c r="U5" s="93">
        <v>10037</v>
      </c>
      <c r="V5" s="93">
        <v>15256</v>
      </c>
      <c r="W5" s="91">
        <f t="shared" si="1"/>
        <v>205951</v>
      </c>
      <c r="X5">
        <f t="shared" si="2"/>
        <v>1</v>
      </c>
    </row>
    <row r="6" spans="1:24" x14ac:dyDescent="0.25">
      <c r="A6" s="89">
        <f t="shared" si="0"/>
        <v>4</v>
      </c>
      <c r="B6" s="84" t="s">
        <v>176</v>
      </c>
      <c r="C6" s="86" t="s">
        <v>146</v>
      </c>
      <c r="D6" s="87">
        <v>46028</v>
      </c>
      <c r="E6" s="87">
        <v>46028</v>
      </c>
      <c r="F6" s="84" t="s">
        <v>53</v>
      </c>
      <c r="G6" s="87">
        <v>46028</v>
      </c>
      <c r="H6" s="84" t="s">
        <v>137</v>
      </c>
      <c r="I6" s="84" t="s">
        <v>138</v>
      </c>
      <c r="J6" s="84" t="s">
        <v>139</v>
      </c>
      <c r="K6" s="93">
        <v>367155</v>
      </c>
      <c r="L6" s="93">
        <v>367155</v>
      </c>
      <c r="M6" s="84" t="s">
        <v>140</v>
      </c>
      <c r="N6" s="84" t="s">
        <v>141</v>
      </c>
      <c r="O6" s="84"/>
      <c r="P6" s="84"/>
      <c r="Q6" s="84" t="s">
        <v>142</v>
      </c>
      <c r="R6" s="93">
        <v>5</v>
      </c>
      <c r="S6" s="93">
        <v>73431</v>
      </c>
      <c r="T6" s="90">
        <v>0.05</v>
      </c>
      <c r="U6" s="93">
        <v>18358</v>
      </c>
      <c r="V6" s="93">
        <v>27904</v>
      </c>
      <c r="W6" s="91">
        <f t="shared" si="1"/>
        <v>376701</v>
      </c>
      <c r="X6">
        <f t="shared" si="2"/>
        <v>1</v>
      </c>
    </row>
    <row r="7" spans="1:24" x14ac:dyDescent="0.25">
      <c r="A7" s="89">
        <f t="shared" si="0"/>
        <v>5</v>
      </c>
      <c r="B7" s="84" t="s">
        <v>176</v>
      </c>
      <c r="C7" s="86" t="s">
        <v>146</v>
      </c>
      <c r="D7" s="87">
        <v>46028</v>
      </c>
      <c r="E7" s="87">
        <v>46028</v>
      </c>
      <c r="F7" s="84" t="s">
        <v>53</v>
      </c>
      <c r="G7" s="87">
        <v>46028</v>
      </c>
      <c r="H7" s="84" t="s">
        <v>137</v>
      </c>
      <c r="I7" s="84" t="s">
        <v>138</v>
      </c>
      <c r="J7" s="84" t="s">
        <v>139</v>
      </c>
      <c r="K7" s="93">
        <v>233222</v>
      </c>
      <c r="L7" s="93">
        <v>233222</v>
      </c>
      <c r="M7" s="84" t="s">
        <v>143</v>
      </c>
      <c r="N7" s="84" t="s">
        <v>19</v>
      </c>
      <c r="O7" s="84"/>
      <c r="P7" s="84"/>
      <c r="Q7" s="84" t="s">
        <v>142</v>
      </c>
      <c r="R7" s="93">
        <v>2</v>
      </c>
      <c r="S7" s="93">
        <v>116611</v>
      </c>
      <c r="T7" s="90">
        <v>0.05</v>
      </c>
      <c r="U7" s="93">
        <v>11661</v>
      </c>
      <c r="V7" s="93">
        <v>17725</v>
      </c>
      <c r="W7" s="91">
        <f t="shared" si="1"/>
        <v>239286</v>
      </c>
      <c r="X7">
        <f t="shared" si="2"/>
        <v>1</v>
      </c>
    </row>
    <row r="8" spans="1:24" x14ac:dyDescent="0.25">
      <c r="A8" s="89">
        <f t="shared" si="0"/>
        <v>6</v>
      </c>
      <c r="B8" s="84" t="s">
        <v>176</v>
      </c>
      <c r="C8" s="86" t="s">
        <v>146</v>
      </c>
      <c r="D8" s="87">
        <v>46028</v>
      </c>
      <c r="E8" s="87">
        <v>46028</v>
      </c>
      <c r="F8" s="84" t="s">
        <v>53</v>
      </c>
      <c r="G8" s="87">
        <v>46028</v>
      </c>
      <c r="H8" s="84" t="s">
        <v>137</v>
      </c>
      <c r="I8" s="84" t="s">
        <v>138</v>
      </c>
      <c r="J8" s="84" t="s">
        <v>139</v>
      </c>
      <c r="K8" s="93">
        <v>301098</v>
      </c>
      <c r="L8" s="93">
        <v>301098</v>
      </c>
      <c r="M8" s="84" t="s">
        <v>144</v>
      </c>
      <c r="N8" s="84" t="s">
        <v>145</v>
      </c>
      <c r="O8" s="84"/>
      <c r="P8" s="84"/>
      <c r="Q8" s="84" t="s">
        <v>142</v>
      </c>
      <c r="R8" s="93">
        <v>6</v>
      </c>
      <c r="S8" s="93">
        <v>50183</v>
      </c>
      <c r="T8" s="90">
        <v>0.05</v>
      </c>
      <c r="U8" s="93">
        <v>15055</v>
      </c>
      <c r="V8" s="93">
        <v>22883</v>
      </c>
      <c r="W8" s="91">
        <f t="shared" si="1"/>
        <v>308926</v>
      </c>
      <c r="X8">
        <f t="shared" si="2"/>
        <v>1</v>
      </c>
    </row>
    <row r="9" spans="1:24" x14ac:dyDescent="0.25">
      <c r="A9" s="89">
        <f t="shared" si="0"/>
        <v>7</v>
      </c>
      <c r="B9" s="84" t="s">
        <v>176</v>
      </c>
      <c r="C9" s="86" t="s">
        <v>147</v>
      </c>
      <c r="D9" s="87">
        <v>46035</v>
      </c>
      <c r="E9" s="87">
        <v>46035</v>
      </c>
      <c r="F9" s="84" t="s">
        <v>54</v>
      </c>
      <c r="G9" s="87">
        <v>46035</v>
      </c>
      <c r="H9" s="84" t="s">
        <v>137</v>
      </c>
      <c r="I9" s="84" t="s">
        <v>138</v>
      </c>
      <c r="J9" s="84" t="s">
        <v>139</v>
      </c>
      <c r="K9" s="93">
        <v>146862</v>
      </c>
      <c r="L9" s="93">
        <v>146862</v>
      </c>
      <c r="M9" s="84" t="s">
        <v>140</v>
      </c>
      <c r="N9" s="84" t="s">
        <v>141</v>
      </c>
      <c r="O9" s="84"/>
      <c r="P9" s="84"/>
      <c r="Q9" s="84" t="s">
        <v>142</v>
      </c>
      <c r="R9" s="93">
        <v>2</v>
      </c>
      <c r="S9" s="93">
        <v>73431</v>
      </c>
      <c r="T9" s="90">
        <v>0.05</v>
      </c>
      <c r="U9" s="93">
        <v>7343</v>
      </c>
      <c r="V9" s="93">
        <v>11162</v>
      </c>
      <c r="W9" s="91">
        <f t="shared" si="1"/>
        <v>150681</v>
      </c>
      <c r="X9">
        <f t="shared" si="2"/>
        <v>1</v>
      </c>
    </row>
    <row r="10" spans="1:24" x14ac:dyDescent="0.25">
      <c r="A10" s="89">
        <f t="shared" si="0"/>
        <v>8</v>
      </c>
      <c r="B10" s="84" t="s">
        <v>176</v>
      </c>
      <c r="C10" s="86" t="s">
        <v>147</v>
      </c>
      <c r="D10" s="87">
        <v>46035</v>
      </c>
      <c r="E10" s="87">
        <v>46035</v>
      </c>
      <c r="F10" s="84" t="s">
        <v>54</v>
      </c>
      <c r="G10" s="87">
        <v>46035</v>
      </c>
      <c r="H10" s="84" t="s">
        <v>137</v>
      </c>
      <c r="I10" s="84" t="s">
        <v>138</v>
      </c>
      <c r="J10" s="84" t="s">
        <v>139</v>
      </c>
      <c r="K10" s="93">
        <v>111190</v>
      </c>
      <c r="L10" s="93">
        <v>111190</v>
      </c>
      <c r="M10" s="84" t="s">
        <v>148</v>
      </c>
      <c r="N10" s="84" t="s">
        <v>18</v>
      </c>
      <c r="O10" s="84"/>
      <c r="P10" s="84"/>
      <c r="Q10" s="84" t="s">
        <v>142</v>
      </c>
      <c r="R10" s="93">
        <v>2</v>
      </c>
      <c r="S10" s="93">
        <v>55595</v>
      </c>
      <c r="T10" s="90">
        <v>0.05</v>
      </c>
      <c r="U10" s="93">
        <v>5560</v>
      </c>
      <c r="V10" s="93">
        <v>8450</v>
      </c>
      <c r="W10" s="91">
        <f t="shared" si="1"/>
        <v>114080</v>
      </c>
      <c r="X10">
        <f t="shared" si="2"/>
        <v>1</v>
      </c>
    </row>
    <row r="11" spans="1:24" x14ac:dyDescent="0.25">
      <c r="A11" s="89">
        <f t="shared" si="0"/>
        <v>9</v>
      </c>
      <c r="B11" s="84" t="s">
        <v>176</v>
      </c>
      <c r="C11" s="86" t="s">
        <v>147</v>
      </c>
      <c r="D11" s="87">
        <v>46035</v>
      </c>
      <c r="E11" s="87">
        <v>46035</v>
      </c>
      <c r="F11" s="84" t="s">
        <v>54</v>
      </c>
      <c r="G11" s="87">
        <v>46035</v>
      </c>
      <c r="H11" s="84" t="s">
        <v>137</v>
      </c>
      <c r="I11" s="84" t="s">
        <v>138</v>
      </c>
      <c r="J11" s="84" t="s">
        <v>139</v>
      </c>
      <c r="K11" s="93">
        <v>150549</v>
      </c>
      <c r="L11" s="93">
        <v>150549</v>
      </c>
      <c r="M11" s="84" t="s">
        <v>144</v>
      </c>
      <c r="N11" s="84" t="s">
        <v>145</v>
      </c>
      <c r="O11" s="84"/>
      <c r="P11" s="84"/>
      <c r="Q11" s="84" t="s">
        <v>142</v>
      </c>
      <c r="R11" s="93">
        <v>3</v>
      </c>
      <c r="S11" s="93">
        <v>50183</v>
      </c>
      <c r="T11" s="90">
        <v>0.05</v>
      </c>
      <c r="U11" s="93">
        <v>7527</v>
      </c>
      <c r="V11" s="93">
        <v>11442</v>
      </c>
      <c r="W11" s="91">
        <f t="shared" si="1"/>
        <v>154464</v>
      </c>
      <c r="X11">
        <f t="shared" si="2"/>
        <v>1</v>
      </c>
    </row>
    <row r="12" spans="1:24" x14ac:dyDescent="0.25">
      <c r="A12" s="89">
        <f t="shared" si="0"/>
        <v>10</v>
      </c>
      <c r="B12" s="84" t="s">
        <v>176</v>
      </c>
      <c r="C12" s="86" t="s">
        <v>147</v>
      </c>
      <c r="D12" s="87">
        <v>46035</v>
      </c>
      <c r="E12" s="87">
        <v>46035</v>
      </c>
      <c r="F12" s="84" t="s">
        <v>54</v>
      </c>
      <c r="G12" s="87">
        <v>46035</v>
      </c>
      <c r="H12" s="84" t="s">
        <v>137</v>
      </c>
      <c r="I12" s="84" t="s">
        <v>138</v>
      </c>
      <c r="J12" s="84" t="s">
        <v>139</v>
      </c>
      <c r="K12" s="93">
        <v>138000</v>
      </c>
      <c r="L12" s="93">
        <v>138000</v>
      </c>
      <c r="M12" s="84" t="s">
        <v>149</v>
      </c>
      <c r="N12" s="84" t="s">
        <v>150</v>
      </c>
      <c r="O12" s="84"/>
      <c r="P12" s="84"/>
      <c r="Q12" s="84" t="s">
        <v>142</v>
      </c>
      <c r="R12" s="93">
        <v>3</v>
      </c>
      <c r="S12" s="93">
        <v>46000</v>
      </c>
      <c r="T12" s="90">
        <v>0.05</v>
      </c>
      <c r="U12" s="93">
        <v>6900</v>
      </c>
      <c r="V12" s="93">
        <v>10488</v>
      </c>
      <c r="W12" s="91">
        <f t="shared" si="1"/>
        <v>141588</v>
      </c>
      <c r="X12">
        <f t="shared" si="2"/>
        <v>1</v>
      </c>
    </row>
    <row r="13" spans="1:24" x14ac:dyDescent="0.25">
      <c r="A13" s="89">
        <f t="shared" si="0"/>
        <v>11</v>
      </c>
      <c r="B13" s="84" t="s">
        <v>176</v>
      </c>
      <c r="C13" s="86" t="s">
        <v>151</v>
      </c>
      <c r="D13" s="87">
        <v>46041</v>
      </c>
      <c r="E13" s="87">
        <v>46041</v>
      </c>
      <c r="F13" s="84" t="s">
        <v>55</v>
      </c>
      <c r="G13" s="87">
        <v>46041</v>
      </c>
      <c r="H13" s="84" t="s">
        <v>137</v>
      </c>
      <c r="I13" s="84" t="s">
        <v>138</v>
      </c>
      <c r="J13" s="84" t="s">
        <v>139</v>
      </c>
      <c r="K13" s="93">
        <v>440586</v>
      </c>
      <c r="L13" s="93">
        <v>440586</v>
      </c>
      <c r="M13" s="84" t="s">
        <v>140</v>
      </c>
      <c r="N13" s="84" t="s">
        <v>141</v>
      </c>
      <c r="O13" s="84"/>
      <c r="P13" s="84"/>
      <c r="Q13" s="84" t="s">
        <v>142</v>
      </c>
      <c r="R13" s="93">
        <v>6</v>
      </c>
      <c r="S13" s="93">
        <v>73431</v>
      </c>
      <c r="T13" s="90">
        <v>0.05</v>
      </c>
      <c r="U13" s="93">
        <v>22029</v>
      </c>
      <c r="V13" s="93">
        <v>33485</v>
      </c>
      <c r="W13" s="91">
        <f t="shared" si="1"/>
        <v>452042</v>
      </c>
      <c r="X13">
        <f t="shared" si="2"/>
        <v>1</v>
      </c>
    </row>
    <row r="14" spans="1:24" x14ac:dyDescent="0.25">
      <c r="A14" s="89">
        <f t="shared" si="0"/>
        <v>12</v>
      </c>
      <c r="B14" s="84" t="s">
        <v>176</v>
      </c>
      <c r="C14" s="86" t="s">
        <v>151</v>
      </c>
      <c r="D14" s="87">
        <v>46041</v>
      </c>
      <c r="E14" s="87">
        <v>46041</v>
      </c>
      <c r="F14" s="84" t="s">
        <v>55</v>
      </c>
      <c r="G14" s="87">
        <v>46041</v>
      </c>
      <c r="H14" s="84" t="s">
        <v>137</v>
      </c>
      <c r="I14" s="84" t="s">
        <v>138</v>
      </c>
      <c r="J14" s="84" t="s">
        <v>139</v>
      </c>
      <c r="K14" s="93">
        <v>116611</v>
      </c>
      <c r="L14" s="93">
        <v>116611</v>
      </c>
      <c r="M14" s="84" t="s">
        <v>143</v>
      </c>
      <c r="N14" s="84" t="s">
        <v>19</v>
      </c>
      <c r="O14" s="84"/>
      <c r="P14" s="84"/>
      <c r="Q14" s="84" t="s">
        <v>142</v>
      </c>
      <c r="R14" s="93">
        <v>1</v>
      </c>
      <c r="S14" s="93">
        <v>116611</v>
      </c>
      <c r="T14" s="90">
        <v>0.05</v>
      </c>
      <c r="U14" s="93">
        <v>5831</v>
      </c>
      <c r="V14" s="93">
        <v>8862</v>
      </c>
      <c r="W14" s="91">
        <f t="shared" si="1"/>
        <v>119642</v>
      </c>
      <c r="X14">
        <f t="shared" si="2"/>
        <v>1</v>
      </c>
    </row>
    <row r="15" spans="1:24" x14ac:dyDescent="0.25">
      <c r="A15" s="89">
        <f t="shared" si="0"/>
        <v>13</v>
      </c>
      <c r="B15" s="84" t="s">
        <v>176</v>
      </c>
      <c r="C15" s="86" t="s">
        <v>152</v>
      </c>
      <c r="D15" s="87">
        <v>46055</v>
      </c>
      <c r="E15" s="87">
        <v>46055</v>
      </c>
      <c r="F15" s="84" t="s">
        <v>57</v>
      </c>
      <c r="G15" s="87">
        <v>46055</v>
      </c>
      <c r="H15" s="84" t="s">
        <v>137</v>
      </c>
      <c r="I15" s="84" t="s">
        <v>138</v>
      </c>
      <c r="J15" s="84" t="s">
        <v>139</v>
      </c>
      <c r="K15" s="93">
        <v>440586</v>
      </c>
      <c r="L15" s="93">
        <v>440586</v>
      </c>
      <c r="M15" s="84" t="s">
        <v>140</v>
      </c>
      <c r="N15" s="84" t="s">
        <v>141</v>
      </c>
      <c r="O15" s="84"/>
      <c r="P15" s="84"/>
      <c r="Q15" s="84" t="s">
        <v>142</v>
      </c>
      <c r="R15" s="93">
        <v>6</v>
      </c>
      <c r="S15" s="93">
        <v>73431</v>
      </c>
      <c r="T15" s="90">
        <v>0.05</v>
      </c>
      <c r="U15" s="93">
        <v>22029</v>
      </c>
      <c r="V15" s="93">
        <v>33484</v>
      </c>
      <c r="W15" s="91">
        <f t="shared" si="1"/>
        <v>452041</v>
      </c>
      <c r="X15">
        <f t="shared" si="2"/>
        <v>2</v>
      </c>
    </row>
    <row r="16" spans="1:24" x14ac:dyDescent="0.25">
      <c r="A16" s="89">
        <f t="shared" si="0"/>
        <v>14</v>
      </c>
      <c r="B16" s="84" t="s">
        <v>176</v>
      </c>
      <c r="C16" s="86" t="s">
        <v>152</v>
      </c>
      <c r="D16" s="87">
        <v>46055</v>
      </c>
      <c r="E16" s="87">
        <v>46055</v>
      </c>
      <c r="F16" s="84" t="s">
        <v>57</v>
      </c>
      <c r="G16" s="87">
        <v>46055</v>
      </c>
      <c r="H16" s="84" t="s">
        <v>137</v>
      </c>
      <c r="I16" s="84" t="s">
        <v>138</v>
      </c>
      <c r="J16" s="84" t="s">
        <v>139</v>
      </c>
      <c r="K16" s="93">
        <v>233222</v>
      </c>
      <c r="L16" s="93">
        <v>233222</v>
      </c>
      <c r="M16" s="84" t="s">
        <v>143</v>
      </c>
      <c r="N16" s="84" t="s">
        <v>19</v>
      </c>
      <c r="O16" s="84"/>
      <c r="P16" s="84"/>
      <c r="Q16" s="84" t="s">
        <v>142</v>
      </c>
      <c r="R16" s="93">
        <v>2</v>
      </c>
      <c r="S16" s="93">
        <v>116611</v>
      </c>
      <c r="T16" s="90">
        <v>0.05</v>
      </c>
      <c r="U16" s="93">
        <v>11661</v>
      </c>
      <c r="V16" s="93">
        <v>17725</v>
      </c>
      <c r="W16" s="91">
        <f t="shared" si="1"/>
        <v>239286</v>
      </c>
      <c r="X16">
        <f t="shared" si="2"/>
        <v>2</v>
      </c>
    </row>
    <row r="17" spans="1:24" x14ac:dyDescent="0.25">
      <c r="A17" s="89">
        <f t="shared" si="0"/>
        <v>15</v>
      </c>
      <c r="B17" s="84" t="s">
        <v>176</v>
      </c>
      <c r="C17" s="86" t="s">
        <v>153</v>
      </c>
      <c r="D17" s="87">
        <v>46065</v>
      </c>
      <c r="E17" s="87">
        <v>46065</v>
      </c>
      <c r="F17" s="84" t="s">
        <v>58</v>
      </c>
      <c r="G17" s="87">
        <v>46065</v>
      </c>
      <c r="H17" s="84" t="s">
        <v>137</v>
      </c>
      <c r="I17" s="84" t="s">
        <v>138</v>
      </c>
      <c r="J17" s="84" t="s">
        <v>139</v>
      </c>
      <c r="K17" s="93">
        <v>734310</v>
      </c>
      <c r="L17" s="93">
        <v>734310</v>
      </c>
      <c r="M17" s="84" t="s">
        <v>140</v>
      </c>
      <c r="N17" s="84" t="s">
        <v>141</v>
      </c>
      <c r="O17" s="84"/>
      <c r="P17" s="84"/>
      <c r="Q17" s="84" t="s">
        <v>142</v>
      </c>
      <c r="R17" s="93">
        <v>10</v>
      </c>
      <c r="S17" s="93">
        <v>73431</v>
      </c>
      <c r="T17" s="90">
        <v>0.05</v>
      </c>
      <c r="U17" s="93">
        <v>36716</v>
      </c>
      <c r="V17" s="93">
        <v>55807</v>
      </c>
      <c r="W17" s="91">
        <f t="shared" si="1"/>
        <v>753401</v>
      </c>
      <c r="X17">
        <f t="shared" si="2"/>
        <v>2</v>
      </c>
    </row>
    <row r="18" spans="1:24" x14ac:dyDescent="0.25">
      <c r="A18" s="89">
        <f t="shared" si="0"/>
        <v>16</v>
      </c>
      <c r="B18" s="84" t="s">
        <v>176</v>
      </c>
      <c r="C18" s="86" t="s">
        <v>153</v>
      </c>
      <c r="D18" s="87">
        <v>46065</v>
      </c>
      <c r="E18" s="87">
        <v>46065</v>
      </c>
      <c r="F18" s="84" t="s">
        <v>58</v>
      </c>
      <c r="G18" s="87">
        <v>46065</v>
      </c>
      <c r="H18" s="84" t="s">
        <v>137</v>
      </c>
      <c r="I18" s="84" t="s">
        <v>138</v>
      </c>
      <c r="J18" s="84" t="s">
        <v>139</v>
      </c>
      <c r="K18" s="93">
        <v>250915</v>
      </c>
      <c r="L18" s="93">
        <v>250915</v>
      </c>
      <c r="M18" s="84" t="s">
        <v>144</v>
      </c>
      <c r="N18" s="84" t="s">
        <v>145</v>
      </c>
      <c r="O18" s="84"/>
      <c r="P18" s="84"/>
      <c r="Q18" s="84" t="s">
        <v>142</v>
      </c>
      <c r="R18" s="93">
        <v>5</v>
      </c>
      <c r="S18" s="93">
        <v>50183</v>
      </c>
      <c r="T18" s="90">
        <v>0.05</v>
      </c>
      <c r="U18" s="93">
        <v>12546</v>
      </c>
      <c r="V18" s="93">
        <v>19070</v>
      </c>
      <c r="W18" s="91">
        <f t="shared" si="1"/>
        <v>257439</v>
      </c>
      <c r="X18">
        <f t="shared" si="2"/>
        <v>2</v>
      </c>
    </row>
    <row r="19" spans="1:24" x14ac:dyDescent="0.25">
      <c r="A19" s="89">
        <f t="shared" si="0"/>
        <v>17</v>
      </c>
      <c r="B19" s="84" t="s">
        <v>176</v>
      </c>
      <c r="C19" s="86" t="s">
        <v>154</v>
      </c>
      <c r="D19" s="87">
        <v>46083</v>
      </c>
      <c r="E19" s="87">
        <v>46083</v>
      </c>
      <c r="F19" s="84" t="s">
        <v>59</v>
      </c>
      <c r="G19" s="87">
        <v>46083</v>
      </c>
      <c r="H19" s="84" t="s">
        <v>137</v>
      </c>
      <c r="I19" s="84" t="s">
        <v>138</v>
      </c>
      <c r="J19" s="84" t="s">
        <v>139</v>
      </c>
      <c r="K19" s="93">
        <v>514017</v>
      </c>
      <c r="L19" s="93">
        <v>514017</v>
      </c>
      <c r="M19" s="84" t="s">
        <v>140</v>
      </c>
      <c r="N19" s="84" t="s">
        <v>141</v>
      </c>
      <c r="O19" s="84"/>
      <c r="P19" s="84"/>
      <c r="Q19" s="84" t="s">
        <v>142</v>
      </c>
      <c r="R19" s="93">
        <v>7</v>
      </c>
      <c r="S19" s="93">
        <v>73431</v>
      </c>
      <c r="T19" s="90">
        <v>0.05</v>
      </c>
      <c r="U19" s="93">
        <v>25701</v>
      </c>
      <c r="V19" s="93">
        <v>39065</v>
      </c>
      <c r="W19" s="91">
        <f t="shared" si="1"/>
        <v>527381</v>
      </c>
      <c r="X19">
        <f t="shared" si="2"/>
        <v>3</v>
      </c>
    </row>
    <row r="20" spans="1:24" x14ac:dyDescent="0.25">
      <c r="A20" s="89">
        <f t="shared" si="0"/>
        <v>18</v>
      </c>
      <c r="B20" s="84" t="s">
        <v>176</v>
      </c>
      <c r="C20" s="86" t="s">
        <v>154</v>
      </c>
      <c r="D20" s="87">
        <v>46083</v>
      </c>
      <c r="E20" s="87">
        <v>46083</v>
      </c>
      <c r="F20" s="84" t="s">
        <v>59</v>
      </c>
      <c r="G20" s="87">
        <v>46083</v>
      </c>
      <c r="H20" s="84" t="s">
        <v>137</v>
      </c>
      <c r="I20" s="84" t="s">
        <v>138</v>
      </c>
      <c r="J20" s="84" t="s">
        <v>139</v>
      </c>
      <c r="K20" s="93">
        <v>111190</v>
      </c>
      <c r="L20" s="93">
        <v>111190</v>
      </c>
      <c r="M20" s="84" t="s">
        <v>148</v>
      </c>
      <c r="N20" s="84" t="s">
        <v>18</v>
      </c>
      <c r="O20" s="84"/>
      <c r="P20" s="84"/>
      <c r="Q20" s="84" t="s">
        <v>142</v>
      </c>
      <c r="R20" s="93">
        <v>2</v>
      </c>
      <c r="S20" s="93">
        <v>55595</v>
      </c>
      <c r="T20" s="90">
        <v>0.05</v>
      </c>
      <c r="U20" s="93">
        <v>5560</v>
      </c>
      <c r="V20" s="93">
        <v>8450</v>
      </c>
      <c r="W20" s="91">
        <f t="shared" si="1"/>
        <v>114080</v>
      </c>
      <c r="X20">
        <f t="shared" si="2"/>
        <v>3</v>
      </c>
    </row>
    <row r="21" spans="1:24" x14ac:dyDescent="0.25">
      <c r="A21" s="89">
        <f t="shared" si="0"/>
        <v>19</v>
      </c>
      <c r="B21" s="84" t="s">
        <v>176</v>
      </c>
      <c r="C21" s="86" t="s">
        <v>154</v>
      </c>
      <c r="D21" s="87">
        <v>46083</v>
      </c>
      <c r="E21" s="87">
        <v>46083</v>
      </c>
      <c r="F21" s="84" t="s">
        <v>59</v>
      </c>
      <c r="G21" s="87">
        <v>46083</v>
      </c>
      <c r="H21" s="84" t="s">
        <v>137</v>
      </c>
      <c r="I21" s="84" t="s">
        <v>138</v>
      </c>
      <c r="J21" s="84" t="s">
        <v>139</v>
      </c>
      <c r="K21" s="93">
        <v>150549</v>
      </c>
      <c r="L21" s="93">
        <v>150549</v>
      </c>
      <c r="M21" s="84" t="s">
        <v>144</v>
      </c>
      <c r="N21" s="84" t="s">
        <v>145</v>
      </c>
      <c r="O21" s="84"/>
      <c r="P21" s="84"/>
      <c r="Q21" s="84" t="s">
        <v>142</v>
      </c>
      <c r="R21" s="93">
        <v>3</v>
      </c>
      <c r="S21" s="93">
        <v>50183</v>
      </c>
      <c r="T21" s="90">
        <v>0.05</v>
      </c>
      <c r="U21" s="93">
        <v>7527</v>
      </c>
      <c r="V21" s="93">
        <v>11442</v>
      </c>
      <c r="W21" s="91">
        <f t="shared" si="1"/>
        <v>154464</v>
      </c>
      <c r="X21">
        <f t="shared" si="2"/>
        <v>3</v>
      </c>
    </row>
    <row r="22" spans="1:24" x14ac:dyDescent="0.25">
      <c r="A22" s="89">
        <f t="shared" si="0"/>
        <v>20</v>
      </c>
      <c r="B22" s="84" t="s">
        <v>176</v>
      </c>
      <c r="C22" s="86" t="s">
        <v>155</v>
      </c>
      <c r="D22" s="87">
        <v>46087</v>
      </c>
      <c r="E22" s="87">
        <v>46087</v>
      </c>
      <c r="F22" s="84" t="s">
        <v>60</v>
      </c>
      <c r="G22" s="87">
        <v>46109</v>
      </c>
      <c r="H22" s="84" t="s">
        <v>137</v>
      </c>
      <c r="I22" s="84" t="s">
        <v>138</v>
      </c>
      <c r="J22" s="84" t="s">
        <v>139</v>
      </c>
      <c r="K22" s="93">
        <v>349833</v>
      </c>
      <c r="L22" s="93">
        <v>349833</v>
      </c>
      <c r="M22" s="84" t="s">
        <v>143</v>
      </c>
      <c r="N22" s="84" t="s">
        <v>19</v>
      </c>
      <c r="O22" s="84"/>
      <c r="P22" s="84"/>
      <c r="Q22" s="84" t="s">
        <v>142</v>
      </c>
      <c r="R22" s="93">
        <v>3</v>
      </c>
      <c r="S22" s="93">
        <v>116611</v>
      </c>
      <c r="T22" s="90">
        <v>0.05</v>
      </c>
      <c r="U22" s="93">
        <v>17492</v>
      </c>
      <c r="V22" s="93">
        <v>26586</v>
      </c>
      <c r="W22" s="91">
        <f t="shared" si="1"/>
        <v>358927</v>
      </c>
      <c r="X22">
        <f t="shared" si="2"/>
        <v>3</v>
      </c>
    </row>
    <row r="23" spans="1:24" x14ac:dyDescent="0.25">
      <c r="A23" s="89">
        <f t="shared" si="0"/>
        <v>21</v>
      </c>
      <c r="B23" s="84" t="s">
        <v>176</v>
      </c>
      <c r="C23" s="86" t="s">
        <v>155</v>
      </c>
      <c r="D23" s="87">
        <v>46087</v>
      </c>
      <c r="E23" s="87">
        <v>46087</v>
      </c>
      <c r="F23" s="84" t="s">
        <v>60</v>
      </c>
      <c r="G23" s="87">
        <v>46109</v>
      </c>
      <c r="H23" s="84" t="s">
        <v>137</v>
      </c>
      <c r="I23" s="84" t="s">
        <v>138</v>
      </c>
      <c r="J23" s="84" t="s">
        <v>139</v>
      </c>
      <c r="K23" s="93">
        <v>367155</v>
      </c>
      <c r="L23" s="93">
        <v>367155</v>
      </c>
      <c r="M23" s="84" t="s">
        <v>140</v>
      </c>
      <c r="N23" s="84" t="s">
        <v>141</v>
      </c>
      <c r="O23" s="84"/>
      <c r="P23" s="84"/>
      <c r="Q23" s="84" t="s">
        <v>142</v>
      </c>
      <c r="R23" s="93">
        <v>5</v>
      </c>
      <c r="S23" s="93">
        <v>73431</v>
      </c>
      <c r="T23" s="90">
        <v>0.05</v>
      </c>
      <c r="U23" s="93">
        <v>18358</v>
      </c>
      <c r="V23" s="93">
        <v>27904</v>
      </c>
      <c r="W23" s="91">
        <f t="shared" si="1"/>
        <v>376701</v>
      </c>
      <c r="X23">
        <f t="shared" si="2"/>
        <v>3</v>
      </c>
    </row>
    <row r="24" spans="1:24" x14ac:dyDescent="0.25">
      <c r="A24" s="89">
        <f t="shared" si="0"/>
        <v>22</v>
      </c>
      <c r="B24" s="84" t="s">
        <v>176</v>
      </c>
      <c r="C24" s="86" t="s">
        <v>155</v>
      </c>
      <c r="D24" s="87">
        <v>46087</v>
      </c>
      <c r="E24" s="87">
        <v>46087</v>
      </c>
      <c r="F24" s="84" t="s">
        <v>60</v>
      </c>
      <c r="G24" s="87">
        <v>46109</v>
      </c>
      <c r="H24" s="84" t="s">
        <v>137</v>
      </c>
      <c r="I24" s="84" t="s">
        <v>138</v>
      </c>
      <c r="J24" s="84" t="s">
        <v>139</v>
      </c>
      <c r="K24" s="93">
        <v>150549</v>
      </c>
      <c r="L24" s="93">
        <v>150549</v>
      </c>
      <c r="M24" s="84" t="s">
        <v>144</v>
      </c>
      <c r="N24" s="84" t="s">
        <v>145</v>
      </c>
      <c r="O24" s="84"/>
      <c r="P24" s="84"/>
      <c r="Q24" s="84" t="s">
        <v>142</v>
      </c>
      <c r="R24" s="93">
        <v>3</v>
      </c>
      <c r="S24" s="93">
        <v>50183</v>
      </c>
      <c r="T24" s="90">
        <v>0.05</v>
      </c>
      <c r="U24" s="93">
        <v>7527</v>
      </c>
      <c r="V24" s="93">
        <v>11442</v>
      </c>
      <c r="W24" s="91">
        <f t="shared" si="1"/>
        <v>154464</v>
      </c>
      <c r="X24">
        <f t="shared" si="2"/>
        <v>3</v>
      </c>
    </row>
    <row r="25" spans="1:24" x14ac:dyDescent="0.25">
      <c r="A25" s="89">
        <f t="shared" si="0"/>
        <v>23</v>
      </c>
      <c r="B25" s="84" t="s">
        <v>176</v>
      </c>
      <c r="C25" s="86" t="s">
        <v>155</v>
      </c>
      <c r="D25" s="87">
        <v>46087</v>
      </c>
      <c r="E25" s="87">
        <v>46087</v>
      </c>
      <c r="F25" s="84" t="s">
        <v>60</v>
      </c>
      <c r="G25" s="87">
        <v>46109</v>
      </c>
      <c r="H25" s="84" t="s">
        <v>137</v>
      </c>
      <c r="I25" s="84" t="s">
        <v>138</v>
      </c>
      <c r="J25" s="84" t="s">
        <v>139</v>
      </c>
      <c r="K25" s="93">
        <v>166785</v>
      </c>
      <c r="L25" s="93">
        <v>166785</v>
      </c>
      <c r="M25" s="84" t="s">
        <v>148</v>
      </c>
      <c r="N25" s="84" t="s">
        <v>18</v>
      </c>
      <c r="O25" s="84"/>
      <c r="P25" s="84"/>
      <c r="Q25" s="84" t="s">
        <v>142</v>
      </c>
      <c r="R25" s="93">
        <v>3</v>
      </c>
      <c r="S25" s="93">
        <v>55595</v>
      </c>
      <c r="T25" s="90">
        <v>0.05</v>
      </c>
      <c r="U25" s="93">
        <v>8339</v>
      </c>
      <c r="V25" s="93">
        <v>12676</v>
      </c>
      <c r="W25" s="91">
        <f t="shared" si="1"/>
        <v>171122</v>
      </c>
      <c r="X25">
        <f t="shared" si="2"/>
        <v>3</v>
      </c>
    </row>
    <row r="26" spans="1:24" x14ac:dyDescent="0.25">
      <c r="A26" s="89">
        <f t="shared" si="0"/>
        <v>24</v>
      </c>
      <c r="B26" s="84" t="s">
        <v>176</v>
      </c>
      <c r="C26" s="86" t="s">
        <v>156</v>
      </c>
      <c r="D26" s="87">
        <v>46087</v>
      </c>
      <c r="E26" s="87">
        <v>46087</v>
      </c>
      <c r="F26" s="84" t="s">
        <v>61</v>
      </c>
      <c r="G26" s="87">
        <v>46087</v>
      </c>
      <c r="H26" s="84" t="s">
        <v>137</v>
      </c>
      <c r="I26" s="84" t="s">
        <v>138</v>
      </c>
      <c r="J26" s="84" t="s">
        <v>139</v>
      </c>
      <c r="K26" s="93">
        <v>233222</v>
      </c>
      <c r="L26" s="93">
        <v>233222</v>
      </c>
      <c r="M26" s="84" t="s">
        <v>143</v>
      </c>
      <c r="N26" s="84" t="s">
        <v>19</v>
      </c>
      <c r="O26" s="84"/>
      <c r="P26" s="84"/>
      <c r="Q26" s="84" t="s">
        <v>142</v>
      </c>
      <c r="R26" s="93">
        <v>2</v>
      </c>
      <c r="S26" s="93">
        <v>116611</v>
      </c>
      <c r="T26" s="90">
        <v>0.05</v>
      </c>
      <c r="U26" s="93">
        <v>11661</v>
      </c>
      <c r="V26" s="93">
        <v>17725</v>
      </c>
      <c r="W26" s="91">
        <f t="shared" si="1"/>
        <v>239286</v>
      </c>
      <c r="X26">
        <f t="shared" si="2"/>
        <v>3</v>
      </c>
    </row>
    <row r="27" spans="1:24" x14ac:dyDescent="0.25">
      <c r="A27" s="89">
        <f t="shared" si="0"/>
        <v>25</v>
      </c>
      <c r="B27" s="84" t="s">
        <v>176</v>
      </c>
      <c r="C27" s="86" t="s">
        <v>156</v>
      </c>
      <c r="D27" s="87">
        <v>46087</v>
      </c>
      <c r="E27" s="87">
        <v>46087</v>
      </c>
      <c r="F27" s="84" t="s">
        <v>61</v>
      </c>
      <c r="G27" s="87">
        <v>46087</v>
      </c>
      <c r="H27" s="84" t="s">
        <v>137</v>
      </c>
      <c r="I27" s="84" t="s">
        <v>138</v>
      </c>
      <c r="J27" s="84" t="s">
        <v>139</v>
      </c>
      <c r="K27" s="93">
        <v>220293</v>
      </c>
      <c r="L27" s="93">
        <v>220293</v>
      </c>
      <c r="M27" s="84" t="s">
        <v>140</v>
      </c>
      <c r="N27" s="84" t="s">
        <v>141</v>
      </c>
      <c r="O27" s="84"/>
      <c r="P27" s="84"/>
      <c r="Q27" s="84" t="s">
        <v>142</v>
      </c>
      <c r="R27" s="93">
        <v>3</v>
      </c>
      <c r="S27" s="93">
        <v>73431</v>
      </c>
      <c r="T27" s="90">
        <v>0.05</v>
      </c>
      <c r="U27" s="93">
        <v>11015</v>
      </c>
      <c r="V27" s="93">
        <v>16742</v>
      </c>
      <c r="W27" s="91">
        <f t="shared" si="1"/>
        <v>226020</v>
      </c>
      <c r="X27">
        <f t="shared" si="2"/>
        <v>3</v>
      </c>
    </row>
    <row r="28" spans="1:24" x14ac:dyDescent="0.25">
      <c r="A28" s="89">
        <f t="shared" si="0"/>
        <v>26</v>
      </c>
      <c r="B28" s="84" t="s">
        <v>176</v>
      </c>
      <c r="C28" s="86" t="s">
        <v>156</v>
      </c>
      <c r="D28" s="87">
        <v>46087</v>
      </c>
      <c r="E28" s="87">
        <v>46087</v>
      </c>
      <c r="F28" s="84" t="s">
        <v>61</v>
      </c>
      <c r="G28" s="87">
        <v>46087</v>
      </c>
      <c r="H28" s="84" t="s">
        <v>137</v>
      </c>
      <c r="I28" s="84" t="s">
        <v>138</v>
      </c>
      <c r="J28" s="84" t="s">
        <v>139</v>
      </c>
      <c r="K28" s="93">
        <v>150549</v>
      </c>
      <c r="L28" s="93">
        <v>150549</v>
      </c>
      <c r="M28" s="84" t="s">
        <v>144</v>
      </c>
      <c r="N28" s="84" t="s">
        <v>145</v>
      </c>
      <c r="O28" s="84"/>
      <c r="P28" s="84"/>
      <c r="Q28" s="84" t="s">
        <v>142</v>
      </c>
      <c r="R28" s="93">
        <v>3</v>
      </c>
      <c r="S28" s="93">
        <v>50183</v>
      </c>
      <c r="T28" s="90">
        <v>0.05</v>
      </c>
      <c r="U28" s="93">
        <v>7527</v>
      </c>
      <c r="V28" s="93">
        <v>11442</v>
      </c>
      <c r="W28" s="91">
        <f t="shared" si="1"/>
        <v>154464</v>
      </c>
      <c r="X28">
        <f t="shared" si="2"/>
        <v>3</v>
      </c>
    </row>
    <row r="29" spans="1:24" x14ac:dyDescent="0.25">
      <c r="A29" s="89">
        <f t="shared" si="0"/>
        <v>27</v>
      </c>
      <c r="B29" s="84" t="s">
        <v>176</v>
      </c>
      <c r="C29" s="86" t="s">
        <v>156</v>
      </c>
      <c r="D29" s="87">
        <v>46087</v>
      </c>
      <c r="E29" s="87">
        <v>46087</v>
      </c>
      <c r="F29" s="84" t="s">
        <v>61</v>
      </c>
      <c r="G29" s="87">
        <v>46087</v>
      </c>
      <c r="H29" s="84" t="s">
        <v>137</v>
      </c>
      <c r="I29" s="84" t="s">
        <v>138</v>
      </c>
      <c r="J29" s="84" t="s">
        <v>139</v>
      </c>
      <c r="K29" s="93">
        <v>111190</v>
      </c>
      <c r="L29" s="93">
        <v>111190</v>
      </c>
      <c r="M29" s="84" t="s">
        <v>148</v>
      </c>
      <c r="N29" s="84" t="s">
        <v>18</v>
      </c>
      <c r="O29" s="84"/>
      <c r="P29" s="84"/>
      <c r="Q29" s="84" t="s">
        <v>142</v>
      </c>
      <c r="R29" s="93">
        <v>2</v>
      </c>
      <c r="S29" s="93">
        <v>55595</v>
      </c>
      <c r="T29" s="90">
        <v>0.05</v>
      </c>
      <c r="U29" s="93">
        <v>5560</v>
      </c>
      <c r="V29" s="93">
        <v>8450</v>
      </c>
      <c r="W29" s="91">
        <f t="shared" si="1"/>
        <v>114080</v>
      </c>
      <c r="X29">
        <f t="shared" si="2"/>
        <v>3</v>
      </c>
    </row>
    <row r="30" spans="1:24" x14ac:dyDescent="0.25">
      <c r="A30" s="89">
        <f t="shared" si="0"/>
        <v>28</v>
      </c>
      <c r="B30" s="84" t="s">
        <v>176</v>
      </c>
      <c r="C30" s="86" t="s">
        <v>156</v>
      </c>
      <c r="D30" s="87">
        <v>46087</v>
      </c>
      <c r="E30" s="87">
        <v>46087</v>
      </c>
      <c r="F30" s="84" t="s">
        <v>61</v>
      </c>
      <c r="G30" s="87">
        <v>46087</v>
      </c>
      <c r="H30" s="84" t="s">
        <v>137</v>
      </c>
      <c r="I30" s="84" t="s">
        <v>138</v>
      </c>
      <c r="J30" s="84" t="s">
        <v>139</v>
      </c>
      <c r="K30" s="93">
        <v>92000</v>
      </c>
      <c r="L30" s="93">
        <v>92000</v>
      </c>
      <c r="M30" s="84" t="s">
        <v>149</v>
      </c>
      <c r="N30" s="84" t="s">
        <v>150</v>
      </c>
      <c r="O30" s="84"/>
      <c r="P30" s="84"/>
      <c r="Q30" s="84" t="s">
        <v>142</v>
      </c>
      <c r="R30" s="93">
        <v>2</v>
      </c>
      <c r="S30" s="93">
        <v>46000</v>
      </c>
      <c r="T30" s="90">
        <v>0.05</v>
      </c>
      <c r="U30" s="93">
        <v>4600</v>
      </c>
      <c r="V30" s="93">
        <v>6992</v>
      </c>
      <c r="W30" s="91">
        <f t="shared" si="1"/>
        <v>94392</v>
      </c>
      <c r="X30">
        <f t="shared" si="2"/>
        <v>3</v>
      </c>
    </row>
    <row r="31" spans="1:24" x14ac:dyDescent="0.25">
      <c r="A31" s="89">
        <f t="shared" si="0"/>
        <v>29</v>
      </c>
      <c r="B31" s="84" t="s">
        <v>176</v>
      </c>
      <c r="C31" s="86" t="s">
        <v>157</v>
      </c>
      <c r="D31" s="87">
        <v>46099</v>
      </c>
      <c r="E31" s="87">
        <v>46099</v>
      </c>
      <c r="F31" s="84" t="s">
        <v>62</v>
      </c>
      <c r="G31" s="87">
        <v>46099</v>
      </c>
      <c r="H31" s="84" t="s">
        <v>137</v>
      </c>
      <c r="I31" s="84" t="s">
        <v>138</v>
      </c>
      <c r="J31" s="84" t="s">
        <v>139</v>
      </c>
      <c r="K31" s="93">
        <v>146862</v>
      </c>
      <c r="L31" s="93">
        <v>146862</v>
      </c>
      <c r="M31" s="84" t="s">
        <v>140</v>
      </c>
      <c r="N31" s="84" t="s">
        <v>141</v>
      </c>
      <c r="O31" s="84"/>
      <c r="P31" s="84"/>
      <c r="Q31" s="84" t="s">
        <v>142</v>
      </c>
      <c r="R31" s="93">
        <v>2</v>
      </c>
      <c r="S31" s="93">
        <v>73431</v>
      </c>
      <c r="T31" s="90">
        <v>0.05</v>
      </c>
      <c r="U31" s="93">
        <v>7343</v>
      </c>
      <c r="V31" s="93">
        <v>11162</v>
      </c>
      <c r="W31" s="91">
        <f t="shared" si="1"/>
        <v>150681</v>
      </c>
      <c r="X31">
        <f t="shared" si="2"/>
        <v>3</v>
      </c>
    </row>
    <row r="32" spans="1:24" x14ac:dyDescent="0.25">
      <c r="A32" s="89">
        <f t="shared" si="0"/>
        <v>30</v>
      </c>
      <c r="B32" s="84" t="s">
        <v>176</v>
      </c>
      <c r="C32" s="86" t="s">
        <v>157</v>
      </c>
      <c r="D32" s="87">
        <v>46099</v>
      </c>
      <c r="E32" s="87">
        <v>46099</v>
      </c>
      <c r="F32" s="84" t="s">
        <v>62</v>
      </c>
      <c r="G32" s="87">
        <v>46099</v>
      </c>
      <c r="H32" s="84" t="s">
        <v>137</v>
      </c>
      <c r="I32" s="84" t="s">
        <v>138</v>
      </c>
      <c r="J32" s="84" t="s">
        <v>139</v>
      </c>
      <c r="K32" s="93">
        <v>111190</v>
      </c>
      <c r="L32" s="93">
        <v>111190</v>
      </c>
      <c r="M32" s="84" t="s">
        <v>148</v>
      </c>
      <c r="N32" s="84" t="s">
        <v>18</v>
      </c>
      <c r="O32" s="84"/>
      <c r="P32" s="84"/>
      <c r="Q32" s="84" t="s">
        <v>142</v>
      </c>
      <c r="R32" s="93">
        <v>2</v>
      </c>
      <c r="S32" s="93">
        <v>55595</v>
      </c>
      <c r="T32" s="90">
        <v>0.05</v>
      </c>
      <c r="U32" s="93">
        <v>5560</v>
      </c>
      <c r="V32" s="93">
        <v>8450</v>
      </c>
      <c r="W32" s="91">
        <f t="shared" si="1"/>
        <v>114080</v>
      </c>
      <c r="X32">
        <f t="shared" si="2"/>
        <v>3</v>
      </c>
    </row>
    <row r="33" spans="1:24" x14ac:dyDescent="0.25">
      <c r="A33" s="89">
        <f t="shared" si="0"/>
        <v>31</v>
      </c>
      <c r="B33" s="84" t="s">
        <v>176</v>
      </c>
      <c r="C33" s="86" t="s">
        <v>157</v>
      </c>
      <c r="D33" s="87">
        <v>46099</v>
      </c>
      <c r="E33" s="87">
        <v>46099</v>
      </c>
      <c r="F33" s="84" t="s">
        <v>62</v>
      </c>
      <c r="G33" s="87">
        <v>46099</v>
      </c>
      <c r="H33" s="84" t="s">
        <v>137</v>
      </c>
      <c r="I33" s="84" t="s">
        <v>138</v>
      </c>
      <c r="J33" s="84" t="s">
        <v>139</v>
      </c>
      <c r="K33" s="93">
        <v>233222</v>
      </c>
      <c r="L33" s="93">
        <v>233222</v>
      </c>
      <c r="M33" s="84" t="s">
        <v>143</v>
      </c>
      <c r="N33" s="84" t="s">
        <v>19</v>
      </c>
      <c r="O33" s="84"/>
      <c r="P33" s="84"/>
      <c r="Q33" s="84" t="s">
        <v>142</v>
      </c>
      <c r="R33" s="93">
        <v>2</v>
      </c>
      <c r="S33" s="93">
        <v>116611</v>
      </c>
      <c r="T33" s="90">
        <v>0.05</v>
      </c>
      <c r="U33" s="93">
        <v>11661</v>
      </c>
      <c r="V33" s="93">
        <v>17725</v>
      </c>
      <c r="W33" s="91">
        <f t="shared" si="1"/>
        <v>239286</v>
      </c>
      <c r="X33">
        <f t="shared" si="2"/>
        <v>3</v>
      </c>
    </row>
    <row r="34" spans="1:24" x14ac:dyDescent="0.25">
      <c r="A34" s="89">
        <f t="shared" si="0"/>
        <v>32</v>
      </c>
      <c r="B34" s="84" t="s">
        <v>176</v>
      </c>
      <c r="C34" s="86" t="s">
        <v>157</v>
      </c>
      <c r="D34" s="87">
        <v>46099</v>
      </c>
      <c r="E34" s="87">
        <v>46099</v>
      </c>
      <c r="F34" s="84" t="s">
        <v>62</v>
      </c>
      <c r="G34" s="87">
        <v>46099</v>
      </c>
      <c r="H34" s="84" t="s">
        <v>137</v>
      </c>
      <c r="I34" s="84" t="s">
        <v>138</v>
      </c>
      <c r="J34" s="84" t="s">
        <v>139</v>
      </c>
      <c r="K34" s="93">
        <v>100366</v>
      </c>
      <c r="L34" s="93">
        <v>100366</v>
      </c>
      <c r="M34" s="84" t="s">
        <v>144</v>
      </c>
      <c r="N34" s="84" t="s">
        <v>145</v>
      </c>
      <c r="O34" s="84"/>
      <c r="P34" s="84"/>
      <c r="Q34" s="84" t="s">
        <v>142</v>
      </c>
      <c r="R34" s="93">
        <v>2</v>
      </c>
      <c r="S34" s="93">
        <v>50183</v>
      </c>
      <c r="T34" s="90">
        <v>0.05</v>
      </c>
      <c r="U34" s="93">
        <v>5018</v>
      </c>
      <c r="V34" s="93">
        <v>7628</v>
      </c>
      <c r="W34" s="91">
        <f t="shared" si="1"/>
        <v>102976</v>
      </c>
      <c r="X34">
        <f t="shared" si="2"/>
        <v>3</v>
      </c>
    </row>
    <row r="35" spans="1:24" x14ac:dyDescent="0.25">
      <c r="A35" s="89">
        <f t="shared" si="0"/>
        <v>33</v>
      </c>
      <c r="B35" s="84" t="s">
        <v>176</v>
      </c>
      <c r="C35" s="86" t="s">
        <v>157</v>
      </c>
      <c r="D35" s="87">
        <v>46099</v>
      </c>
      <c r="E35" s="87">
        <v>46099</v>
      </c>
      <c r="F35" s="84" t="s">
        <v>62</v>
      </c>
      <c r="G35" s="87">
        <v>46099</v>
      </c>
      <c r="H35" s="84" t="s">
        <v>137</v>
      </c>
      <c r="I35" s="84" t="s">
        <v>138</v>
      </c>
      <c r="J35" s="84" t="s">
        <v>139</v>
      </c>
      <c r="K35" s="93">
        <v>92000</v>
      </c>
      <c r="L35" s="93">
        <v>92000</v>
      </c>
      <c r="M35" s="84" t="s">
        <v>149</v>
      </c>
      <c r="N35" s="84" t="s">
        <v>150</v>
      </c>
      <c r="O35" s="84"/>
      <c r="P35" s="84"/>
      <c r="Q35" s="84" t="s">
        <v>142</v>
      </c>
      <c r="R35" s="93">
        <v>2</v>
      </c>
      <c r="S35" s="93">
        <v>46000</v>
      </c>
      <c r="T35" s="90">
        <v>0.05</v>
      </c>
      <c r="U35" s="93">
        <v>4600</v>
      </c>
      <c r="V35" s="93">
        <v>6992</v>
      </c>
      <c r="W35" s="91">
        <f t="shared" si="1"/>
        <v>94392</v>
      </c>
      <c r="X35">
        <f t="shared" si="2"/>
        <v>3</v>
      </c>
    </row>
    <row r="36" spans="1:24" x14ac:dyDescent="0.25">
      <c r="A36" s="89">
        <f t="shared" si="0"/>
        <v>34</v>
      </c>
      <c r="B36" s="84" t="s">
        <v>176</v>
      </c>
      <c r="C36" s="86" t="s">
        <v>158</v>
      </c>
      <c r="D36" s="87">
        <v>46099</v>
      </c>
      <c r="E36" s="87">
        <v>46099</v>
      </c>
      <c r="F36" s="84" t="s">
        <v>63</v>
      </c>
      <c r="G36" s="87">
        <v>46099</v>
      </c>
      <c r="H36" s="84" t="s">
        <v>137</v>
      </c>
      <c r="I36" s="84" t="s">
        <v>138</v>
      </c>
      <c r="J36" s="84" t="s">
        <v>139</v>
      </c>
      <c r="K36" s="93">
        <v>440586</v>
      </c>
      <c r="L36" s="93">
        <v>440586</v>
      </c>
      <c r="M36" s="84" t="s">
        <v>140</v>
      </c>
      <c r="N36" s="84" t="s">
        <v>141</v>
      </c>
      <c r="O36" s="84"/>
      <c r="P36" s="84"/>
      <c r="Q36" s="84" t="s">
        <v>142</v>
      </c>
      <c r="R36" s="93">
        <v>6</v>
      </c>
      <c r="S36" s="93">
        <v>73431</v>
      </c>
      <c r="T36" s="90">
        <v>0.05</v>
      </c>
      <c r="U36" s="93">
        <v>22029</v>
      </c>
      <c r="V36" s="93">
        <v>33484</v>
      </c>
      <c r="W36" s="91">
        <f t="shared" si="1"/>
        <v>452041</v>
      </c>
      <c r="X36">
        <f t="shared" si="2"/>
        <v>3</v>
      </c>
    </row>
    <row r="37" spans="1:24" x14ac:dyDescent="0.25">
      <c r="A37" s="89">
        <f t="shared" si="0"/>
        <v>35</v>
      </c>
      <c r="B37" s="84" t="s">
        <v>176</v>
      </c>
      <c r="C37" s="86" t="s">
        <v>158</v>
      </c>
      <c r="D37" s="87">
        <v>46099</v>
      </c>
      <c r="E37" s="87">
        <v>46099</v>
      </c>
      <c r="F37" s="84" t="s">
        <v>63</v>
      </c>
      <c r="G37" s="87">
        <v>46099</v>
      </c>
      <c r="H37" s="84" t="s">
        <v>137</v>
      </c>
      <c r="I37" s="84" t="s">
        <v>138</v>
      </c>
      <c r="J37" s="84" t="s">
        <v>139</v>
      </c>
      <c r="K37" s="93">
        <v>233222</v>
      </c>
      <c r="L37" s="93">
        <v>233222</v>
      </c>
      <c r="M37" s="84" t="s">
        <v>143</v>
      </c>
      <c r="N37" s="84" t="s">
        <v>19</v>
      </c>
      <c r="O37" s="84"/>
      <c r="P37" s="84"/>
      <c r="Q37" s="84" t="s">
        <v>142</v>
      </c>
      <c r="R37" s="93">
        <v>2</v>
      </c>
      <c r="S37" s="93">
        <v>116611</v>
      </c>
      <c r="T37" s="90">
        <v>0.05</v>
      </c>
      <c r="U37" s="93">
        <v>11661</v>
      </c>
      <c r="V37" s="93">
        <v>17725</v>
      </c>
      <c r="W37" s="91">
        <f t="shared" si="1"/>
        <v>239286</v>
      </c>
      <c r="X37">
        <f t="shared" si="2"/>
        <v>3</v>
      </c>
    </row>
    <row r="38" spans="1:24" x14ac:dyDescent="0.25">
      <c r="A38" s="89">
        <f t="shared" si="0"/>
        <v>36</v>
      </c>
      <c r="B38" s="84" t="s">
        <v>176</v>
      </c>
      <c r="C38" s="86" t="s">
        <v>159</v>
      </c>
      <c r="D38" s="87">
        <v>46113</v>
      </c>
      <c r="E38" s="87">
        <v>46113</v>
      </c>
      <c r="F38" s="84" t="s">
        <v>76</v>
      </c>
      <c r="G38" s="87">
        <v>46113</v>
      </c>
      <c r="H38" s="84" t="s">
        <v>137</v>
      </c>
      <c r="I38" s="84" t="s">
        <v>138</v>
      </c>
      <c r="J38" s="84" t="s">
        <v>139</v>
      </c>
      <c r="K38" s="93">
        <v>514017</v>
      </c>
      <c r="L38" s="93">
        <v>514017</v>
      </c>
      <c r="M38" s="84" t="s">
        <v>140</v>
      </c>
      <c r="N38" s="84" t="s">
        <v>141</v>
      </c>
      <c r="O38" s="84"/>
      <c r="P38" s="84"/>
      <c r="Q38" s="84" t="s">
        <v>142</v>
      </c>
      <c r="R38" s="93">
        <v>7</v>
      </c>
      <c r="S38" s="93">
        <v>73431</v>
      </c>
      <c r="T38" s="90">
        <v>0.05</v>
      </c>
      <c r="U38" s="93">
        <v>25701</v>
      </c>
      <c r="V38" s="93">
        <v>39065</v>
      </c>
      <c r="W38" s="91">
        <f t="shared" si="1"/>
        <v>527381</v>
      </c>
      <c r="X38">
        <f t="shared" si="2"/>
        <v>4</v>
      </c>
    </row>
    <row r="39" spans="1:24" x14ac:dyDescent="0.25">
      <c r="A39" s="89">
        <f t="shared" si="0"/>
        <v>37</v>
      </c>
      <c r="B39" s="84" t="s">
        <v>176</v>
      </c>
      <c r="C39" s="86" t="s">
        <v>159</v>
      </c>
      <c r="D39" s="87">
        <v>46113</v>
      </c>
      <c r="E39" s="87">
        <v>46113</v>
      </c>
      <c r="F39" s="84" t="s">
        <v>76</v>
      </c>
      <c r="G39" s="87">
        <v>46113</v>
      </c>
      <c r="H39" s="84" t="s">
        <v>137</v>
      </c>
      <c r="I39" s="84" t="s">
        <v>138</v>
      </c>
      <c r="J39" s="84" t="s">
        <v>139</v>
      </c>
      <c r="K39" s="93">
        <v>233222</v>
      </c>
      <c r="L39" s="93">
        <v>233222</v>
      </c>
      <c r="M39" s="84" t="s">
        <v>143</v>
      </c>
      <c r="N39" s="84" t="s">
        <v>19</v>
      </c>
      <c r="O39" s="84"/>
      <c r="P39" s="84"/>
      <c r="Q39" s="84" t="s">
        <v>142</v>
      </c>
      <c r="R39" s="93">
        <v>2</v>
      </c>
      <c r="S39" s="93">
        <v>116611</v>
      </c>
      <c r="T39" s="90">
        <v>0.05</v>
      </c>
      <c r="U39" s="93">
        <v>11661</v>
      </c>
      <c r="V39" s="93">
        <v>17725</v>
      </c>
      <c r="W39" s="91">
        <f t="shared" si="1"/>
        <v>239286</v>
      </c>
      <c r="X39">
        <f t="shared" si="2"/>
        <v>4</v>
      </c>
    </row>
    <row r="40" spans="1:24" x14ac:dyDescent="0.25">
      <c r="A40" s="89">
        <f t="shared" si="0"/>
        <v>38</v>
      </c>
      <c r="B40" s="84" t="s">
        <v>176</v>
      </c>
      <c r="C40" s="86" t="s">
        <v>160</v>
      </c>
      <c r="D40" s="87">
        <v>46121</v>
      </c>
      <c r="E40" s="87">
        <v>46121</v>
      </c>
      <c r="F40" s="84" t="s">
        <v>77</v>
      </c>
      <c r="G40" s="87">
        <v>46121</v>
      </c>
      <c r="H40" s="84" t="s">
        <v>137</v>
      </c>
      <c r="I40" s="84" t="s">
        <v>138</v>
      </c>
      <c r="J40" s="84" t="s">
        <v>139</v>
      </c>
      <c r="K40" s="93">
        <v>233222</v>
      </c>
      <c r="L40" s="93">
        <v>233222</v>
      </c>
      <c r="M40" s="84" t="s">
        <v>143</v>
      </c>
      <c r="N40" s="84" t="s">
        <v>19</v>
      </c>
      <c r="O40" s="84"/>
      <c r="P40" s="84"/>
      <c r="Q40" s="84" t="s">
        <v>142</v>
      </c>
      <c r="R40" s="93">
        <v>2</v>
      </c>
      <c r="S40" s="93">
        <v>116611</v>
      </c>
      <c r="T40" s="90">
        <v>0.05</v>
      </c>
      <c r="U40" s="93">
        <v>11661</v>
      </c>
      <c r="V40" s="93">
        <v>17724</v>
      </c>
      <c r="W40" s="91">
        <f t="shared" si="1"/>
        <v>239285</v>
      </c>
      <c r="X40">
        <f t="shared" si="2"/>
        <v>4</v>
      </c>
    </row>
    <row r="41" spans="1:24" x14ac:dyDescent="0.25">
      <c r="A41" s="89">
        <f t="shared" si="0"/>
        <v>39</v>
      </c>
      <c r="B41" s="84" t="s">
        <v>176</v>
      </c>
      <c r="C41" s="86" t="s">
        <v>160</v>
      </c>
      <c r="D41" s="87">
        <v>46121</v>
      </c>
      <c r="E41" s="87">
        <v>46121</v>
      </c>
      <c r="F41" s="84" t="s">
        <v>77</v>
      </c>
      <c r="G41" s="87">
        <v>46121</v>
      </c>
      <c r="H41" s="84" t="s">
        <v>137</v>
      </c>
      <c r="I41" s="84" t="s">
        <v>138</v>
      </c>
      <c r="J41" s="84" t="s">
        <v>139</v>
      </c>
      <c r="K41" s="93">
        <v>242322</v>
      </c>
      <c r="L41" s="93">
        <v>242322</v>
      </c>
      <c r="M41" s="84" t="s">
        <v>140</v>
      </c>
      <c r="N41" s="84" t="s">
        <v>141</v>
      </c>
      <c r="O41" s="84"/>
      <c r="P41" s="84"/>
      <c r="Q41" s="84" t="s">
        <v>142</v>
      </c>
      <c r="R41" s="93">
        <v>3</v>
      </c>
      <c r="S41" s="93">
        <v>80774</v>
      </c>
      <c r="T41" s="90">
        <v>0.05</v>
      </c>
      <c r="U41" s="93">
        <v>12116</v>
      </c>
      <c r="V41" s="93">
        <v>18416</v>
      </c>
      <c r="W41" s="91">
        <f t="shared" si="1"/>
        <v>248622</v>
      </c>
      <c r="X41">
        <f t="shared" si="2"/>
        <v>4</v>
      </c>
    </row>
    <row r="42" spans="1:24" x14ac:dyDescent="0.25">
      <c r="A42" s="89">
        <f t="shared" si="0"/>
        <v>40</v>
      </c>
      <c r="B42" s="84" t="s">
        <v>176</v>
      </c>
      <c r="C42" s="86" t="s">
        <v>160</v>
      </c>
      <c r="D42" s="87">
        <v>46121</v>
      </c>
      <c r="E42" s="87">
        <v>46121</v>
      </c>
      <c r="F42" s="84" t="s">
        <v>77</v>
      </c>
      <c r="G42" s="87">
        <v>46121</v>
      </c>
      <c r="H42" s="84" t="s">
        <v>137</v>
      </c>
      <c r="I42" s="84" t="s">
        <v>138</v>
      </c>
      <c r="J42" s="84" t="s">
        <v>139</v>
      </c>
      <c r="K42" s="93">
        <v>110402</v>
      </c>
      <c r="L42" s="93">
        <v>110402</v>
      </c>
      <c r="M42" s="84" t="s">
        <v>144</v>
      </c>
      <c r="N42" s="84" t="s">
        <v>145</v>
      </c>
      <c r="O42" s="84"/>
      <c r="P42" s="84"/>
      <c r="Q42" s="84" t="s">
        <v>142</v>
      </c>
      <c r="R42" s="93">
        <v>2</v>
      </c>
      <c r="S42" s="93">
        <v>55201</v>
      </c>
      <c r="T42" s="90">
        <v>0.05</v>
      </c>
      <c r="U42" s="93">
        <v>5520</v>
      </c>
      <c r="V42" s="93">
        <v>8391</v>
      </c>
      <c r="W42" s="91">
        <f t="shared" si="1"/>
        <v>113273</v>
      </c>
      <c r="X42">
        <f t="shared" si="2"/>
        <v>4</v>
      </c>
    </row>
    <row r="43" spans="1:24" x14ac:dyDescent="0.25">
      <c r="A43" s="89">
        <f t="shared" si="0"/>
        <v>41</v>
      </c>
      <c r="B43" s="84" t="s">
        <v>176</v>
      </c>
      <c r="C43" s="86" t="s">
        <v>160</v>
      </c>
      <c r="D43" s="87">
        <v>46121</v>
      </c>
      <c r="E43" s="87">
        <v>46121</v>
      </c>
      <c r="F43" s="84" t="s">
        <v>77</v>
      </c>
      <c r="G43" s="87">
        <v>46121</v>
      </c>
      <c r="H43" s="84" t="s">
        <v>137</v>
      </c>
      <c r="I43" s="84" t="s">
        <v>138</v>
      </c>
      <c r="J43" s="84" t="s">
        <v>139</v>
      </c>
      <c r="K43" s="93">
        <v>122310</v>
      </c>
      <c r="L43" s="93">
        <v>122310</v>
      </c>
      <c r="M43" s="84" t="s">
        <v>148</v>
      </c>
      <c r="N43" s="84" t="s">
        <v>18</v>
      </c>
      <c r="O43" s="84"/>
      <c r="P43" s="84"/>
      <c r="Q43" s="84" t="s">
        <v>142</v>
      </c>
      <c r="R43" s="93">
        <v>2</v>
      </c>
      <c r="S43" s="93">
        <v>61155</v>
      </c>
      <c r="T43" s="90">
        <v>0.05</v>
      </c>
      <c r="U43" s="93">
        <v>6116</v>
      </c>
      <c r="V43" s="93">
        <v>9296</v>
      </c>
      <c r="W43" s="91">
        <f t="shared" si="1"/>
        <v>125490</v>
      </c>
      <c r="X43">
        <f t="shared" si="2"/>
        <v>4</v>
      </c>
    </row>
    <row r="44" spans="1:24" x14ac:dyDescent="0.25">
      <c r="A44" s="89">
        <f t="shared" si="0"/>
        <v>42</v>
      </c>
      <c r="B44" s="84" t="s">
        <v>176</v>
      </c>
      <c r="C44" s="86" t="s">
        <v>161</v>
      </c>
      <c r="D44" s="87">
        <v>46127</v>
      </c>
      <c r="E44" s="87">
        <v>46127</v>
      </c>
      <c r="F44" s="84" t="s">
        <v>78</v>
      </c>
      <c r="G44" s="87">
        <v>46127</v>
      </c>
      <c r="H44" s="84" t="s">
        <v>137</v>
      </c>
      <c r="I44" s="84" t="s">
        <v>138</v>
      </c>
      <c r="J44" s="84" t="s">
        <v>139</v>
      </c>
      <c r="K44" s="93">
        <v>161548</v>
      </c>
      <c r="L44" s="93">
        <v>161548</v>
      </c>
      <c r="M44" s="84" t="s">
        <v>140</v>
      </c>
      <c r="N44" s="84" t="s">
        <v>141</v>
      </c>
      <c r="O44" s="84"/>
      <c r="P44" s="84"/>
      <c r="Q44" s="84" t="s">
        <v>142</v>
      </c>
      <c r="R44" s="93">
        <v>2</v>
      </c>
      <c r="S44" s="93">
        <v>80774</v>
      </c>
      <c r="T44" s="90">
        <v>0.05</v>
      </c>
      <c r="U44" s="93">
        <v>8077</v>
      </c>
      <c r="V44" s="93">
        <v>12278</v>
      </c>
      <c r="W44" s="91">
        <f t="shared" si="1"/>
        <v>165749</v>
      </c>
      <c r="X44">
        <f t="shared" si="2"/>
        <v>4</v>
      </c>
    </row>
    <row r="45" spans="1:24" x14ac:dyDescent="0.25">
      <c r="A45" s="89">
        <f t="shared" si="0"/>
        <v>43</v>
      </c>
      <c r="B45" s="84" t="s">
        <v>176</v>
      </c>
      <c r="C45" s="86" t="s">
        <v>161</v>
      </c>
      <c r="D45" s="87">
        <v>46127</v>
      </c>
      <c r="E45" s="87">
        <v>46127</v>
      </c>
      <c r="F45" s="84" t="s">
        <v>78</v>
      </c>
      <c r="G45" s="87">
        <v>46127</v>
      </c>
      <c r="H45" s="84" t="s">
        <v>137</v>
      </c>
      <c r="I45" s="84" t="s">
        <v>138</v>
      </c>
      <c r="J45" s="84" t="s">
        <v>139</v>
      </c>
      <c r="K45" s="93">
        <v>183465</v>
      </c>
      <c r="L45" s="93">
        <v>183465</v>
      </c>
      <c r="M45" s="84" t="s">
        <v>148</v>
      </c>
      <c r="N45" s="84" t="s">
        <v>18</v>
      </c>
      <c r="O45" s="84"/>
      <c r="P45" s="84"/>
      <c r="Q45" s="84" t="s">
        <v>142</v>
      </c>
      <c r="R45" s="93">
        <v>3</v>
      </c>
      <c r="S45" s="93">
        <v>61155</v>
      </c>
      <c r="T45" s="90">
        <v>0.05</v>
      </c>
      <c r="U45" s="93">
        <v>9173</v>
      </c>
      <c r="V45" s="93">
        <v>13943</v>
      </c>
      <c r="W45" s="91">
        <f t="shared" si="1"/>
        <v>188235</v>
      </c>
      <c r="X45">
        <f t="shared" si="2"/>
        <v>4</v>
      </c>
    </row>
    <row r="46" spans="1:24" x14ac:dyDescent="0.25">
      <c r="A46" s="89">
        <f t="shared" si="0"/>
        <v>44</v>
      </c>
      <c r="B46" s="84" t="s">
        <v>176</v>
      </c>
      <c r="C46" s="86" t="s">
        <v>161</v>
      </c>
      <c r="D46" s="87">
        <v>46127</v>
      </c>
      <c r="E46" s="87">
        <v>46127</v>
      </c>
      <c r="F46" s="84" t="s">
        <v>78</v>
      </c>
      <c r="G46" s="87">
        <v>46127</v>
      </c>
      <c r="H46" s="84" t="s">
        <v>137</v>
      </c>
      <c r="I46" s="84" t="s">
        <v>138</v>
      </c>
      <c r="J46" s="84" t="s">
        <v>139</v>
      </c>
      <c r="K46" s="93">
        <v>349833</v>
      </c>
      <c r="L46" s="93">
        <v>349833</v>
      </c>
      <c r="M46" s="84" t="s">
        <v>143</v>
      </c>
      <c r="N46" s="84" t="s">
        <v>19</v>
      </c>
      <c r="O46" s="84"/>
      <c r="P46" s="84"/>
      <c r="Q46" s="84" t="s">
        <v>142</v>
      </c>
      <c r="R46" s="93">
        <v>3</v>
      </c>
      <c r="S46" s="93">
        <v>116611</v>
      </c>
      <c r="T46" s="90">
        <v>0.05</v>
      </c>
      <c r="U46" s="93">
        <v>17492</v>
      </c>
      <c r="V46" s="93">
        <v>26587</v>
      </c>
      <c r="W46" s="91">
        <f t="shared" si="1"/>
        <v>358928</v>
      </c>
      <c r="X46">
        <f t="shared" si="2"/>
        <v>4</v>
      </c>
    </row>
    <row r="47" spans="1:24" x14ac:dyDescent="0.25">
      <c r="A47" s="89">
        <f t="shared" si="0"/>
        <v>45</v>
      </c>
      <c r="B47" s="84" t="s">
        <v>176</v>
      </c>
      <c r="C47" s="86" t="s">
        <v>161</v>
      </c>
      <c r="D47" s="87">
        <v>46127</v>
      </c>
      <c r="E47" s="87">
        <v>46127</v>
      </c>
      <c r="F47" s="84" t="s">
        <v>78</v>
      </c>
      <c r="G47" s="87">
        <v>46127</v>
      </c>
      <c r="H47" s="84" t="s">
        <v>137</v>
      </c>
      <c r="I47" s="84" t="s">
        <v>138</v>
      </c>
      <c r="J47" s="84" t="s">
        <v>139</v>
      </c>
      <c r="K47" s="93">
        <v>165603</v>
      </c>
      <c r="L47" s="93">
        <v>165603</v>
      </c>
      <c r="M47" s="84" t="s">
        <v>144</v>
      </c>
      <c r="N47" s="84" t="s">
        <v>145</v>
      </c>
      <c r="O47" s="84"/>
      <c r="P47" s="84"/>
      <c r="Q47" s="84" t="s">
        <v>142</v>
      </c>
      <c r="R47" s="93">
        <v>3</v>
      </c>
      <c r="S47" s="93">
        <v>55201</v>
      </c>
      <c r="T47" s="90">
        <v>0.05</v>
      </c>
      <c r="U47" s="93">
        <v>8280</v>
      </c>
      <c r="V47" s="93">
        <v>12586</v>
      </c>
      <c r="W47" s="91">
        <f t="shared" si="1"/>
        <v>169909</v>
      </c>
      <c r="X47">
        <f t="shared" si="2"/>
        <v>4</v>
      </c>
    </row>
    <row r="48" spans="1:24" x14ac:dyDescent="0.25">
      <c r="A48" s="89">
        <f t="shared" si="0"/>
        <v>46</v>
      </c>
      <c r="B48" s="84" t="s">
        <v>176</v>
      </c>
      <c r="C48" s="86" t="s">
        <v>161</v>
      </c>
      <c r="D48" s="87">
        <v>46127</v>
      </c>
      <c r="E48" s="87">
        <v>46127</v>
      </c>
      <c r="F48" s="84" t="s">
        <v>78</v>
      </c>
      <c r="G48" s="87">
        <v>46127</v>
      </c>
      <c r="H48" s="84" t="s">
        <v>137</v>
      </c>
      <c r="I48" s="84" t="s">
        <v>138</v>
      </c>
      <c r="J48" s="84" t="s">
        <v>139</v>
      </c>
      <c r="K48" s="93">
        <v>138000</v>
      </c>
      <c r="L48" s="93">
        <v>138000</v>
      </c>
      <c r="M48" s="84" t="s">
        <v>149</v>
      </c>
      <c r="N48" s="84" t="s">
        <v>150</v>
      </c>
      <c r="O48" s="84"/>
      <c r="P48" s="84"/>
      <c r="Q48" s="84" t="s">
        <v>142</v>
      </c>
      <c r="R48" s="93">
        <v>3</v>
      </c>
      <c r="S48" s="93">
        <v>46000</v>
      </c>
      <c r="T48" s="90">
        <v>0.05</v>
      </c>
      <c r="U48" s="93">
        <v>6900</v>
      </c>
      <c r="V48" s="93">
        <v>10488</v>
      </c>
      <c r="W48" s="91">
        <f t="shared" si="1"/>
        <v>141588</v>
      </c>
      <c r="X48">
        <f t="shared" si="2"/>
        <v>4</v>
      </c>
    </row>
    <row r="49" spans="1:24" x14ac:dyDescent="0.25">
      <c r="A49" s="89">
        <f t="shared" si="0"/>
        <v>47</v>
      </c>
      <c r="B49" s="84" t="s">
        <v>176</v>
      </c>
      <c r="C49" s="86" t="s">
        <v>162</v>
      </c>
      <c r="D49" s="87">
        <v>46129</v>
      </c>
      <c r="E49" s="87">
        <v>46129</v>
      </c>
      <c r="F49" s="84" t="s">
        <v>79</v>
      </c>
      <c r="G49" s="87">
        <v>46129</v>
      </c>
      <c r="H49" s="84" t="s">
        <v>137</v>
      </c>
      <c r="I49" s="84" t="s">
        <v>138</v>
      </c>
      <c r="J49" s="84" t="s">
        <v>139</v>
      </c>
      <c r="K49" s="93">
        <v>161548</v>
      </c>
      <c r="L49" s="93">
        <v>161548</v>
      </c>
      <c r="M49" s="84" t="s">
        <v>140</v>
      </c>
      <c r="N49" s="84" t="s">
        <v>141</v>
      </c>
      <c r="O49" s="84"/>
      <c r="P49" s="84"/>
      <c r="Q49" s="84" t="s">
        <v>142</v>
      </c>
      <c r="R49" s="93">
        <v>2</v>
      </c>
      <c r="S49" s="93">
        <v>80774</v>
      </c>
      <c r="T49" s="90">
        <v>0.05</v>
      </c>
      <c r="U49" s="93">
        <v>8077</v>
      </c>
      <c r="V49" s="93">
        <v>12278</v>
      </c>
      <c r="W49" s="91">
        <f t="shared" si="1"/>
        <v>165749</v>
      </c>
      <c r="X49">
        <f t="shared" si="2"/>
        <v>4</v>
      </c>
    </row>
    <row r="50" spans="1:24" x14ac:dyDescent="0.25">
      <c r="A50" s="89">
        <f t="shared" si="0"/>
        <v>48</v>
      </c>
      <c r="B50" s="84" t="s">
        <v>176</v>
      </c>
      <c r="C50" s="86" t="s">
        <v>162</v>
      </c>
      <c r="D50" s="87">
        <v>46129</v>
      </c>
      <c r="E50" s="87">
        <v>46129</v>
      </c>
      <c r="F50" s="84" t="s">
        <v>79</v>
      </c>
      <c r="G50" s="87">
        <v>46129</v>
      </c>
      <c r="H50" s="84" t="s">
        <v>137</v>
      </c>
      <c r="I50" s="84" t="s">
        <v>138</v>
      </c>
      <c r="J50" s="84" t="s">
        <v>139</v>
      </c>
      <c r="K50" s="93">
        <v>183465</v>
      </c>
      <c r="L50" s="93">
        <v>183465</v>
      </c>
      <c r="M50" s="84" t="s">
        <v>148</v>
      </c>
      <c r="N50" s="84" t="s">
        <v>18</v>
      </c>
      <c r="O50" s="84"/>
      <c r="P50" s="84"/>
      <c r="Q50" s="84" t="s">
        <v>142</v>
      </c>
      <c r="R50" s="93">
        <v>3</v>
      </c>
      <c r="S50" s="93">
        <v>61155</v>
      </c>
      <c r="T50" s="90">
        <v>0.05</v>
      </c>
      <c r="U50" s="93">
        <v>9173</v>
      </c>
      <c r="V50" s="93">
        <v>13943</v>
      </c>
      <c r="W50" s="91">
        <f t="shared" si="1"/>
        <v>188235</v>
      </c>
      <c r="X50">
        <f t="shared" si="2"/>
        <v>4</v>
      </c>
    </row>
    <row r="51" spans="1:24" x14ac:dyDescent="0.25">
      <c r="A51" s="89">
        <f t="shared" si="0"/>
        <v>49</v>
      </c>
      <c r="B51" s="84" t="s">
        <v>176</v>
      </c>
      <c r="C51" s="86" t="s">
        <v>162</v>
      </c>
      <c r="D51" s="87">
        <v>46129</v>
      </c>
      <c r="E51" s="87">
        <v>46129</v>
      </c>
      <c r="F51" s="84" t="s">
        <v>79</v>
      </c>
      <c r="G51" s="87">
        <v>46129</v>
      </c>
      <c r="H51" s="84" t="s">
        <v>137</v>
      </c>
      <c r="I51" s="84" t="s">
        <v>138</v>
      </c>
      <c r="J51" s="84" t="s">
        <v>139</v>
      </c>
      <c r="K51" s="93">
        <v>276005</v>
      </c>
      <c r="L51" s="93">
        <v>276005</v>
      </c>
      <c r="M51" s="84" t="s">
        <v>144</v>
      </c>
      <c r="N51" s="84" t="s">
        <v>145</v>
      </c>
      <c r="O51" s="84"/>
      <c r="P51" s="84"/>
      <c r="Q51" s="84" t="s">
        <v>142</v>
      </c>
      <c r="R51" s="93">
        <v>5</v>
      </c>
      <c r="S51" s="93">
        <v>55201</v>
      </c>
      <c r="T51" s="90">
        <v>0.05</v>
      </c>
      <c r="U51" s="93">
        <v>13800</v>
      </c>
      <c r="V51" s="93">
        <v>20976</v>
      </c>
      <c r="W51" s="91">
        <f t="shared" si="1"/>
        <v>283181</v>
      </c>
      <c r="X51">
        <f t="shared" si="2"/>
        <v>4</v>
      </c>
    </row>
    <row r="52" spans="1:24" x14ac:dyDescent="0.25">
      <c r="A52" s="89">
        <f t="shared" si="0"/>
        <v>50</v>
      </c>
      <c r="B52" s="84" t="s">
        <v>176</v>
      </c>
      <c r="C52" s="86" t="s">
        <v>162</v>
      </c>
      <c r="D52" s="87">
        <v>46129</v>
      </c>
      <c r="E52" s="87">
        <v>46129</v>
      </c>
      <c r="F52" s="84" t="s">
        <v>79</v>
      </c>
      <c r="G52" s="87">
        <v>46129</v>
      </c>
      <c r="H52" s="84" t="s">
        <v>137</v>
      </c>
      <c r="I52" s="84" t="s">
        <v>138</v>
      </c>
      <c r="J52" s="84" t="s">
        <v>139</v>
      </c>
      <c r="K52" s="93">
        <v>92000</v>
      </c>
      <c r="L52" s="93">
        <v>92000</v>
      </c>
      <c r="M52" s="84" t="s">
        <v>149</v>
      </c>
      <c r="N52" s="84" t="s">
        <v>150</v>
      </c>
      <c r="O52" s="84"/>
      <c r="P52" s="84"/>
      <c r="Q52" s="84" t="s">
        <v>142</v>
      </c>
      <c r="R52" s="93">
        <v>2</v>
      </c>
      <c r="S52" s="93">
        <v>46000</v>
      </c>
      <c r="T52" s="90">
        <v>0.05</v>
      </c>
      <c r="U52" s="93">
        <v>4600</v>
      </c>
      <c r="V52" s="93">
        <v>6992</v>
      </c>
      <c r="W52" s="91">
        <f t="shared" si="1"/>
        <v>94392</v>
      </c>
      <c r="X52">
        <f t="shared" si="2"/>
        <v>4</v>
      </c>
    </row>
    <row r="53" spans="1:24" x14ac:dyDescent="0.25">
      <c r="A53" s="89">
        <f t="shared" si="0"/>
        <v>51</v>
      </c>
      <c r="B53" s="84" t="s">
        <v>176</v>
      </c>
      <c r="C53" s="86" t="s">
        <v>163</v>
      </c>
      <c r="D53" s="87">
        <v>46129</v>
      </c>
      <c r="E53" s="87">
        <v>46129</v>
      </c>
      <c r="F53" s="84" t="s">
        <v>80</v>
      </c>
      <c r="G53" s="87">
        <v>46129</v>
      </c>
      <c r="H53" s="84" t="s">
        <v>137</v>
      </c>
      <c r="I53" s="84" t="s">
        <v>138</v>
      </c>
      <c r="J53" s="84" t="s">
        <v>139</v>
      </c>
      <c r="K53" s="93">
        <v>403870</v>
      </c>
      <c r="L53" s="93">
        <v>403870</v>
      </c>
      <c r="M53" s="84" t="s">
        <v>140</v>
      </c>
      <c r="N53" s="84" t="s">
        <v>141</v>
      </c>
      <c r="O53" s="84"/>
      <c r="P53" s="84"/>
      <c r="Q53" s="84" t="s">
        <v>142</v>
      </c>
      <c r="R53" s="93">
        <v>5</v>
      </c>
      <c r="S53" s="93">
        <v>80774</v>
      </c>
      <c r="T53" s="90">
        <v>0.05</v>
      </c>
      <c r="U53" s="93">
        <v>20194</v>
      </c>
      <c r="V53" s="93">
        <v>30693</v>
      </c>
      <c r="W53" s="91">
        <f t="shared" si="1"/>
        <v>414369</v>
      </c>
      <c r="X53">
        <f t="shared" si="2"/>
        <v>4</v>
      </c>
    </row>
    <row r="54" spans="1:24" x14ac:dyDescent="0.25">
      <c r="A54" s="89">
        <f t="shared" si="0"/>
        <v>52</v>
      </c>
      <c r="B54" s="84" t="s">
        <v>176</v>
      </c>
      <c r="C54" s="86" t="s">
        <v>163</v>
      </c>
      <c r="D54" s="87">
        <v>46129</v>
      </c>
      <c r="E54" s="87">
        <v>46129</v>
      </c>
      <c r="F54" s="84" t="s">
        <v>80</v>
      </c>
      <c r="G54" s="87">
        <v>46129</v>
      </c>
      <c r="H54" s="84" t="s">
        <v>137</v>
      </c>
      <c r="I54" s="84" t="s">
        <v>138</v>
      </c>
      <c r="J54" s="84" t="s">
        <v>139</v>
      </c>
      <c r="K54" s="93">
        <v>122310</v>
      </c>
      <c r="L54" s="93">
        <v>122310</v>
      </c>
      <c r="M54" s="84" t="s">
        <v>148</v>
      </c>
      <c r="N54" s="84" t="s">
        <v>18</v>
      </c>
      <c r="O54" s="84"/>
      <c r="P54" s="84"/>
      <c r="Q54" s="84" t="s">
        <v>142</v>
      </c>
      <c r="R54" s="93">
        <v>2</v>
      </c>
      <c r="S54" s="93">
        <v>61155</v>
      </c>
      <c r="T54" s="90">
        <v>0.05</v>
      </c>
      <c r="U54" s="93">
        <v>6116</v>
      </c>
      <c r="V54" s="93">
        <v>9296</v>
      </c>
      <c r="W54" s="91">
        <f t="shared" si="1"/>
        <v>125490</v>
      </c>
      <c r="X54">
        <f t="shared" si="2"/>
        <v>4</v>
      </c>
    </row>
    <row r="55" spans="1:24" x14ac:dyDescent="0.25">
      <c r="A55" s="89">
        <f t="shared" si="0"/>
        <v>53</v>
      </c>
      <c r="B55" s="84" t="s">
        <v>176</v>
      </c>
      <c r="C55" s="86" t="s">
        <v>163</v>
      </c>
      <c r="D55" s="87">
        <v>46129</v>
      </c>
      <c r="E55" s="87">
        <v>46129</v>
      </c>
      <c r="F55" s="84" t="s">
        <v>80</v>
      </c>
      <c r="G55" s="87">
        <v>46129</v>
      </c>
      <c r="H55" s="84" t="s">
        <v>137</v>
      </c>
      <c r="I55" s="84" t="s">
        <v>138</v>
      </c>
      <c r="J55" s="84" t="s">
        <v>139</v>
      </c>
      <c r="K55" s="93">
        <v>110402</v>
      </c>
      <c r="L55" s="93">
        <v>110402</v>
      </c>
      <c r="M55" s="84" t="s">
        <v>144</v>
      </c>
      <c r="N55" s="84" t="s">
        <v>145</v>
      </c>
      <c r="O55" s="84"/>
      <c r="P55" s="84"/>
      <c r="Q55" s="84" t="s">
        <v>142</v>
      </c>
      <c r="R55" s="93">
        <v>2</v>
      </c>
      <c r="S55" s="93">
        <v>55201</v>
      </c>
      <c r="T55" s="90">
        <v>0.05</v>
      </c>
      <c r="U55" s="93">
        <v>5520</v>
      </c>
      <c r="V55" s="93">
        <v>8391</v>
      </c>
      <c r="W55" s="91">
        <f t="shared" si="1"/>
        <v>113273</v>
      </c>
      <c r="X55">
        <f t="shared" si="2"/>
        <v>4</v>
      </c>
    </row>
    <row r="56" spans="1:24" x14ac:dyDescent="0.25">
      <c r="A56" s="89">
        <f t="shared" si="0"/>
        <v>54</v>
      </c>
      <c r="B56" s="84" t="s">
        <v>176</v>
      </c>
      <c r="C56" s="86" t="s">
        <v>163</v>
      </c>
      <c r="D56" s="87">
        <v>46129</v>
      </c>
      <c r="E56" s="87">
        <v>46129</v>
      </c>
      <c r="F56" s="84" t="s">
        <v>80</v>
      </c>
      <c r="G56" s="87">
        <v>46129</v>
      </c>
      <c r="H56" s="84" t="s">
        <v>137</v>
      </c>
      <c r="I56" s="84" t="s">
        <v>138</v>
      </c>
      <c r="J56" s="84" t="s">
        <v>139</v>
      </c>
      <c r="K56" s="93">
        <v>138000</v>
      </c>
      <c r="L56" s="93">
        <v>138000</v>
      </c>
      <c r="M56" s="84" t="s">
        <v>149</v>
      </c>
      <c r="N56" s="84" t="s">
        <v>150</v>
      </c>
      <c r="O56" s="84"/>
      <c r="P56" s="84"/>
      <c r="Q56" s="84" t="s">
        <v>142</v>
      </c>
      <c r="R56" s="93">
        <v>3</v>
      </c>
      <c r="S56" s="93">
        <v>46000</v>
      </c>
      <c r="T56" s="90">
        <v>0.05</v>
      </c>
      <c r="U56" s="93">
        <v>6900</v>
      </c>
      <c r="V56" s="93">
        <v>10488</v>
      </c>
      <c r="W56" s="91">
        <f t="shared" si="1"/>
        <v>141588</v>
      </c>
      <c r="X56">
        <f t="shared" si="2"/>
        <v>4</v>
      </c>
    </row>
    <row r="57" spans="1:24" x14ac:dyDescent="0.25">
      <c r="A57" s="89">
        <f t="shared" si="0"/>
        <v>55</v>
      </c>
      <c r="B57" s="84" t="s">
        <v>176</v>
      </c>
      <c r="C57" s="86" t="s">
        <v>164</v>
      </c>
      <c r="D57" s="87">
        <v>46133</v>
      </c>
      <c r="E57" s="87">
        <v>46133</v>
      </c>
      <c r="F57" s="84" t="s">
        <v>81</v>
      </c>
      <c r="G57" s="87">
        <v>46133</v>
      </c>
      <c r="H57" s="84" t="s">
        <v>137</v>
      </c>
      <c r="I57" s="84" t="s">
        <v>138</v>
      </c>
      <c r="J57" s="84" t="s">
        <v>139</v>
      </c>
      <c r="K57" s="93">
        <v>484644</v>
      </c>
      <c r="L57" s="93">
        <v>484644</v>
      </c>
      <c r="M57" s="84" t="s">
        <v>140</v>
      </c>
      <c r="N57" s="84" t="s">
        <v>141</v>
      </c>
      <c r="O57" s="84"/>
      <c r="P57" s="84"/>
      <c r="Q57" s="84" t="s">
        <v>142</v>
      </c>
      <c r="R57" s="93">
        <v>6</v>
      </c>
      <c r="S57" s="93">
        <v>80774</v>
      </c>
      <c r="T57" s="90">
        <v>0.05</v>
      </c>
      <c r="U57" s="93">
        <v>24232</v>
      </c>
      <c r="V57" s="93">
        <v>36833</v>
      </c>
      <c r="W57" s="91">
        <f t="shared" si="1"/>
        <v>497245</v>
      </c>
      <c r="X57">
        <f t="shared" si="2"/>
        <v>4</v>
      </c>
    </row>
    <row r="58" spans="1:24" x14ac:dyDescent="0.25">
      <c r="A58" s="89">
        <f t="shared" si="0"/>
        <v>56</v>
      </c>
      <c r="B58" s="84" t="s">
        <v>176</v>
      </c>
      <c r="C58" s="86" t="s">
        <v>164</v>
      </c>
      <c r="D58" s="87">
        <v>46133</v>
      </c>
      <c r="E58" s="87">
        <v>46133</v>
      </c>
      <c r="F58" s="84" t="s">
        <v>81</v>
      </c>
      <c r="G58" s="87">
        <v>46133</v>
      </c>
      <c r="H58" s="84" t="s">
        <v>137</v>
      </c>
      <c r="I58" s="84" t="s">
        <v>138</v>
      </c>
      <c r="J58" s="84" t="s">
        <v>139</v>
      </c>
      <c r="K58" s="93">
        <v>165603</v>
      </c>
      <c r="L58" s="93">
        <v>165603</v>
      </c>
      <c r="M58" s="84" t="s">
        <v>144</v>
      </c>
      <c r="N58" s="84" t="s">
        <v>145</v>
      </c>
      <c r="O58" s="84"/>
      <c r="P58" s="84"/>
      <c r="Q58" s="84" t="s">
        <v>142</v>
      </c>
      <c r="R58" s="93">
        <v>3</v>
      </c>
      <c r="S58" s="93">
        <v>55201</v>
      </c>
      <c r="T58" s="90">
        <v>0.05</v>
      </c>
      <c r="U58" s="93">
        <v>8280</v>
      </c>
      <c r="V58" s="93">
        <v>12586</v>
      </c>
      <c r="W58" s="91">
        <f t="shared" si="1"/>
        <v>169909</v>
      </c>
      <c r="X58">
        <f t="shared" si="2"/>
        <v>4</v>
      </c>
    </row>
    <row r="59" spans="1:24" x14ac:dyDescent="0.25">
      <c r="A59" s="89">
        <f t="shared" si="0"/>
        <v>57</v>
      </c>
      <c r="B59" s="84" t="s">
        <v>176</v>
      </c>
      <c r="C59" s="86" t="s">
        <v>165</v>
      </c>
      <c r="D59" s="87">
        <v>46148</v>
      </c>
      <c r="E59" s="87">
        <v>46148</v>
      </c>
      <c r="F59" s="84" t="s">
        <v>166</v>
      </c>
      <c r="G59" s="87">
        <v>46148</v>
      </c>
      <c r="H59" s="84" t="s">
        <v>137</v>
      </c>
      <c r="I59" s="84" t="s">
        <v>138</v>
      </c>
      <c r="J59" s="84" t="s">
        <v>139</v>
      </c>
      <c r="K59" s="93">
        <v>242322</v>
      </c>
      <c r="L59" s="93">
        <v>242322</v>
      </c>
      <c r="M59" s="84" t="s">
        <v>140</v>
      </c>
      <c r="N59" s="84" t="s">
        <v>141</v>
      </c>
      <c r="O59" s="84"/>
      <c r="P59" s="84"/>
      <c r="Q59" s="84" t="s">
        <v>142</v>
      </c>
      <c r="R59" s="93">
        <v>3</v>
      </c>
      <c r="S59" s="93">
        <v>80774</v>
      </c>
      <c r="T59" s="90">
        <v>0.05</v>
      </c>
      <c r="U59" s="93">
        <v>12116</v>
      </c>
      <c r="V59" s="93">
        <v>18417</v>
      </c>
      <c r="W59" s="91">
        <f t="shared" si="1"/>
        <v>248623</v>
      </c>
      <c r="X59">
        <f t="shared" si="2"/>
        <v>5</v>
      </c>
    </row>
    <row r="60" spans="1:24" x14ac:dyDescent="0.25">
      <c r="A60" s="89">
        <f t="shared" si="0"/>
        <v>58</v>
      </c>
      <c r="B60" s="84" t="s">
        <v>176</v>
      </c>
      <c r="C60" s="86" t="s">
        <v>165</v>
      </c>
      <c r="D60" s="87">
        <v>46148</v>
      </c>
      <c r="E60" s="87">
        <v>46148</v>
      </c>
      <c r="F60" s="84" t="s">
        <v>166</v>
      </c>
      <c r="G60" s="87">
        <v>46148</v>
      </c>
      <c r="H60" s="84" t="s">
        <v>137</v>
      </c>
      <c r="I60" s="84" t="s">
        <v>138</v>
      </c>
      <c r="J60" s="84" t="s">
        <v>139</v>
      </c>
      <c r="K60" s="93">
        <v>183465</v>
      </c>
      <c r="L60" s="93">
        <v>183465</v>
      </c>
      <c r="M60" s="84" t="s">
        <v>148</v>
      </c>
      <c r="N60" s="84" t="s">
        <v>18</v>
      </c>
      <c r="O60" s="84"/>
      <c r="P60" s="84"/>
      <c r="Q60" s="84" t="s">
        <v>142</v>
      </c>
      <c r="R60" s="93">
        <v>3</v>
      </c>
      <c r="S60" s="93">
        <v>61155</v>
      </c>
      <c r="T60" s="90">
        <v>0.05</v>
      </c>
      <c r="U60" s="93">
        <v>9173</v>
      </c>
      <c r="V60" s="93">
        <v>13943</v>
      </c>
      <c r="W60" s="91">
        <f t="shared" si="1"/>
        <v>188235</v>
      </c>
      <c r="X60">
        <f t="shared" si="2"/>
        <v>5</v>
      </c>
    </row>
    <row r="61" spans="1:24" x14ac:dyDescent="0.25">
      <c r="A61" s="89">
        <f t="shared" si="0"/>
        <v>59</v>
      </c>
      <c r="B61" s="84" t="s">
        <v>176</v>
      </c>
      <c r="C61" s="86" t="s">
        <v>165</v>
      </c>
      <c r="D61" s="87">
        <v>46148</v>
      </c>
      <c r="E61" s="87">
        <v>46148</v>
      </c>
      <c r="F61" s="84" t="s">
        <v>166</v>
      </c>
      <c r="G61" s="87">
        <v>46148</v>
      </c>
      <c r="H61" s="84" t="s">
        <v>137</v>
      </c>
      <c r="I61" s="84" t="s">
        <v>138</v>
      </c>
      <c r="J61" s="84" t="s">
        <v>139</v>
      </c>
      <c r="K61" s="93">
        <v>92000</v>
      </c>
      <c r="L61" s="93">
        <v>92000</v>
      </c>
      <c r="M61" s="84" t="s">
        <v>149</v>
      </c>
      <c r="N61" s="84" t="s">
        <v>150</v>
      </c>
      <c r="O61" s="84"/>
      <c r="P61" s="84"/>
      <c r="Q61" s="84" t="s">
        <v>142</v>
      </c>
      <c r="R61" s="93">
        <v>2</v>
      </c>
      <c r="S61" s="93">
        <v>46000</v>
      </c>
      <c r="T61" s="90">
        <v>0.05</v>
      </c>
      <c r="U61" s="93">
        <v>4600</v>
      </c>
      <c r="V61" s="93">
        <v>6992</v>
      </c>
      <c r="W61" s="91">
        <f t="shared" si="1"/>
        <v>94392</v>
      </c>
      <c r="X61">
        <f t="shared" si="2"/>
        <v>5</v>
      </c>
    </row>
    <row r="62" spans="1:24" x14ac:dyDescent="0.25">
      <c r="A62" s="89">
        <f t="shared" si="0"/>
        <v>60</v>
      </c>
      <c r="B62" s="84" t="s">
        <v>176</v>
      </c>
      <c r="C62" s="86" t="s">
        <v>167</v>
      </c>
      <c r="D62" s="87">
        <v>46154</v>
      </c>
      <c r="E62" s="87">
        <v>46154</v>
      </c>
      <c r="F62" s="84" t="s">
        <v>168</v>
      </c>
      <c r="G62" s="87">
        <v>46154</v>
      </c>
      <c r="H62" s="84" t="s">
        <v>137</v>
      </c>
      <c r="I62" s="84" t="s">
        <v>138</v>
      </c>
      <c r="J62" s="84" t="s">
        <v>139</v>
      </c>
      <c r="K62" s="93">
        <v>565418</v>
      </c>
      <c r="L62" s="93">
        <v>565418</v>
      </c>
      <c r="M62" s="84" t="s">
        <v>140</v>
      </c>
      <c r="N62" s="84" t="s">
        <v>141</v>
      </c>
      <c r="O62" s="84"/>
      <c r="P62" s="84"/>
      <c r="Q62" s="84" t="s">
        <v>142</v>
      </c>
      <c r="R62" s="93">
        <v>7</v>
      </c>
      <c r="S62" s="93">
        <v>80774</v>
      </c>
      <c r="T62" s="90">
        <v>0.05</v>
      </c>
      <c r="U62" s="93">
        <v>28271</v>
      </c>
      <c r="V62" s="93">
        <v>42972</v>
      </c>
      <c r="W62" s="91">
        <f t="shared" si="1"/>
        <v>580119</v>
      </c>
      <c r="X62">
        <f t="shared" si="2"/>
        <v>5</v>
      </c>
    </row>
    <row r="63" spans="1:24" x14ac:dyDescent="0.25">
      <c r="A63" s="89">
        <f t="shared" si="0"/>
        <v>61</v>
      </c>
      <c r="B63" s="84" t="s">
        <v>176</v>
      </c>
      <c r="C63" s="86" t="s">
        <v>169</v>
      </c>
      <c r="D63" s="87">
        <v>46174</v>
      </c>
      <c r="E63" s="87">
        <v>46174</v>
      </c>
      <c r="F63" s="84" t="s">
        <v>97</v>
      </c>
      <c r="G63" s="87">
        <v>46174</v>
      </c>
      <c r="H63" s="84" t="s">
        <v>137</v>
      </c>
      <c r="I63" s="84" t="s">
        <v>138</v>
      </c>
      <c r="J63" s="84" t="s">
        <v>139</v>
      </c>
      <c r="K63" s="93">
        <v>233222</v>
      </c>
      <c r="L63" s="93">
        <v>233222</v>
      </c>
      <c r="M63" s="84" t="s">
        <v>143</v>
      </c>
      <c r="N63" s="84" t="s">
        <v>19</v>
      </c>
      <c r="O63" s="84"/>
      <c r="P63" s="84"/>
      <c r="Q63" s="84" t="s">
        <v>142</v>
      </c>
      <c r="R63" s="93">
        <v>2</v>
      </c>
      <c r="S63" s="93">
        <v>116611</v>
      </c>
      <c r="T63" s="90">
        <v>0.05</v>
      </c>
      <c r="U63" s="93">
        <v>11661</v>
      </c>
      <c r="V63" s="93">
        <v>17724</v>
      </c>
      <c r="W63" s="91">
        <f t="shared" si="1"/>
        <v>239285</v>
      </c>
      <c r="X63">
        <f t="shared" si="2"/>
        <v>6</v>
      </c>
    </row>
    <row r="64" spans="1:24" x14ac:dyDescent="0.25">
      <c r="A64" s="89">
        <f t="shared" si="0"/>
        <v>62</v>
      </c>
      <c r="B64" s="84" t="s">
        <v>176</v>
      </c>
      <c r="C64" s="86" t="s">
        <v>169</v>
      </c>
      <c r="D64" s="87">
        <v>46174</v>
      </c>
      <c r="E64" s="87">
        <v>46174</v>
      </c>
      <c r="F64" s="84" t="s">
        <v>97</v>
      </c>
      <c r="G64" s="87">
        <v>46174</v>
      </c>
      <c r="H64" s="84" t="s">
        <v>137</v>
      </c>
      <c r="I64" s="84" t="s">
        <v>138</v>
      </c>
      <c r="J64" s="84" t="s">
        <v>139</v>
      </c>
      <c r="K64" s="93">
        <v>110402</v>
      </c>
      <c r="L64" s="93">
        <v>110402</v>
      </c>
      <c r="M64" s="84" t="s">
        <v>144</v>
      </c>
      <c r="N64" s="84" t="s">
        <v>145</v>
      </c>
      <c r="O64" s="84"/>
      <c r="P64" s="84"/>
      <c r="Q64" s="84" t="s">
        <v>142</v>
      </c>
      <c r="R64" s="93">
        <v>2</v>
      </c>
      <c r="S64" s="93">
        <v>55201</v>
      </c>
      <c r="T64" s="90">
        <v>0.05</v>
      </c>
      <c r="U64" s="93">
        <v>5520</v>
      </c>
      <c r="V64" s="93">
        <v>8391</v>
      </c>
      <c r="W64" s="91">
        <f t="shared" si="1"/>
        <v>113273</v>
      </c>
      <c r="X64">
        <f t="shared" si="2"/>
        <v>6</v>
      </c>
    </row>
    <row r="65" spans="1:24" x14ac:dyDescent="0.25">
      <c r="A65" s="89">
        <f t="shared" si="0"/>
        <v>63</v>
      </c>
      <c r="B65" s="84" t="s">
        <v>176</v>
      </c>
      <c r="C65" s="86" t="s">
        <v>169</v>
      </c>
      <c r="D65" s="87">
        <v>46174</v>
      </c>
      <c r="E65" s="87">
        <v>46174</v>
      </c>
      <c r="F65" s="84" t="s">
        <v>97</v>
      </c>
      <c r="G65" s="87">
        <v>46174</v>
      </c>
      <c r="H65" s="84" t="s">
        <v>137</v>
      </c>
      <c r="I65" s="84" t="s">
        <v>138</v>
      </c>
      <c r="J65" s="84" t="s">
        <v>139</v>
      </c>
      <c r="K65" s="93">
        <v>122310</v>
      </c>
      <c r="L65" s="93">
        <v>122310</v>
      </c>
      <c r="M65" s="84" t="s">
        <v>148</v>
      </c>
      <c r="N65" s="84" t="s">
        <v>18</v>
      </c>
      <c r="O65" s="84"/>
      <c r="P65" s="84"/>
      <c r="Q65" s="84" t="s">
        <v>142</v>
      </c>
      <c r="R65" s="93">
        <v>2</v>
      </c>
      <c r="S65" s="93">
        <v>61155</v>
      </c>
      <c r="T65" s="90">
        <v>0.05</v>
      </c>
      <c r="U65" s="93">
        <v>6116</v>
      </c>
      <c r="V65" s="93">
        <v>9296</v>
      </c>
      <c r="W65" s="91">
        <f t="shared" si="1"/>
        <v>125490</v>
      </c>
      <c r="X65">
        <f t="shared" si="2"/>
        <v>6</v>
      </c>
    </row>
    <row r="66" spans="1:24" x14ac:dyDescent="0.25">
      <c r="A66" s="89">
        <f t="shared" si="0"/>
        <v>64</v>
      </c>
      <c r="B66" s="84" t="s">
        <v>176</v>
      </c>
      <c r="C66" s="86" t="s">
        <v>170</v>
      </c>
      <c r="D66" s="87">
        <v>46174</v>
      </c>
      <c r="E66" s="87">
        <v>46174</v>
      </c>
      <c r="F66" s="84" t="s">
        <v>98</v>
      </c>
      <c r="G66" s="87">
        <v>46174</v>
      </c>
      <c r="H66" s="84" t="s">
        <v>137</v>
      </c>
      <c r="I66" s="84" t="s">
        <v>138</v>
      </c>
      <c r="J66" s="84" t="s">
        <v>139</v>
      </c>
      <c r="K66" s="93">
        <v>484644</v>
      </c>
      <c r="L66" s="93">
        <v>484644</v>
      </c>
      <c r="M66" s="84" t="s">
        <v>140</v>
      </c>
      <c r="N66" s="84" t="s">
        <v>141</v>
      </c>
      <c r="O66" s="84"/>
      <c r="P66" s="84"/>
      <c r="Q66" s="84" t="s">
        <v>142</v>
      </c>
      <c r="R66" s="93">
        <v>6</v>
      </c>
      <c r="S66" s="93">
        <v>80774</v>
      </c>
      <c r="T66" s="90">
        <v>0.05</v>
      </c>
      <c r="U66" s="93">
        <v>24232</v>
      </c>
      <c r="V66" s="93">
        <v>36833</v>
      </c>
      <c r="W66" s="91">
        <f t="shared" si="1"/>
        <v>497245</v>
      </c>
      <c r="X66">
        <f t="shared" si="2"/>
        <v>6</v>
      </c>
    </row>
    <row r="67" spans="1:24" x14ac:dyDescent="0.25">
      <c r="A67" s="89">
        <f t="shared" si="0"/>
        <v>65</v>
      </c>
      <c r="B67" s="84" t="s">
        <v>176</v>
      </c>
      <c r="C67" s="86" t="s">
        <v>170</v>
      </c>
      <c r="D67" s="87">
        <v>46174</v>
      </c>
      <c r="E67" s="87">
        <v>46174</v>
      </c>
      <c r="F67" s="84" t="s">
        <v>98</v>
      </c>
      <c r="G67" s="87">
        <v>46174</v>
      </c>
      <c r="H67" s="84" t="s">
        <v>137</v>
      </c>
      <c r="I67" s="84" t="s">
        <v>138</v>
      </c>
      <c r="J67" s="84" t="s">
        <v>139</v>
      </c>
      <c r="K67" s="93">
        <v>165603</v>
      </c>
      <c r="L67" s="93">
        <v>165603</v>
      </c>
      <c r="M67" s="84" t="s">
        <v>144</v>
      </c>
      <c r="N67" s="84" t="s">
        <v>145</v>
      </c>
      <c r="O67" s="84"/>
      <c r="P67" s="84"/>
      <c r="Q67" s="84" t="s">
        <v>142</v>
      </c>
      <c r="R67" s="93">
        <v>3</v>
      </c>
      <c r="S67" s="93">
        <v>55201</v>
      </c>
      <c r="T67" s="90">
        <v>0.05</v>
      </c>
      <c r="U67" s="93">
        <v>8280</v>
      </c>
      <c r="V67" s="93">
        <v>12586</v>
      </c>
      <c r="W67" s="91">
        <f t="shared" si="1"/>
        <v>169909</v>
      </c>
      <c r="X67">
        <f t="shared" si="2"/>
        <v>6</v>
      </c>
    </row>
    <row r="68" spans="1:24" x14ac:dyDescent="0.25">
      <c r="A68" s="89">
        <f t="shared" ref="A68:A118" si="3">ROW()-2</f>
        <v>66</v>
      </c>
      <c r="B68" s="84" t="s">
        <v>176</v>
      </c>
      <c r="C68" s="86" t="s">
        <v>171</v>
      </c>
      <c r="D68" s="87">
        <v>46182</v>
      </c>
      <c r="E68" s="87">
        <v>46182</v>
      </c>
      <c r="F68" s="84" t="s">
        <v>99</v>
      </c>
      <c r="G68" s="87">
        <v>46182</v>
      </c>
      <c r="H68" s="84" t="s">
        <v>137</v>
      </c>
      <c r="I68" s="84" t="s">
        <v>138</v>
      </c>
      <c r="J68" s="84" t="s">
        <v>139</v>
      </c>
      <c r="K68" s="93">
        <v>484644</v>
      </c>
      <c r="L68" s="93">
        <v>484644</v>
      </c>
      <c r="M68" s="84" t="s">
        <v>140</v>
      </c>
      <c r="N68" s="84" t="s">
        <v>141</v>
      </c>
      <c r="O68" s="84"/>
      <c r="P68" s="84"/>
      <c r="Q68" s="84" t="s">
        <v>142</v>
      </c>
      <c r="R68" s="93">
        <v>6</v>
      </c>
      <c r="S68" s="93">
        <v>80774</v>
      </c>
      <c r="T68" s="90">
        <v>0.05</v>
      </c>
      <c r="U68" s="93">
        <v>24232</v>
      </c>
      <c r="V68" s="93">
        <v>36832</v>
      </c>
      <c r="W68" s="91">
        <f t="shared" ref="W68:W81" si="4">K68+V68-U68</f>
        <v>497244</v>
      </c>
      <c r="X68">
        <f t="shared" ref="X68:X119" si="5">MONTH(D68)</f>
        <v>6</v>
      </c>
    </row>
    <row r="69" spans="1:24" x14ac:dyDescent="0.25">
      <c r="A69" s="89">
        <f t="shared" si="3"/>
        <v>67</v>
      </c>
      <c r="B69" s="84" t="s">
        <v>176</v>
      </c>
      <c r="C69" s="86" t="s">
        <v>171</v>
      </c>
      <c r="D69" s="87">
        <v>46182</v>
      </c>
      <c r="E69" s="87">
        <v>46182</v>
      </c>
      <c r="F69" s="84" t="s">
        <v>99</v>
      </c>
      <c r="G69" s="87">
        <v>46182</v>
      </c>
      <c r="H69" s="84" t="s">
        <v>137</v>
      </c>
      <c r="I69" s="84" t="s">
        <v>138</v>
      </c>
      <c r="J69" s="84" t="s">
        <v>139</v>
      </c>
      <c r="K69" s="93">
        <v>233222</v>
      </c>
      <c r="L69" s="93">
        <v>233222</v>
      </c>
      <c r="M69" s="84" t="s">
        <v>143</v>
      </c>
      <c r="N69" s="84" t="s">
        <v>19</v>
      </c>
      <c r="O69" s="84"/>
      <c r="P69" s="84"/>
      <c r="Q69" s="84" t="s">
        <v>142</v>
      </c>
      <c r="R69" s="93">
        <v>2</v>
      </c>
      <c r="S69" s="93">
        <v>116611</v>
      </c>
      <c r="T69" s="90">
        <v>0.05</v>
      </c>
      <c r="U69" s="93">
        <v>11661</v>
      </c>
      <c r="V69" s="93">
        <v>17725</v>
      </c>
      <c r="W69" s="91">
        <f t="shared" si="4"/>
        <v>239286</v>
      </c>
      <c r="X69">
        <f t="shared" si="5"/>
        <v>6</v>
      </c>
    </row>
    <row r="70" spans="1:24" x14ac:dyDescent="0.25">
      <c r="A70" s="89">
        <f t="shared" si="3"/>
        <v>68</v>
      </c>
      <c r="B70" s="84" t="s">
        <v>176</v>
      </c>
      <c r="C70" s="86" t="s">
        <v>171</v>
      </c>
      <c r="D70" s="87">
        <v>46182</v>
      </c>
      <c r="E70" s="87">
        <v>46182</v>
      </c>
      <c r="F70" s="84" t="s">
        <v>99</v>
      </c>
      <c r="G70" s="87">
        <v>46182</v>
      </c>
      <c r="H70" s="84" t="s">
        <v>137</v>
      </c>
      <c r="I70" s="84" t="s">
        <v>138</v>
      </c>
      <c r="J70" s="84" t="s">
        <v>139</v>
      </c>
      <c r="K70" s="93">
        <v>110402</v>
      </c>
      <c r="L70" s="93">
        <v>110402</v>
      </c>
      <c r="M70" s="84" t="s">
        <v>144</v>
      </c>
      <c r="N70" s="84" t="s">
        <v>145</v>
      </c>
      <c r="O70" s="84"/>
      <c r="P70" s="84"/>
      <c r="Q70" s="84" t="s">
        <v>142</v>
      </c>
      <c r="R70" s="93">
        <v>2</v>
      </c>
      <c r="S70" s="93">
        <v>55201</v>
      </c>
      <c r="T70" s="90">
        <v>0.05</v>
      </c>
      <c r="U70" s="93">
        <v>5520</v>
      </c>
      <c r="V70" s="93">
        <v>8391</v>
      </c>
      <c r="W70" s="91">
        <f t="shared" si="4"/>
        <v>113273</v>
      </c>
      <c r="X70">
        <f t="shared" si="5"/>
        <v>6</v>
      </c>
    </row>
    <row r="71" spans="1:24" x14ac:dyDescent="0.25">
      <c r="A71" s="89">
        <f t="shared" si="3"/>
        <v>69</v>
      </c>
      <c r="B71" s="84" t="s">
        <v>176</v>
      </c>
      <c r="C71" s="86" t="s">
        <v>171</v>
      </c>
      <c r="D71" s="87">
        <v>46182</v>
      </c>
      <c r="E71" s="87">
        <v>46182</v>
      </c>
      <c r="F71" s="84" t="s">
        <v>99</v>
      </c>
      <c r="G71" s="87">
        <v>46182</v>
      </c>
      <c r="H71" s="84" t="s">
        <v>137</v>
      </c>
      <c r="I71" s="84" t="s">
        <v>138</v>
      </c>
      <c r="J71" s="84" t="s">
        <v>139</v>
      </c>
      <c r="K71" s="93">
        <v>138000</v>
      </c>
      <c r="L71" s="93">
        <v>138000</v>
      </c>
      <c r="M71" s="84" t="s">
        <v>149</v>
      </c>
      <c r="N71" s="84" t="s">
        <v>150</v>
      </c>
      <c r="O71" s="84"/>
      <c r="P71" s="84"/>
      <c r="Q71" s="84" t="s">
        <v>142</v>
      </c>
      <c r="R71" s="93">
        <v>3</v>
      </c>
      <c r="S71" s="93">
        <v>46000</v>
      </c>
      <c r="T71" s="90">
        <v>0.05</v>
      </c>
      <c r="U71" s="93">
        <v>6900</v>
      </c>
      <c r="V71" s="93">
        <v>10488</v>
      </c>
      <c r="W71" s="91">
        <f t="shared" si="4"/>
        <v>141588</v>
      </c>
      <c r="X71">
        <f t="shared" si="5"/>
        <v>6</v>
      </c>
    </row>
    <row r="72" spans="1:24" x14ac:dyDescent="0.25">
      <c r="A72" s="89">
        <f t="shared" si="3"/>
        <v>70</v>
      </c>
      <c r="B72" s="84" t="s">
        <v>176</v>
      </c>
      <c r="C72" s="86" t="s">
        <v>172</v>
      </c>
      <c r="D72" s="87">
        <v>46185</v>
      </c>
      <c r="E72" s="87">
        <v>46185</v>
      </c>
      <c r="F72" s="84" t="s">
        <v>100</v>
      </c>
      <c r="G72" s="87">
        <v>46185</v>
      </c>
      <c r="H72" s="84" t="s">
        <v>137</v>
      </c>
      <c r="I72" s="84" t="s">
        <v>138</v>
      </c>
      <c r="J72" s="84" t="s">
        <v>139</v>
      </c>
      <c r="K72" s="93">
        <v>242322</v>
      </c>
      <c r="L72" s="93">
        <v>242322</v>
      </c>
      <c r="M72" s="84" t="s">
        <v>140</v>
      </c>
      <c r="N72" s="84" t="s">
        <v>141</v>
      </c>
      <c r="O72" s="84"/>
      <c r="P72" s="84"/>
      <c r="Q72" s="84" t="s">
        <v>142</v>
      </c>
      <c r="R72" s="93">
        <v>3</v>
      </c>
      <c r="S72" s="93">
        <v>80774</v>
      </c>
      <c r="T72" s="90">
        <v>0.05</v>
      </c>
      <c r="U72" s="93">
        <v>12116</v>
      </c>
      <c r="V72" s="93">
        <v>18416</v>
      </c>
      <c r="W72" s="91">
        <f t="shared" si="4"/>
        <v>248622</v>
      </c>
      <c r="X72">
        <f t="shared" si="5"/>
        <v>6</v>
      </c>
    </row>
    <row r="73" spans="1:24" x14ac:dyDescent="0.25">
      <c r="A73" s="89">
        <f t="shared" si="3"/>
        <v>71</v>
      </c>
      <c r="B73" s="84" t="s">
        <v>176</v>
      </c>
      <c r="C73" s="86" t="s">
        <v>172</v>
      </c>
      <c r="D73" s="87">
        <v>46185</v>
      </c>
      <c r="E73" s="87">
        <v>46185</v>
      </c>
      <c r="F73" s="84" t="s">
        <v>100</v>
      </c>
      <c r="G73" s="87">
        <v>46185</v>
      </c>
      <c r="H73" s="84" t="s">
        <v>137</v>
      </c>
      <c r="I73" s="84" t="s">
        <v>138</v>
      </c>
      <c r="J73" s="84" t="s">
        <v>139</v>
      </c>
      <c r="K73" s="93">
        <v>233222</v>
      </c>
      <c r="L73" s="93">
        <v>233222</v>
      </c>
      <c r="M73" s="84" t="s">
        <v>143</v>
      </c>
      <c r="N73" s="84" t="s">
        <v>19</v>
      </c>
      <c r="O73" s="84"/>
      <c r="P73" s="84"/>
      <c r="Q73" s="84" t="s">
        <v>142</v>
      </c>
      <c r="R73" s="93">
        <v>2</v>
      </c>
      <c r="S73" s="93">
        <v>116611</v>
      </c>
      <c r="T73" s="90">
        <v>0.05</v>
      </c>
      <c r="U73" s="93">
        <v>11661</v>
      </c>
      <c r="V73" s="93">
        <v>17725</v>
      </c>
      <c r="W73" s="91">
        <f t="shared" si="4"/>
        <v>239286</v>
      </c>
      <c r="X73">
        <f t="shared" si="5"/>
        <v>6</v>
      </c>
    </row>
    <row r="74" spans="1:24" x14ac:dyDescent="0.25">
      <c r="A74" s="89">
        <f t="shared" si="3"/>
        <v>72</v>
      </c>
      <c r="B74" s="84" t="s">
        <v>176</v>
      </c>
      <c r="C74" s="86" t="s">
        <v>172</v>
      </c>
      <c r="D74" s="87">
        <v>46185</v>
      </c>
      <c r="E74" s="87">
        <v>46185</v>
      </c>
      <c r="F74" s="84" t="s">
        <v>100</v>
      </c>
      <c r="G74" s="87">
        <v>46185</v>
      </c>
      <c r="H74" s="84" t="s">
        <v>137</v>
      </c>
      <c r="I74" s="84" t="s">
        <v>138</v>
      </c>
      <c r="J74" s="84" t="s">
        <v>139</v>
      </c>
      <c r="K74" s="93">
        <v>110402</v>
      </c>
      <c r="L74" s="93">
        <v>110402</v>
      </c>
      <c r="M74" s="84" t="s">
        <v>144</v>
      </c>
      <c r="N74" s="84" t="s">
        <v>145</v>
      </c>
      <c r="O74" s="84"/>
      <c r="P74" s="84"/>
      <c r="Q74" s="84" t="s">
        <v>142</v>
      </c>
      <c r="R74" s="93">
        <v>2</v>
      </c>
      <c r="S74" s="93">
        <v>55201</v>
      </c>
      <c r="T74" s="90">
        <v>0.05</v>
      </c>
      <c r="U74" s="93">
        <v>5520</v>
      </c>
      <c r="V74" s="93">
        <v>8391</v>
      </c>
      <c r="W74" s="91">
        <f t="shared" si="4"/>
        <v>113273</v>
      </c>
      <c r="X74">
        <f t="shared" si="5"/>
        <v>6</v>
      </c>
    </row>
    <row r="75" spans="1:24" x14ac:dyDescent="0.25">
      <c r="A75" s="89">
        <f t="shared" si="3"/>
        <v>73</v>
      </c>
      <c r="B75" s="84" t="s">
        <v>176</v>
      </c>
      <c r="C75" s="86" t="s">
        <v>172</v>
      </c>
      <c r="D75" s="87">
        <v>46185</v>
      </c>
      <c r="E75" s="87">
        <v>46185</v>
      </c>
      <c r="F75" s="84" t="s">
        <v>100</v>
      </c>
      <c r="G75" s="87">
        <v>46185</v>
      </c>
      <c r="H75" s="84" t="s">
        <v>137</v>
      </c>
      <c r="I75" s="84" t="s">
        <v>138</v>
      </c>
      <c r="J75" s="84" t="s">
        <v>139</v>
      </c>
      <c r="K75" s="93">
        <v>230000</v>
      </c>
      <c r="L75" s="93">
        <v>230000</v>
      </c>
      <c r="M75" s="84" t="s">
        <v>149</v>
      </c>
      <c r="N75" s="84" t="s">
        <v>150</v>
      </c>
      <c r="O75" s="84"/>
      <c r="P75" s="84"/>
      <c r="Q75" s="84" t="s">
        <v>142</v>
      </c>
      <c r="R75" s="93">
        <v>5</v>
      </c>
      <c r="S75" s="93">
        <v>46000</v>
      </c>
      <c r="T75" s="90">
        <v>0.05</v>
      </c>
      <c r="U75" s="93">
        <v>11500</v>
      </c>
      <c r="V75" s="93">
        <v>17480</v>
      </c>
      <c r="W75" s="91">
        <f t="shared" si="4"/>
        <v>235980</v>
      </c>
      <c r="X75">
        <f t="shared" si="5"/>
        <v>6</v>
      </c>
    </row>
    <row r="76" spans="1:24" x14ac:dyDescent="0.25">
      <c r="A76" s="89">
        <f t="shared" si="3"/>
        <v>74</v>
      </c>
      <c r="B76" s="84" t="s">
        <v>176</v>
      </c>
      <c r="C76" s="86" t="s">
        <v>173</v>
      </c>
      <c r="D76" s="87">
        <v>46206</v>
      </c>
      <c r="E76" s="87">
        <v>46206</v>
      </c>
      <c r="F76" s="84" t="s">
        <v>113</v>
      </c>
      <c r="G76" s="87">
        <v>46206</v>
      </c>
      <c r="H76" s="84" t="s">
        <v>137</v>
      </c>
      <c r="I76" s="84" t="s">
        <v>138</v>
      </c>
      <c r="J76" s="84" t="s">
        <v>139</v>
      </c>
      <c r="K76" s="93">
        <v>242322</v>
      </c>
      <c r="L76" s="93">
        <v>242322</v>
      </c>
      <c r="M76" s="84" t="s">
        <v>140</v>
      </c>
      <c r="N76" s="84" t="s">
        <v>141</v>
      </c>
      <c r="O76" s="84"/>
      <c r="P76" s="84"/>
      <c r="Q76" s="84" t="s">
        <v>142</v>
      </c>
      <c r="R76" s="93">
        <v>3</v>
      </c>
      <c r="S76" s="93">
        <v>80774</v>
      </c>
      <c r="T76" s="90">
        <v>0.05</v>
      </c>
      <c r="U76" s="93">
        <v>12116</v>
      </c>
      <c r="V76" s="93">
        <v>18417</v>
      </c>
      <c r="W76" s="91">
        <f t="shared" si="4"/>
        <v>248623</v>
      </c>
      <c r="X76">
        <f t="shared" si="5"/>
        <v>7</v>
      </c>
    </row>
    <row r="77" spans="1:24" x14ac:dyDescent="0.25">
      <c r="A77" s="89">
        <f t="shared" si="3"/>
        <v>75</v>
      </c>
      <c r="B77" s="84" t="s">
        <v>176</v>
      </c>
      <c r="C77" s="86" t="s">
        <v>173</v>
      </c>
      <c r="D77" s="87">
        <v>46206</v>
      </c>
      <c r="E77" s="87">
        <v>46206</v>
      </c>
      <c r="F77" s="84" t="s">
        <v>113</v>
      </c>
      <c r="G77" s="87">
        <v>46206</v>
      </c>
      <c r="H77" s="84" t="s">
        <v>137</v>
      </c>
      <c r="I77" s="84" t="s">
        <v>138</v>
      </c>
      <c r="J77" s="84" t="s">
        <v>139</v>
      </c>
      <c r="K77" s="93">
        <v>276005</v>
      </c>
      <c r="L77" s="93">
        <v>276005</v>
      </c>
      <c r="M77" s="84" t="s">
        <v>144</v>
      </c>
      <c r="N77" s="84" t="s">
        <v>145</v>
      </c>
      <c r="O77" s="84"/>
      <c r="P77" s="84"/>
      <c r="Q77" s="84" t="s">
        <v>142</v>
      </c>
      <c r="R77" s="93">
        <v>5</v>
      </c>
      <c r="S77" s="93">
        <v>55201</v>
      </c>
      <c r="T77" s="90">
        <v>0.05</v>
      </c>
      <c r="U77" s="93">
        <v>13800</v>
      </c>
      <c r="V77" s="93">
        <v>20976</v>
      </c>
      <c r="W77" s="91">
        <f t="shared" si="4"/>
        <v>283181</v>
      </c>
      <c r="X77">
        <f t="shared" si="5"/>
        <v>7</v>
      </c>
    </row>
    <row r="78" spans="1:24" x14ac:dyDescent="0.25">
      <c r="A78" s="89">
        <f t="shared" si="3"/>
        <v>76</v>
      </c>
      <c r="B78" s="84" t="s">
        <v>176</v>
      </c>
      <c r="C78" s="86" t="s">
        <v>174</v>
      </c>
      <c r="D78" s="87">
        <v>46218</v>
      </c>
      <c r="E78" s="87">
        <v>46218</v>
      </c>
      <c r="F78" s="84" t="s">
        <v>112</v>
      </c>
      <c r="G78" s="87">
        <v>46218</v>
      </c>
      <c r="H78" s="84" t="s">
        <v>137</v>
      </c>
      <c r="I78" s="84" t="s">
        <v>138</v>
      </c>
      <c r="J78" s="84" t="s">
        <v>139</v>
      </c>
      <c r="K78" s="93">
        <v>242322</v>
      </c>
      <c r="L78" s="93">
        <v>242322</v>
      </c>
      <c r="M78" s="84" t="s">
        <v>140</v>
      </c>
      <c r="N78" s="84" t="s">
        <v>141</v>
      </c>
      <c r="O78" s="84"/>
      <c r="P78" s="84"/>
      <c r="Q78" s="84" t="s">
        <v>142</v>
      </c>
      <c r="R78" s="93">
        <v>3</v>
      </c>
      <c r="S78" s="93">
        <v>80774</v>
      </c>
      <c r="T78" s="90">
        <v>0.05</v>
      </c>
      <c r="U78" s="93">
        <v>12116</v>
      </c>
      <c r="V78" s="93">
        <v>18416</v>
      </c>
      <c r="W78" s="91">
        <f t="shared" si="4"/>
        <v>248622</v>
      </c>
      <c r="X78">
        <f t="shared" si="5"/>
        <v>7</v>
      </c>
    </row>
    <row r="79" spans="1:24" x14ac:dyDescent="0.25">
      <c r="A79" s="89">
        <f t="shared" si="3"/>
        <v>77</v>
      </c>
      <c r="B79" s="84" t="s">
        <v>176</v>
      </c>
      <c r="C79" s="86" t="s">
        <v>174</v>
      </c>
      <c r="D79" s="87">
        <v>46218</v>
      </c>
      <c r="E79" s="87">
        <v>46218</v>
      </c>
      <c r="F79" s="84" t="s">
        <v>112</v>
      </c>
      <c r="G79" s="87">
        <v>46218</v>
      </c>
      <c r="H79" s="84" t="s">
        <v>137</v>
      </c>
      <c r="I79" s="84" t="s">
        <v>138</v>
      </c>
      <c r="J79" s="84" t="s">
        <v>139</v>
      </c>
      <c r="K79" s="93">
        <v>305775</v>
      </c>
      <c r="L79" s="93">
        <v>305775</v>
      </c>
      <c r="M79" s="84" t="s">
        <v>148</v>
      </c>
      <c r="N79" s="84" t="s">
        <v>18</v>
      </c>
      <c r="O79" s="84"/>
      <c r="P79" s="84"/>
      <c r="Q79" s="84" t="s">
        <v>142</v>
      </c>
      <c r="R79" s="93">
        <v>5</v>
      </c>
      <c r="S79" s="93">
        <v>61155</v>
      </c>
      <c r="T79" s="90">
        <v>0.05</v>
      </c>
      <c r="U79" s="93">
        <v>15289</v>
      </c>
      <c r="V79" s="93">
        <v>23239</v>
      </c>
      <c r="W79" s="91">
        <f t="shared" si="4"/>
        <v>313725</v>
      </c>
      <c r="X79">
        <f t="shared" si="5"/>
        <v>7</v>
      </c>
    </row>
    <row r="80" spans="1:24" x14ac:dyDescent="0.25">
      <c r="A80" s="89">
        <f t="shared" si="3"/>
        <v>78</v>
      </c>
      <c r="B80" s="84" t="s">
        <v>176</v>
      </c>
      <c r="C80" s="86" t="s">
        <v>174</v>
      </c>
      <c r="D80" s="87">
        <v>46218</v>
      </c>
      <c r="E80" s="87">
        <v>46218</v>
      </c>
      <c r="F80" s="84" t="s">
        <v>112</v>
      </c>
      <c r="G80" s="87">
        <v>46218</v>
      </c>
      <c r="H80" s="84" t="s">
        <v>137</v>
      </c>
      <c r="I80" s="84" t="s">
        <v>138</v>
      </c>
      <c r="J80" s="84" t="s">
        <v>139</v>
      </c>
      <c r="K80" s="93">
        <v>116611</v>
      </c>
      <c r="L80" s="93">
        <v>116611</v>
      </c>
      <c r="M80" s="84" t="s">
        <v>143</v>
      </c>
      <c r="N80" s="84" t="s">
        <v>19</v>
      </c>
      <c r="O80" s="84"/>
      <c r="P80" s="84"/>
      <c r="Q80" s="84" t="s">
        <v>142</v>
      </c>
      <c r="R80" s="93">
        <v>1</v>
      </c>
      <c r="S80" s="93">
        <v>116611</v>
      </c>
      <c r="T80" s="90">
        <v>0.05</v>
      </c>
      <c r="U80" s="93">
        <v>5831</v>
      </c>
      <c r="V80" s="93">
        <v>8862</v>
      </c>
      <c r="W80" s="91">
        <f t="shared" si="4"/>
        <v>119642</v>
      </c>
      <c r="X80">
        <f t="shared" si="5"/>
        <v>7</v>
      </c>
    </row>
    <row r="81" spans="1:24" x14ac:dyDescent="0.25">
      <c r="A81" s="89">
        <f t="shared" si="3"/>
        <v>79</v>
      </c>
      <c r="B81" s="84" t="s">
        <v>176</v>
      </c>
      <c r="C81" s="86" t="s">
        <v>174</v>
      </c>
      <c r="D81" s="87">
        <v>46218</v>
      </c>
      <c r="E81" s="87">
        <v>46218</v>
      </c>
      <c r="F81" s="84" t="s">
        <v>112</v>
      </c>
      <c r="G81" s="87">
        <v>46218</v>
      </c>
      <c r="H81" s="84" t="s">
        <v>137</v>
      </c>
      <c r="I81" s="84" t="s">
        <v>138</v>
      </c>
      <c r="J81" s="84" t="s">
        <v>139</v>
      </c>
      <c r="K81" s="93">
        <v>110402</v>
      </c>
      <c r="L81" s="93">
        <v>110402</v>
      </c>
      <c r="M81" s="84" t="s">
        <v>144</v>
      </c>
      <c r="N81" s="84" t="s">
        <v>145</v>
      </c>
      <c r="O81" s="84"/>
      <c r="P81" s="84"/>
      <c r="Q81" s="84" t="s">
        <v>142</v>
      </c>
      <c r="R81" s="93">
        <v>2</v>
      </c>
      <c r="S81" s="93">
        <v>55201</v>
      </c>
      <c r="T81" s="90">
        <v>0.05</v>
      </c>
      <c r="U81" s="93">
        <v>5520</v>
      </c>
      <c r="V81" s="93">
        <v>8391</v>
      </c>
      <c r="W81" s="91">
        <f t="shared" si="4"/>
        <v>113273</v>
      </c>
      <c r="X81">
        <f t="shared" si="5"/>
        <v>7</v>
      </c>
    </row>
    <row r="82" spans="1:24" x14ac:dyDescent="0.25">
      <c r="A82" s="89">
        <f t="shared" si="3"/>
        <v>80</v>
      </c>
      <c r="B82" s="84" t="s">
        <v>196</v>
      </c>
      <c r="C82" s="86" t="s">
        <v>178</v>
      </c>
      <c r="D82" s="87">
        <v>46082</v>
      </c>
      <c r="E82" s="87">
        <v>46082</v>
      </c>
      <c r="F82" s="84"/>
      <c r="G82" s="87">
        <v>46082</v>
      </c>
      <c r="H82" s="84" t="s">
        <v>138</v>
      </c>
      <c r="I82" s="84" t="s">
        <v>137</v>
      </c>
      <c r="J82" s="84" t="s">
        <v>139</v>
      </c>
      <c r="K82" s="97">
        <v>-87400</v>
      </c>
      <c r="L82" s="97">
        <v>-87400</v>
      </c>
      <c r="M82" s="84" t="s">
        <v>149</v>
      </c>
      <c r="N82" s="84" t="s">
        <v>150</v>
      </c>
      <c r="O82" s="84"/>
      <c r="P82" s="84"/>
      <c r="Q82" s="84" t="s">
        <v>142</v>
      </c>
      <c r="R82" s="98">
        <v>-2</v>
      </c>
      <c r="S82" s="97">
        <v>-43700</v>
      </c>
      <c r="T82" s="97">
        <v>0</v>
      </c>
      <c r="U82" s="96">
        <v>0</v>
      </c>
      <c r="V82" s="95">
        <v>-6992</v>
      </c>
      <c r="W82" s="95">
        <f>K82+V82-U82</f>
        <v>-94392</v>
      </c>
      <c r="X82">
        <f t="shared" si="5"/>
        <v>3</v>
      </c>
    </row>
    <row r="83" spans="1:24" x14ac:dyDescent="0.25">
      <c r="A83" s="89">
        <f t="shared" si="3"/>
        <v>81</v>
      </c>
      <c r="B83" s="84" t="s">
        <v>196</v>
      </c>
      <c r="C83" s="86" t="s">
        <v>178</v>
      </c>
      <c r="D83" s="87">
        <v>46082</v>
      </c>
      <c r="E83" s="87">
        <v>46082</v>
      </c>
      <c r="F83" s="84"/>
      <c r="G83" s="87">
        <v>46082</v>
      </c>
      <c r="H83" s="84" t="s">
        <v>138</v>
      </c>
      <c r="I83" s="84" t="s">
        <v>137</v>
      </c>
      <c r="J83" s="84" t="s">
        <v>139</v>
      </c>
      <c r="K83" s="97">
        <v>-47674</v>
      </c>
      <c r="L83" s="97">
        <v>-47674</v>
      </c>
      <c r="M83" s="84" t="s">
        <v>144</v>
      </c>
      <c r="N83" s="84" t="s">
        <v>145</v>
      </c>
      <c r="O83" s="84"/>
      <c r="P83" s="84"/>
      <c r="Q83" s="84" t="s">
        <v>142</v>
      </c>
      <c r="R83" s="98">
        <v>-1</v>
      </c>
      <c r="S83" s="97">
        <v>-47674</v>
      </c>
      <c r="T83" s="97">
        <v>0</v>
      </c>
      <c r="U83" s="96">
        <v>0</v>
      </c>
      <c r="V83" s="95">
        <v>-3814</v>
      </c>
      <c r="W83" s="95">
        <f t="shared" ref="W83:W113" si="6">K83+V83-U83</f>
        <v>-51488</v>
      </c>
      <c r="X83">
        <f t="shared" si="5"/>
        <v>3</v>
      </c>
    </row>
    <row r="84" spans="1:24" x14ac:dyDescent="0.25">
      <c r="A84" s="89">
        <f t="shared" si="3"/>
        <v>82</v>
      </c>
      <c r="B84" s="84" t="s">
        <v>196</v>
      </c>
      <c r="C84" s="86" t="s">
        <v>178</v>
      </c>
      <c r="D84" s="87">
        <v>46082</v>
      </c>
      <c r="E84" s="87">
        <v>46082</v>
      </c>
      <c r="F84" s="84"/>
      <c r="G84" s="87">
        <v>46082</v>
      </c>
      <c r="H84" s="84" t="s">
        <v>138</v>
      </c>
      <c r="I84" s="84" t="s">
        <v>137</v>
      </c>
      <c r="J84" s="84" t="s">
        <v>139</v>
      </c>
      <c r="K84" s="97">
        <v>-105630</v>
      </c>
      <c r="L84" s="97">
        <v>-105630</v>
      </c>
      <c r="M84" s="84" t="s">
        <v>148</v>
      </c>
      <c r="N84" s="84" t="s">
        <v>18</v>
      </c>
      <c r="O84" s="84"/>
      <c r="P84" s="84"/>
      <c r="Q84" s="84" t="s">
        <v>142</v>
      </c>
      <c r="R84" s="98">
        <v>-2</v>
      </c>
      <c r="S84" s="97">
        <v>-52815</v>
      </c>
      <c r="T84" s="97">
        <v>0</v>
      </c>
      <c r="U84" s="96">
        <v>0</v>
      </c>
      <c r="V84" s="95">
        <v>-8450</v>
      </c>
      <c r="W84" s="95">
        <f t="shared" si="6"/>
        <v>-114080</v>
      </c>
      <c r="X84">
        <f t="shared" si="5"/>
        <v>3</v>
      </c>
    </row>
    <row r="85" spans="1:24" x14ac:dyDescent="0.25">
      <c r="A85" s="89">
        <f t="shared" si="3"/>
        <v>83</v>
      </c>
      <c r="B85" s="84" t="s">
        <v>196</v>
      </c>
      <c r="C85" s="86" t="s">
        <v>179</v>
      </c>
      <c r="D85" s="87">
        <v>46088</v>
      </c>
      <c r="E85" s="87">
        <v>46088</v>
      </c>
      <c r="F85" s="84"/>
      <c r="G85" s="87">
        <v>46088</v>
      </c>
      <c r="H85" s="84" t="s">
        <v>138</v>
      </c>
      <c r="I85" s="84" t="s">
        <v>137</v>
      </c>
      <c r="J85" s="84" t="s">
        <v>139</v>
      </c>
      <c r="K85" s="97">
        <v>-110780</v>
      </c>
      <c r="L85" s="97">
        <v>-110780</v>
      </c>
      <c r="M85" s="84" t="s">
        <v>143</v>
      </c>
      <c r="N85" s="84" t="s">
        <v>19</v>
      </c>
      <c r="O85" s="84"/>
      <c r="P85" s="84"/>
      <c r="Q85" s="84" t="s">
        <v>142</v>
      </c>
      <c r="R85" s="98">
        <v>-1</v>
      </c>
      <c r="S85" s="97">
        <v>-110780</v>
      </c>
      <c r="T85" s="97">
        <v>0</v>
      </c>
      <c r="U85" s="96">
        <v>0</v>
      </c>
      <c r="V85" s="95">
        <v>-8862</v>
      </c>
      <c r="W85" s="95">
        <f t="shared" si="6"/>
        <v>-119642</v>
      </c>
      <c r="X85">
        <f t="shared" si="5"/>
        <v>3</v>
      </c>
    </row>
    <row r="86" spans="1:24" x14ac:dyDescent="0.25">
      <c r="A86" s="89">
        <f t="shared" si="3"/>
        <v>84</v>
      </c>
      <c r="B86" s="84" t="s">
        <v>196</v>
      </c>
      <c r="C86" s="86" t="s">
        <v>179</v>
      </c>
      <c r="D86" s="87">
        <v>46088</v>
      </c>
      <c r="E86" s="87">
        <v>46088</v>
      </c>
      <c r="F86" s="84"/>
      <c r="G86" s="87">
        <v>46088</v>
      </c>
      <c r="H86" s="84" t="s">
        <v>138</v>
      </c>
      <c r="I86" s="84" t="s">
        <v>137</v>
      </c>
      <c r="J86" s="84" t="s">
        <v>139</v>
      </c>
      <c r="K86" s="97">
        <v>-110780</v>
      </c>
      <c r="L86" s="97">
        <v>-110780</v>
      </c>
      <c r="M86" s="84" t="s">
        <v>143</v>
      </c>
      <c r="N86" s="84" t="s">
        <v>19</v>
      </c>
      <c r="O86" s="84"/>
      <c r="P86" s="84"/>
      <c r="Q86" s="84" t="s">
        <v>142</v>
      </c>
      <c r="R86" s="98">
        <v>-1</v>
      </c>
      <c r="S86" s="97">
        <v>-110780</v>
      </c>
      <c r="T86" s="97">
        <v>0</v>
      </c>
      <c r="U86" s="96">
        <v>0</v>
      </c>
      <c r="V86" s="95">
        <v>-8862</v>
      </c>
      <c r="W86" s="95">
        <f t="shared" si="6"/>
        <v>-119642</v>
      </c>
      <c r="X86">
        <f t="shared" si="5"/>
        <v>3</v>
      </c>
    </row>
    <row r="87" spans="1:24" x14ac:dyDescent="0.25">
      <c r="A87" s="89">
        <f t="shared" si="3"/>
        <v>85</v>
      </c>
      <c r="B87" s="84" t="s">
        <v>196</v>
      </c>
      <c r="C87" s="86" t="s">
        <v>179</v>
      </c>
      <c r="D87" s="87">
        <v>46088</v>
      </c>
      <c r="E87" s="87">
        <v>46088</v>
      </c>
      <c r="F87" s="84"/>
      <c r="G87" s="87">
        <v>46088</v>
      </c>
      <c r="H87" s="84" t="s">
        <v>138</v>
      </c>
      <c r="I87" s="84" t="s">
        <v>137</v>
      </c>
      <c r="J87" s="84" t="s">
        <v>139</v>
      </c>
      <c r="K87" s="97">
        <v>-43700</v>
      </c>
      <c r="L87" s="97">
        <v>-43700</v>
      </c>
      <c r="M87" s="84" t="s">
        <v>149</v>
      </c>
      <c r="N87" s="84" t="s">
        <v>150</v>
      </c>
      <c r="O87" s="84"/>
      <c r="P87" s="84"/>
      <c r="Q87" s="84" t="s">
        <v>142</v>
      </c>
      <c r="R87" s="98">
        <v>-1</v>
      </c>
      <c r="S87" s="97">
        <v>-43700</v>
      </c>
      <c r="T87" s="97">
        <v>0</v>
      </c>
      <c r="U87" s="96">
        <v>0</v>
      </c>
      <c r="V87" s="95">
        <v>-3496</v>
      </c>
      <c r="W87" s="95">
        <f t="shared" si="6"/>
        <v>-47196</v>
      </c>
      <c r="X87">
        <f t="shared" si="5"/>
        <v>3</v>
      </c>
    </row>
    <row r="88" spans="1:24" x14ac:dyDescent="0.25">
      <c r="A88" s="89">
        <f t="shared" si="3"/>
        <v>86</v>
      </c>
      <c r="B88" s="84" t="s">
        <v>196</v>
      </c>
      <c r="C88" s="86" t="s">
        <v>180</v>
      </c>
      <c r="D88" s="87">
        <v>46088</v>
      </c>
      <c r="E88" s="87">
        <v>46088</v>
      </c>
      <c r="F88" s="84"/>
      <c r="G88" s="87">
        <v>46088</v>
      </c>
      <c r="H88" s="84" t="s">
        <v>138</v>
      </c>
      <c r="I88" s="84" t="s">
        <v>137</v>
      </c>
      <c r="J88" s="84" t="s">
        <v>139</v>
      </c>
      <c r="K88" s="97">
        <v>-110780</v>
      </c>
      <c r="L88" s="97">
        <v>-110780</v>
      </c>
      <c r="M88" s="84" t="s">
        <v>143</v>
      </c>
      <c r="N88" s="84" t="s">
        <v>19</v>
      </c>
      <c r="O88" s="84"/>
      <c r="P88" s="84"/>
      <c r="Q88" s="84" t="s">
        <v>142</v>
      </c>
      <c r="R88" s="98">
        <v>-1</v>
      </c>
      <c r="S88" s="97">
        <v>-110780</v>
      </c>
      <c r="T88" s="97">
        <v>0</v>
      </c>
      <c r="U88" s="96">
        <v>0</v>
      </c>
      <c r="V88" s="95">
        <v>-8862</v>
      </c>
      <c r="W88" s="95">
        <f t="shared" si="6"/>
        <v>-119642</v>
      </c>
      <c r="X88">
        <f t="shared" si="5"/>
        <v>3</v>
      </c>
    </row>
    <row r="89" spans="1:24" x14ac:dyDescent="0.25">
      <c r="A89" s="89">
        <f t="shared" si="3"/>
        <v>87</v>
      </c>
      <c r="B89" s="84" t="s">
        <v>196</v>
      </c>
      <c r="C89" s="86" t="s">
        <v>180</v>
      </c>
      <c r="D89" s="87">
        <v>46088</v>
      </c>
      <c r="E89" s="87">
        <v>46088</v>
      </c>
      <c r="F89" s="84"/>
      <c r="G89" s="87">
        <v>46088</v>
      </c>
      <c r="H89" s="84" t="s">
        <v>138</v>
      </c>
      <c r="I89" s="84" t="s">
        <v>137</v>
      </c>
      <c r="J89" s="84" t="s">
        <v>139</v>
      </c>
      <c r="K89" s="97">
        <v>-43700</v>
      </c>
      <c r="L89" s="97">
        <v>-43700</v>
      </c>
      <c r="M89" s="84" t="s">
        <v>149</v>
      </c>
      <c r="N89" s="84" t="s">
        <v>150</v>
      </c>
      <c r="O89" s="84"/>
      <c r="P89" s="84"/>
      <c r="Q89" s="84" t="s">
        <v>142</v>
      </c>
      <c r="R89" s="98">
        <v>-1</v>
      </c>
      <c r="S89" s="97">
        <v>-43700</v>
      </c>
      <c r="T89" s="97">
        <v>0</v>
      </c>
      <c r="U89" s="96">
        <v>0</v>
      </c>
      <c r="V89" s="95">
        <v>-3496</v>
      </c>
      <c r="W89" s="95">
        <f t="shared" si="6"/>
        <v>-47196</v>
      </c>
      <c r="X89">
        <f t="shared" si="5"/>
        <v>3</v>
      </c>
    </row>
    <row r="90" spans="1:24" x14ac:dyDescent="0.25">
      <c r="A90" s="89">
        <f t="shared" si="3"/>
        <v>88</v>
      </c>
      <c r="B90" s="84" t="s">
        <v>196</v>
      </c>
      <c r="C90" s="86" t="s">
        <v>181</v>
      </c>
      <c r="D90" s="87">
        <v>46098</v>
      </c>
      <c r="E90" s="87">
        <v>46098</v>
      </c>
      <c r="F90" s="84"/>
      <c r="G90" s="87">
        <v>46098</v>
      </c>
      <c r="H90" s="84" t="s">
        <v>138</v>
      </c>
      <c r="I90" s="84" t="s">
        <v>137</v>
      </c>
      <c r="J90" s="84" t="s">
        <v>139</v>
      </c>
      <c r="K90" s="97">
        <v>-95348</v>
      </c>
      <c r="L90" s="97">
        <v>-95348</v>
      </c>
      <c r="M90" s="84" t="s">
        <v>144</v>
      </c>
      <c r="N90" s="84" t="s">
        <v>145</v>
      </c>
      <c r="O90" s="84"/>
      <c r="P90" s="84"/>
      <c r="Q90" s="84" t="s">
        <v>142</v>
      </c>
      <c r="R90" s="98">
        <v>-2</v>
      </c>
      <c r="S90" s="97">
        <v>-47674</v>
      </c>
      <c r="T90" s="97">
        <v>0</v>
      </c>
      <c r="U90" s="96">
        <v>0</v>
      </c>
      <c r="V90" s="95">
        <v>-7628</v>
      </c>
      <c r="W90" s="95">
        <f t="shared" si="6"/>
        <v>-102976</v>
      </c>
      <c r="X90">
        <f t="shared" si="5"/>
        <v>3</v>
      </c>
    </row>
    <row r="91" spans="1:24" x14ac:dyDescent="0.25">
      <c r="A91" s="89">
        <f t="shared" si="3"/>
        <v>89</v>
      </c>
      <c r="B91" s="84" t="s">
        <v>196</v>
      </c>
      <c r="C91" s="86" t="s">
        <v>182</v>
      </c>
      <c r="D91" s="87">
        <v>46099</v>
      </c>
      <c r="E91" s="87">
        <v>46099</v>
      </c>
      <c r="F91" s="84"/>
      <c r="G91" s="87">
        <v>46099</v>
      </c>
      <c r="H91" s="84" t="s">
        <v>138</v>
      </c>
      <c r="I91" s="84" t="s">
        <v>137</v>
      </c>
      <c r="J91" s="84" t="s">
        <v>139</v>
      </c>
      <c r="K91" s="97">
        <v>-52815</v>
      </c>
      <c r="L91" s="97">
        <v>-52815</v>
      </c>
      <c r="M91" s="84" t="s">
        <v>148</v>
      </c>
      <c r="N91" s="84" t="s">
        <v>18</v>
      </c>
      <c r="O91" s="84"/>
      <c r="P91" s="84"/>
      <c r="Q91" s="84" t="s">
        <v>142</v>
      </c>
      <c r="R91" s="98">
        <v>-1</v>
      </c>
      <c r="S91" s="97">
        <v>-52815</v>
      </c>
      <c r="T91" s="97">
        <v>0</v>
      </c>
      <c r="U91" s="96">
        <v>0</v>
      </c>
      <c r="V91" s="95">
        <v>-4225</v>
      </c>
      <c r="W91" s="95">
        <f t="shared" si="6"/>
        <v>-57040</v>
      </c>
      <c r="X91">
        <f t="shared" si="5"/>
        <v>3</v>
      </c>
    </row>
    <row r="92" spans="1:24" x14ac:dyDescent="0.25">
      <c r="A92" s="89">
        <f t="shared" si="3"/>
        <v>90</v>
      </c>
      <c r="B92" s="84" t="s">
        <v>196</v>
      </c>
      <c r="C92" s="86" t="s">
        <v>182</v>
      </c>
      <c r="D92" s="87">
        <v>46099</v>
      </c>
      <c r="E92" s="87">
        <v>46099</v>
      </c>
      <c r="F92" s="84"/>
      <c r="G92" s="87">
        <v>46099</v>
      </c>
      <c r="H92" s="84" t="s">
        <v>138</v>
      </c>
      <c r="I92" s="84" t="s">
        <v>137</v>
      </c>
      <c r="J92" s="84" t="s">
        <v>139</v>
      </c>
      <c r="K92" s="97">
        <v>-209277</v>
      </c>
      <c r="L92" s="97">
        <v>-209277</v>
      </c>
      <c r="M92" s="84" t="s">
        <v>140</v>
      </c>
      <c r="N92" s="84" t="s">
        <v>141</v>
      </c>
      <c r="O92" s="84"/>
      <c r="P92" s="84"/>
      <c r="Q92" s="84" t="s">
        <v>142</v>
      </c>
      <c r="R92" s="98">
        <v>-3</v>
      </c>
      <c r="S92" s="97">
        <v>-69759</v>
      </c>
      <c r="T92" s="97">
        <v>0</v>
      </c>
      <c r="U92" s="96">
        <v>0</v>
      </c>
      <c r="V92" s="95">
        <v>-16742</v>
      </c>
      <c r="W92" s="95">
        <f t="shared" si="6"/>
        <v>-226019</v>
      </c>
      <c r="X92">
        <f t="shared" si="5"/>
        <v>3</v>
      </c>
    </row>
    <row r="93" spans="1:24" x14ac:dyDescent="0.25">
      <c r="A93" s="89">
        <f t="shared" si="3"/>
        <v>91</v>
      </c>
      <c r="B93" s="84" t="s">
        <v>196</v>
      </c>
      <c r="C93" s="86" t="s">
        <v>182</v>
      </c>
      <c r="D93" s="87">
        <v>46099</v>
      </c>
      <c r="E93" s="87">
        <v>46099</v>
      </c>
      <c r="F93" s="84"/>
      <c r="G93" s="87">
        <v>46099</v>
      </c>
      <c r="H93" s="84" t="s">
        <v>138</v>
      </c>
      <c r="I93" s="84" t="s">
        <v>137</v>
      </c>
      <c r="J93" s="84" t="s">
        <v>139</v>
      </c>
      <c r="K93" s="97">
        <v>-43700</v>
      </c>
      <c r="L93" s="97">
        <v>-43700</v>
      </c>
      <c r="M93" s="84" t="s">
        <v>149</v>
      </c>
      <c r="N93" s="84" t="s">
        <v>150</v>
      </c>
      <c r="O93" s="84"/>
      <c r="P93" s="84"/>
      <c r="Q93" s="84" t="s">
        <v>142</v>
      </c>
      <c r="R93" s="98">
        <v>-1</v>
      </c>
      <c r="S93" s="97">
        <v>-43700</v>
      </c>
      <c r="T93" s="97">
        <v>0</v>
      </c>
      <c r="U93" s="96">
        <v>0</v>
      </c>
      <c r="V93" s="95">
        <v>-3496</v>
      </c>
      <c r="W93" s="95">
        <f t="shared" si="6"/>
        <v>-47196</v>
      </c>
      <c r="X93">
        <f t="shared" si="5"/>
        <v>3</v>
      </c>
    </row>
    <row r="94" spans="1:24" x14ac:dyDescent="0.25">
      <c r="A94" s="89">
        <f t="shared" si="3"/>
        <v>92</v>
      </c>
      <c r="B94" s="84" t="s">
        <v>196</v>
      </c>
      <c r="C94" s="86" t="s">
        <v>182</v>
      </c>
      <c r="D94" s="87">
        <v>46099</v>
      </c>
      <c r="E94" s="87">
        <v>46099</v>
      </c>
      <c r="F94" s="84"/>
      <c r="G94" s="87">
        <v>46099</v>
      </c>
      <c r="H94" s="84" t="s">
        <v>138</v>
      </c>
      <c r="I94" s="84" t="s">
        <v>137</v>
      </c>
      <c r="J94" s="84" t="s">
        <v>139</v>
      </c>
      <c r="K94" s="97">
        <v>-221560</v>
      </c>
      <c r="L94" s="97">
        <v>-221560</v>
      </c>
      <c r="M94" s="84" t="s">
        <v>143</v>
      </c>
      <c r="N94" s="84" t="s">
        <v>19</v>
      </c>
      <c r="O94" s="84"/>
      <c r="P94" s="84"/>
      <c r="Q94" s="84" t="s">
        <v>142</v>
      </c>
      <c r="R94" s="98">
        <v>-2</v>
      </c>
      <c r="S94" s="97">
        <v>-110780</v>
      </c>
      <c r="T94" s="97">
        <v>0</v>
      </c>
      <c r="U94" s="96">
        <v>0</v>
      </c>
      <c r="V94" s="95">
        <v>-17725</v>
      </c>
      <c r="W94" s="95">
        <f t="shared" si="6"/>
        <v>-239285</v>
      </c>
      <c r="X94">
        <f t="shared" si="5"/>
        <v>3</v>
      </c>
    </row>
    <row r="95" spans="1:24" x14ac:dyDescent="0.25">
      <c r="A95" s="89">
        <f t="shared" si="3"/>
        <v>93</v>
      </c>
      <c r="B95" s="84" t="s">
        <v>196</v>
      </c>
      <c r="C95" s="86" t="s">
        <v>183</v>
      </c>
      <c r="D95" s="87">
        <v>46121</v>
      </c>
      <c r="E95" s="87">
        <v>46121</v>
      </c>
      <c r="F95" s="84">
        <v>43</v>
      </c>
      <c r="G95" s="87">
        <v>46260</v>
      </c>
      <c r="H95" s="84" t="s">
        <v>138</v>
      </c>
      <c r="I95" s="84" t="s">
        <v>137</v>
      </c>
      <c r="J95" s="84" t="s">
        <v>139</v>
      </c>
      <c r="K95" s="97">
        <v>-50183</v>
      </c>
      <c r="L95" s="97">
        <v>-50183</v>
      </c>
      <c r="M95" s="84" t="s">
        <v>144</v>
      </c>
      <c r="N95" s="84" t="s">
        <v>145</v>
      </c>
      <c r="O95" s="84"/>
      <c r="P95" s="84"/>
      <c r="Q95" s="84" t="s">
        <v>142</v>
      </c>
      <c r="R95" s="98">
        <v>-1</v>
      </c>
      <c r="S95" s="97">
        <v>-50183</v>
      </c>
      <c r="T95" s="90">
        <v>0.05</v>
      </c>
      <c r="U95" s="96">
        <v>-2509</v>
      </c>
      <c r="V95" s="95">
        <v>-3814</v>
      </c>
      <c r="W95" s="95">
        <f>V95+L95-U95</f>
        <v>-51488</v>
      </c>
      <c r="X95">
        <f t="shared" si="5"/>
        <v>4</v>
      </c>
    </row>
    <row r="96" spans="1:24" x14ac:dyDescent="0.25">
      <c r="A96" s="89">
        <f t="shared" si="3"/>
        <v>94</v>
      </c>
      <c r="B96" s="84" t="s">
        <v>196</v>
      </c>
      <c r="C96" s="86" t="s">
        <v>184</v>
      </c>
      <c r="D96" s="87">
        <v>46130</v>
      </c>
      <c r="E96" s="87">
        <v>46130</v>
      </c>
      <c r="F96" s="84">
        <v>43</v>
      </c>
      <c r="G96" s="87">
        <v>46260</v>
      </c>
      <c r="H96" s="84" t="s">
        <v>138</v>
      </c>
      <c r="I96" s="84" t="s">
        <v>137</v>
      </c>
      <c r="J96" s="84" t="s">
        <v>139</v>
      </c>
      <c r="K96" s="97">
        <v>-73431</v>
      </c>
      <c r="L96" s="97">
        <v>-73431</v>
      </c>
      <c r="M96" s="84" t="s">
        <v>140</v>
      </c>
      <c r="N96" s="84" t="s">
        <v>141</v>
      </c>
      <c r="O96" s="84"/>
      <c r="P96" s="84"/>
      <c r="Q96" s="84" t="s">
        <v>142</v>
      </c>
      <c r="R96" s="98">
        <v>-1</v>
      </c>
      <c r="S96" s="97">
        <v>-73431</v>
      </c>
      <c r="T96" s="90">
        <v>0.05</v>
      </c>
      <c r="U96" s="96">
        <v>-3672</v>
      </c>
      <c r="V96" s="95">
        <v>-5581</v>
      </c>
      <c r="W96" s="95">
        <f t="shared" si="6"/>
        <v>-75340</v>
      </c>
      <c r="X96">
        <f t="shared" si="5"/>
        <v>4</v>
      </c>
    </row>
    <row r="97" spans="1:24" x14ac:dyDescent="0.25">
      <c r="A97" s="89">
        <f t="shared" si="3"/>
        <v>95</v>
      </c>
      <c r="B97" s="84" t="s">
        <v>196</v>
      </c>
      <c r="C97" s="86" t="s">
        <v>185</v>
      </c>
      <c r="D97" s="87">
        <v>46155</v>
      </c>
      <c r="E97" s="87">
        <v>46155</v>
      </c>
      <c r="F97" s="84">
        <v>43</v>
      </c>
      <c r="G97" s="87">
        <v>46260</v>
      </c>
      <c r="H97" s="84" t="s">
        <v>138</v>
      </c>
      <c r="I97" s="84" t="s">
        <v>137</v>
      </c>
      <c r="J97" s="84" t="s">
        <v>139</v>
      </c>
      <c r="K97" s="97">
        <v>-55595</v>
      </c>
      <c r="L97" s="97">
        <v>-55595</v>
      </c>
      <c r="M97" s="84" t="s">
        <v>148</v>
      </c>
      <c r="N97" s="84" t="s">
        <v>18</v>
      </c>
      <c r="O97" s="84"/>
      <c r="P97" s="84"/>
      <c r="Q97" s="84" t="s">
        <v>142</v>
      </c>
      <c r="R97" s="98">
        <v>-1</v>
      </c>
      <c r="S97" s="97">
        <v>-55595</v>
      </c>
      <c r="T97" s="97">
        <v>5</v>
      </c>
      <c r="U97" s="96">
        <v>-2780</v>
      </c>
      <c r="V97" s="95">
        <v>-4225</v>
      </c>
      <c r="W97" s="95">
        <f t="shared" si="6"/>
        <v>-57040</v>
      </c>
      <c r="X97">
        <f t="shared" si="5"/>
        <v>5</v>
      </c>
    </row>
    <row r="98" spans="1:24" x14ac:dyDescent="0.25">
      <c r="A98" s="89">
        <f t="shared" si="3"/>
        <v>96</v>
      </c>
      <c r="B98" s="84" t="s">
        <v>196</v>
      </c>
      <c r="C98" s="86" t="s">
        <v>185</v>
      </c>
      <c r="D98" s="87">
        <v>46155</v>
      </c>
      <c r="E98" s="87">
        <v>46155</v>
      </c>
      <c r="F98" s="84">
        <v>43</v>
      </c>
      <c r="G98" s="87">
        <v>46260</v>
      </c>
      <c r="H98" s="84" t="s">
        <v>138</v>
      </c>
      <c r="I98" s="84" t="s">
        <v>137</v>
      </c>
      <c r="J98" s="84" t="s">
        <v>139</v>
      </c>
      <c r="K98" s="97">
        <v>-55201</v>
      </c>
      <c r="L98" s="97">
        <v>-55201</v>
      </c>
      <c r="M98" s="84" t="s">
        <v>144</v>
      </c>
      <c r="N98" s="84" t="s">
        <v>145</v>
      </c>
      <c r="O98" s="84"/>
      <c r="P98" s="84"/>
      <c r="Q98" s="84" t="s">
        <v>142</v>
      </c>
      <c r="R98" s="98">
        <v>-1</v>
      </c>
      <c r="S98" s="97">
        <v>-55201</v>
      </c>
      <c r="T98" s="97">
        <v>5</v>
      </c>
      <c r="U98" s="96">
        <v>-2760</v>
      </c>
      <c r="V98" s="95">
        <v>-4195</v>
      </c>
      <c r="W98" s="95">
        <f t="shared" si="6"/>
        <v>-56636</v>
      </c>
      <c r="X98">
        <f t="shared" si="5"/>
        <v>5</v>
      </c>
    </row>
    <row r="99" spans="1:24" x14ac:dyDescent="0.25">
      <c r="A99" s="89">
        <f t="shared" si="3"/>
        <v>97</v>
      </c>
      <c r="B99" s="84" t="s">
        <v>196</v>
      </c>
      <c r="C99" s="86" t="s">
        <v>186</v>
      </c>
      <c r="D99" s="87">
        <v>46156</v>
      </c>
      <c r="E99" s="87">
        <v>46156</v>
      </c>
      <c r="F99" s="84">
        <v>43</v>
      </c>
      <c r="G99" s="87">
        <v>46260</v>
      </c>
      <c r="H99" s="84" t="s">
        <v>138</v>
      </c>
      <c r="I99" s="84" t="s">
        <v>137</v>
      </c>
      <c r="J99" s="84" t="s">
        <v>139</v>
      </c>
      <c r="K99" s="97">
        <v>-233222</v>
      </c>
      <c r="L99" s="97">
        <v>-233222</v>
      </c>
      <c r="M99" s="84" t="s">
        <v>143</v>
      </c>
      <c r="N99" s="84" t="s">
        <v>19</v>
      </c>
      <c r="O99" s="84"/>
      <c r="P99" s="84"/>
      <c r="Q99" s="84" t="s">
        <v>142</v>
      </c>
      <c r="R99" s="98">
        <v>-2</v>
      </c>
      <c r="S99" s="97">
        <v>-116611</v>
      </c>
      <c r="T99" s="97">
        <v>5</v>
      </c>
      <c r="U99" s="96">
        <v>-11661</v>
      </c>
      <c r="V99" s="95">
        <v>-17725</v>
      </c>
      <c r="W99" s="95">
        <f t="shared" si="6"/>
        <v>-239286</v>
      </c>
      <c r="X99">
        <f t="shared" si="5"/>
        <v>5</v>
      </c>
    </row>
    <row r="100" spans="1:24" x14ac:dyDescent="0.25">
      <c r="A100" s="89">
        <f t="shared" si="3"/>
        <v>98</v>
      </c>
      <c r="B100" s="84" t="s">
        <v>196</v>
      </c>
      <c r="C100" s="86" t="s">
        <v>187</v>
      </c>
      <c r="D100" s="87">
        <v>46114</v>
      </c>
      <c r="E100" s="87">
        <v>46114</v>
      </c>
      <c r="F100" s="84">
        <v>43</v>
      </c>
      <c r="G100" s="87">
        <v>46260</v>
      </c>
      <c r="H100" s="84" t="s">
        <v>138</v>
      </c>
      <c r="I100" s="84" t="s">
        <v>137</v>
      </c>
      <c r="J100" s="84" t="s">
        <v>139</v>
      </c>
      <c r="K100" s="97">
        <v>-116611</v>
      </c>
      <c r="L100" s="97">
        <v>-116611</v>
      </c>
      <c r="M100" s="84" t="s">
        <v>143</v>
      </c>
      <c r="N100" s="84" t="s">
        <v>19</v>
      </c>
      <c r="O100" s="84"/>
      <c r="P100" s="84"/>
      <c r="Q100" s="84" t="s">
        <v>142</v>
      </c>
      <c r="R100" s="98">
        <v>-1</v>
      </c>
      <c r="S100" s="97">
        <v>-116611</v>
      </c>
      <c r="T100" s="90">
        <v>0.05</v>
      </c>
      <c r="U100" s="96">
        <v>-5831</v>
      </c>
      <c r="V100" s="95">
        <v>-8862</v>
      </c>
      <c r="W100" s="95">
        <f t="shared" si="6"/>
        <v>-119642</v>
      </c>
      <c r="X100">
        <f t="shared" si="5"/>
        <v>4</v>
      </c>
    </row>
    <row r="101" spans="1:24" x14ac:dyDescent="0.25">
      <c r="A101" s="89">
        <f t="shared" si="3"/>
        <v>99</v>
      </c>
      <c r="B101" s="84" t="s">
        <v>196</v>
      </c>
      <c r="C101" s="86" t="s">
        <v>188</v>
      </c>
      <c r="D101" s="87">
        <v>46179</v>
      </c>
      <c r="E101" s="87">
        <v>46179</v>
      </c>
      <c r="F101" s="84">
        <v>43</v>
      </c>
      <c r="G101" s="87">
        <v>46260</v>
      </c>
      <c r="H101" s="84" t="s">
        <v>138</v>
      </c>
      <c r="I101" s="84" t="s">
        <v>137</v>
      </c>
      <c r="J101" s="84" t="s">
        <v>139</v>
      </c>
      <c r="K101" s="97">
        <v>-61155</v>
      </c>
      <c r="L101" s="97">
        <v>-61155</v>
      </c>
      <c r="M101" s="84" t="s">
        <v>148</v>
      </c>
      <c r="N101" s="84" t="s">
        <v>18</v>
      </c>
      <c r="O101" s="84"/>
      <c r="P101" s="84"/>
      <c r="Q101" s="84" t="s">
        <v>142</v>
      </c>
      <c r="R101" s="98">
        <v>-1</v>
      </c>
      <c r="S101" s="97">
        <v>-61155</v>
      </c>
      <c r="T101" s="97">
        <v>5</v>
      </c>
      <c r="U101" s="96">
        <v>-3058</v>
      </c>
      <c r="V101" s="95">
        <v>-4648</v>
      </c>
      <c r="W101" s="95">
        <f t="shared" si="6"/>
        <v>-62745</v>
      </c>
      <c r="X101">
        <f t="shared" si="5"/>
        <v>6</v>
      </c>
    </row>
    <row r="102" spans="1:24" x14ac:dyDescent="0.25">
      <c r="A102" s="89">
        <f t="shared" si="3"/>
        <v>100</v>
      </c>
      <c r="B102" s="84" t="s">
        <v>196</v>
      </c>
      <c r="C102" s="86" t="s">
        <v>188</v>
      </c>
      <c r="D102" s="87">
        <v>46179</v>
      </c>
      <c r="E102" s="87">
        <v>46179</v>
      </c>
      <c r="F102" s="84">
        <v>43</v>
      </c>
      <c r="G102" s="87">
        <v>46260</v>
      </c>
      <c r="H102" s="84" t="s">
        <v>138</v>
      </c>
      <c r="I102" s="84" t="s">
        <v>137</v>
      </c>
      <c r="J102" s="84" t="s">
        <v>139</v>
      </c>
      <c r="K102" s="97">
        <v>-233222</v>
      </c>
      <c r="L102" s="97">
        <v>-233222</v>
      </c>
      <c r="M102" s="84" t="s">
        <v>143</v>
      </c>
      <c r="N102" s="84" t="s">
        <v>19</v>
      </c>
      <c r="O102" s="84"/>
      <c r="P102" s="84"/>
      <c r="Q102" s="84" t="s">
        <v>142</v>
      </c>
      <c r="R102" s="98">
        <v>-2</v>
      </c>
      <c r="S102" s="97">
        <v>-116611</v>
      </c>
      <c r="T102" s="97">
        <v>5</v>
      </c>
      <c r="U102" s="96">
        <v>-11661</v>
      </c>
      <c r="V102" s="95">
        <v>-17725</v>
      </c>
      <c r="W102" s="95">
        <f t="shared" si="6"/>
        <v>-239286</v>
      </c>
      <c r="X102">
        <f t="shared" si="5"/>
        <v>6</v>
      </c>
    </row>
    <row r="103" spans="1:24" x14ac:dyDescent="0.25">
      <c r="A103" s="89">
        <f t="shared" si="3"/>
        <v>101</v>
      </c>
      <c r="B103" s="84" t="s">
        <v>196</v>
      </c>
      <c r="C103" s="86" t="s">
        <v>189</v>
      </c>
      <c r="D103" s="87">
        <v>46179</v>
      </c>
      <c r="E103" s="87">
        <v>46179</v>
      </c>
      <c r="F103" s="84">
        <v>43</v>
      </c>
      <c r="G103" s="87">
        <v>46260</v>
      </c>
      <c r="H103" s="84" t="s">
        <v>138</v>
      </c>
      <c r="I103" s="84" t="s">
        <v>137</v>
      </c>
      <c r="J103" s="84" t="s">
        <v>139</v>
      </c>
      <c r="K103" s="97">
        <v>-116611</v>
      </c>
      <c r="L103" s="97">
        <v>-116611</v>
      </c>
      <c r="M103" s="84" t="s">
        <v>143</v>
      </c>
      <c r="N103" s="84" t="s">
        <v>19</v>
      </c>
      <c r="O103" s="84"/>
      <c r="P103" s="84"/>
      <c r="Q103" s="84" t="s">
        <v>142</v>
      </c>
      <c r="R103" s="98">
        <v>-1</v>
      </c>
      <c r="S103" s="97">
        <v>-116611</v>
      </c>
      <c r="T103" s="97">
        <v>5</v>
      </c>
      <c r="U103" s="96">
        <v>-5831</v>
      </c>
      <c r="V103" s="95">
        <v>-8862</v>
      </c>
      <c r="W103" s="95">
        <f t="shared" si="6"/>
        <v>-119642</v>
      </c>
      <c r="X103">
        <f t="shared" si="5"/>
        <v>6</v>
      </c>
    </row>
    <row r="104" spans="1:24" x14ac:dyDescent="0.25">
      <c r="A104" s="89">
        <f t="shared" si="3"/>
        <v>102</v>
      </c>
      <c r="B104" s="84" t="s">
        <v>196</v>
      </c>
      <c r="C104" s="86" t="s">
        <v>190</v>
      </c>
      <c r="D104" s="87">
        <v>46181</v>
      </c>
      <c r="E104" s="87">
        <v>46183</v>
      </c>
      <c r="F104" s="84">
        <v>43</v>
      </c>
      <c r="G104" s="87">
        <v>46260</v>
      </c>
      <c r="H104" s="84" t="s">
        <v>138</v>
      </c>
      <c r="I104" s="84" t="s">
        <v>137</v>
      </c>
      <c r="J104" s="84" t="s">
        <v>139</v>
      </c>
      <c r="K104" s="97">
        <v>-116611</v>
      </c>
      <c r="L104" s="97">
        <v>-116611</v>
      </c>
      <c r="M104" s="84" t="s">
        <v>143</v>
      </c>
      <c r="N104" s="84" t="s">
        <v>19</v>
      </c>
      <c r="O104" s="84"/>
      <c r="P104" s="84"/>
      <c r="Q104" s="84" t="s">
        <v>142</v>
      </c>
      <c r="R104" s="98">
        <v>-1</v>
      </c>
      <c r="S104" s="97">
        <v>-116611</v>
      </c>
      <c r="T104" s="97">
        <v>5</v>
      </c>
      <c r="U104" s="96">
        <v>-5831</v>
      </c>
      <c r="V104" s="95">
        <v>-8862</v>
      </c>
      <c r="W104" s="95">
        <f t="shared" si="6"/>
        <v>-119642</v>
      </c>
      <c r="X104">
        <f t="shared" si="5"/>
        <v>6</v>
      </c>
    </row>
    <row r="105" spans="1:24" x14ac:dyDescent="0.25">
      <c r="A105" s="89">
        <f t="shared" si="3"/>
        <v>103</v>
      </c>
      <c r="B105" s="84" t="s">
        <v>196</v>
      </c>
      <c r="C105" s="86" t="s">
        <v>191</v>
      </c>
      <c r="D105" s="87">
        <v>46186</v>
      </c>
      <c r="E105" s="87">
        <v>46188</v>
      </c>
      <c r="F105" s="84">
        <v>43</v>
      </c>
      <c r="G105" s="87">
        <v>46260</v>
      </c>
      <c r="H105" s="84" t="s">
        <v>138</v>
      </c>
      <c r="I105" s="84" t="s">
        <v>137</v>
      </c>
      <c r="J105" s="84" t="s">
        <v>139</v>
      </c>
      <c r="K105" s="97">
        <v>-116611</v>
      </c>
      <c r="L105" s="97">
        <v>-116611</v>
      </c>
      <c r="M105" s="84" t="s">
        <v>143</v>
      </c>
      <c r="N105" s="84" t="s">
        <v>19</v>
      </c>
      <c r="O105" s="84"/>
      <c r="P105" s="84"/>
      <c r="Q105" s="84" t="s">
        <v>142</v>
      </c>
      <c r="R105" s="98">
        <v>-1</v>
      </c>
      <c r="S105" s="97">
        <v>-116611</v>
      </c>
      <c r="T105" s="97">
        <v>5</v>
      </c>
      <c r="U105" s="96">
        <v>-5831</v>
      </c>
      <c r="V105" s="95">
        <v>-8862</v>
      </c>
      <c r="W105" s="95">
        <f t="shared" si="6"/>
        <v>-119642</v>
      </c>
      <c r="X105">
        <f t="shared" si="5"/>
        <v>6</v>
      </c>
    </row>
    <row r="106" spans="1:24" x14ac:dyDescent="0.25">
      <c r="A106" s="89">
        <f t="shared" si="3"/>
        <v>104</v>
      </c>
      <c r="B106" s="84" t="s">
        <v>196</v>
      </c>
      <c r="C106" s="86" t="s">
        <v>192</v>
      </c>
      <c r="D106" s="87">
        <v>46202</v>
      </c>
      <c r="E106" s="87">
        <v>46203</v>
      </c>
      <c r="F106" s="84">
        <v>43</v>
      </c>
      <c r="G106" s="87">
        <v>46260</v>
      </c>
      <c r="H106" s="84" t="s">
        <v>138</v>
      </c>
      <c r="I106" s="84" t="s">
        <v>137</v>
      </c>
      <c r="J106" s="84" t="s">
        <v>139</v>
      </c>
      <c r="K106" s="97">
        <v>-55201</v>
      </c>
      <c r="L106" s="97">
        <v>-55201</v>
      </c>
      <c r="M106" s="84" t="s">
        <v>144</v>
      </c>
      <c r="N106" s="84" t="s">
        <v>145</v>
      </c>
      <c r="O106" s="84"/>
      <c r="P106" s="84"/>
      <c r="Q106" s="84" t="s">
        <v>142</v>
      </c>
      <c r="R106" s="98">
        <v>-1</v>
      </c>
      <c r="S106" s="97">
        <v>-55201</v>
      </c>
      <c r="T106" s="97">
        <v>5</v>
      </c>
      <c r="U106" s="96">
        <v>-2760</v>
      </c>
      <c r="V106" s="95">
        <v>-4195</v>
      </c>
      <c r="W106" s="95">
        <f t="shared" si="6"/>
        <v>-56636</v>
      </c>
      <c r="X106">
        <f t="shared" si="5"/>
        <v>6</v>
      </c>
    </row>
    <row r="107" spans="1:24" x14ac:dyDescent="0.25">
      <c r="A107" s="89">
        <f t="shared" si="3"/>
        <v>105</v>
      </c>
      <c r="B107" s="84" t="s">
        <v>196</v>
      </c>
      <c r="C107" s="86" t="s">
        <v>192</v>
      </c>
      <c r="D107" s="87">
        <v>46202</v>
      </c>
      <c r="E107" s="87">
        <v>46203</v>
      </c>
      <c r="F107" s="84">
        <v>43</v>
      </c>
      <c r="G107" s="87">
        <v>46260</v>
      </c>
      <c r="H107" s="84" t="s">
        <v>138</v>
      </c>
      <c r="I107" s="84" t="s">
        <v>137</v>
      </c>
      <c r="J107" s="84" t="s">
        <v>139</v>
      </c>
      <c r="K107" s="97">
        <v>-61155</v>
      </c>
      <c r="L107" s="97">
        <v>-61155</v>
      </c>
      <c r="M107" s="84" t="s">
        <v>148</v>
      </c>
      <c r="N107" s="84" t="s">
        <v>18</v>
      </c>
      <c r="O107" s="84"/>
      <c r="P107" s="84"/>
      <c r="Q107" s="84" t="s">
        <v>142</v>
      </c>
      <c r="R107" s="98">
        <v>-1</v>
      </c>
      <c r="S107" s="97">
        <v>-61155</v>
      </c>
      <c r="T107" s="97">
        <v>5</v>
      </c>
      <c r="U107" s="96">
        <v>-3058</v>
      </c>
      <c r="V107" s="95">
        <v>-4648</v>
      </c>
      <c r="W107" s="95">
        <f t="shared" si="6"/>
        <v>-62745</v>
      </c>
      <c r="X107">
        <f t="shared" si="5"/>
        <v>6</v>
      </c>
    </row>
    <row r="108" spans="1:24" x14ac:dyDescent="0.25">
      <c r="A108" s="89">
        <f t="shared" si="3"/>
        <v>106</v>
      </c>
      <c r="B108" s="84" t="s">
        <v>196</v>
      </c>
      <c r="C108" s="86" t="s">
        <v>193</v>
      </c>
      <c r="D108" s="87">
        <v>46202</v>
      </c>
      <c r="E108" s="87">
        <v>46203</v>
      </c>
      <c r="F108" s="84">
        <v>43</v>
      </c>
      <c r="G108" s="87">
        <v>46260</v>
      </c>
      <c r="H108" s="84" t="s">
        <v>138</v>
      </c>
      <c r="I108" s="84" t="s">
        <v>137</v>
      </c>
      <c r="J108" s="84" t="s">
        <v>139</v>
      </c>
      <c r="K108" s="97">
        <v>-122310</v>
      </c>
      <c r="L108" s="97">
        <v>-122310</v>
      </c>
      <c r="M108" s="84" t="s">
        <v>148</v>
      </c>
      <c r="N108" s="84" t="s">
        <v>18</v>
      </c>
      <c r="O108" s="84"/>
      <c r="P108" s="84"/>
      <c r="Q108" s="84" t="s">
        <v>142</v>
      </c>
      <c r="R108" s="98">
        <v>-2</v>
      </c>
      <c r="S108" s="97">
        <v>-61155</v>
      </c>
      <c r="T108" s="97">
        <v>5</v>
      </c>
      <c r="U108" s="96">
        <v>-6116</v>
      </c>
      <c r="V108" s="95">
        <v>-9296</v>
      </c>
      <c r="W108" s="95">
        <f t="shared" si="6"/>
        <v>-125490</v>
      </c>
      <c r="X108">
        <f t="shared" si="5"/>
        <v>6</v>
      </c>
    </row>
    <row r="109" spans="1:24" x14ac:dyDescent="0.25">
      <c r="A109" s="89">
        <f t="shared" si="3"/>
        <v>107</v>
      </c>
      <c r="B109" s="84" t="s">
        <v>196</v>
      </c>
      <c r="C109" s="86" t="s">
        <v>193</v>
      </c>
      <c r="D109" s="87">
        <v>46202</v>
      </c>
      <c r="E109" s="87">
        <v>46203</v>
      </c>
      <c r="F109" s="84">
        <v>43</v>
      </c>
      <c r="G109" s="87">
        <v>46260</v>
      </c>
      <c r="H109" s="84" t="s">
        <v>138</v>
      </c>
      <c r="I109" s="84" t="s">
        <v>137</v>
      </c>
      <c r="J109" s="84" t="s">
        <v>139</v>
      </c>
      <c r="K109" s="97">
        <v>-116611</v>
      </c>
      <c r="L109" s="97">
        <v>-116611</v>
      </c>
      <c r="M109" s="84" t="s">
        <v>143</v>
      </c>
      <c r="N109" s="84" t="s">
        <v>19</v>
      </c>
      <c r="O109" s="84"/>
      <c r="P109" s="84"/>
      <c r="Q109" s="84" t="s">
        <v>142</v>
      </c>
      <c r="R109" s="98">
        <v>-1</v>
      </c>
      <c r="S109" s="97">
        <v>-116611</v>
      </c>
      <c r="T109" s="97">
        <v>5</v>
      </c>
      <c r="U109" s="96">
        <v>-5831</v>
      </c>
      <c r="V109" s="95">
        <v>-8862</v>
      </c>
      <c r="W109" s="95">
        <f t="shared" si="6"/>
        <v>-119642</v>
      </c>
      <c r="X109">
        <f t="shared" si="5"/>
        <v>6</v>
      </c>
    </row>
    <row r="110" spans="1:24" x14ac:dyDescent="0.25">
      <c r="A110" s="89">
        <f t="shared" si="3"/>
        <v>108</v>
      </c>
      <c r="B110" s="84" t="s">
        <v>196</v>
      </c>
      <c r="C110" s="86" t="s">
        <v>194</v>
      </c>
      <c r="D110" s="87">
        <v>46223</v>
      </c>
      <c r="E110" s="87">
        <v>46223</v>
      </c>
      <c r="F110" s="84">
        <v>43</v>
      </c>
      <c r="G110" s="87">
        <v>46260</v>
      </c>
      <c r="H110" s="84" t="s">
        <v>138</v>
      </c>
      <c r="I110" s="84" t="s">
        <v>137</v>
      </c>
      <c r="J110" s="84" t="s">
        <v>139</v>
      </c>
      <c r="K110" s="97">
        <v>-92000</v>
      </c>
      <c r="L110" s="97">
        <v>-92000</v>
      </c>
      <c r="M110" s="84" t="s">
        <v>149</v>
      </c>
      <c r="N110" s="84" t="s">
        <v>150</v>
      </c>
      <c r="O110" s="84"/>
      <c r="P110" s="84"/>
      <c r="Q110" s="84" t="s">
        <v>142</v>
      </c>
      <c r="R110" s="98">
        <v>-2</v>
      </c>
      <c r="S110" s="97">
        <v>-46000</v>
      </c>
      <c r="T110" s="97">
        <v>5</v>
      </c>
      <c r="U110" s="96">
        <v>-4600</v>
      </c>
      <c r="V110" s="95">
        <v>-6992</v>
      </c>
      <c r="W110" s="95">
        <f t="shared" si="6"/>
        <v>-94392</v>
      </c>
      <c r="X110">
        <f t="shared" si="5"/>
        <v>7</v>
      </c>
    </row>
    <row r="111" spans="1:24" x14ac:dyDescent="0.25">
      <c r="A111" s="89">
        <f t="shared" si="3"/>
        <v>109</v>
      </c>
      <c r="B111" s="84" t="s">
        <v>196</v>
      </c>
      <c r="C111" s="86" t="s">
        <v>194</v>
      </c>
      <c r="D111" s="87">
        <v>46223</v>
      </c>
      <c r="E111" s="87">
        <v>46223</v>
      </c>
      <c r="F111" s="84">
        <v>43</v>
      </c>
      <c r="G111" s="87">
        <v>46260</v>
      </c>
      <c r="H111" s="84" t="s">
        <v>138</v>
      </c>
      <c r="I111" s="84" t="s">
        <v>137</v>
      </c>
      <c r="J111" s="84" t="s">
        <v>139</v>
      </c>
      <c r="K111" s="97">
        <v>-116611</v>
      </c>
      <c r="L111" s="97">
        <v>-116611</v>
      </c>
      <c r="M111" s="84" t="s">
        <v>143</v>
      </c>
      <c r="N111" s="84" t="s">
        <v>19</v>
      </c>
      <c r="O111" s="84"/>
      <c r="P111" s="84"/>
      <c r="Q111" s="84" t="s">
        <v>142</v>
      </c>
      <c r="R111" s="98">
        <v>-1</v>
      </c>
      <c r="S111" s="97">
        <v>-116611</v>
      </c>
      <c r="T111" s="97">
        <v>5</v>
      </c>
      <c r="U111" s="96">
        <v>-5831</v>
      </c>
      <c r="V111" s="95">
        <v>-8862</v>
      </c>
      <c r="W111" s="95">
        <f t="shared" si="6"/>
        <v>-119642</v>
      </c>
      <c r="X111">
        <f t="shared" si="5"/>
        <v>7</v>
      </c>
    </row>
    <row r="112" spans="1:24" x14ac:dyDescent="0.25">
      <c r="A112" s="89">
        <f t="shared" si="3"/>
        <v>110</v>
      </c>
      <c r="B112" s="84" t="s">
        <v>196</v>
      </c>
      <c r="C112" s="86" t="s">
        <v>194</v>
      </c>
      <c r="D112" s="87">
        <v>46223</v>
      </c>
      <c r="E112" s="87">
        <v>46223</v>
      </c>
      <c r="F112" s="84">
        <v>43</v>
      </c>
      <c r="G112" s="87">
        <v>46260</v>
      </c>
      <c r="H112" s="84" t="s">
        <v>138</v>
      </c>
      <c r="I112" s="84" t="s">
        <v>137</v>
      </c>
      <c r="J112" s="84" t="s">
        <v>139</v>
      </c>
      <c r="K112" s="97">
        <v>-55201</v>
      </c>
      <c r="L112" s="97">
        <v>-55201</v>
      </c>
      <c r="M112" s="84" t="s">
        <v>144</v>
      </c>
      <c r="N112" s="84" t="s">
        <v>145</v>
      </c>
      <c r="O112" s="84"/>
      <c r="P112" s="84"/>
      <c r="Q112" s="84" t="s">
        <v>142</v>
      </c>
      <c r="R112" s="98">
        <v>-1</v>
      </c>
      <c r="S112" s="97">
        <v>-55201</v>
      </c>
      <c r="T112" s="97">
        <v>5</v>
      </c>
      <c r="U112" s="96">
        <v>-2760</v>
      </c>
      <c r="V112" s="95">
        <v>-4195</v>
      </c>
      <c r="W112" s="95">
        <f t="shared" si="6"/>
        <v>-56636</v>
      </c>
      <c r="X112">
        <f t="shared" si="5"/>
        <v>7</v>
      </c>
    </row>
    <row r="113" spans="1:24" x14ac:dyDescent="0.25">
      <c r="A113" s="89">
        <f t="shared" si="3"/>
        <v>111</v>
      </c>
      <c r="B113" s="84" t="s">
        <v>196</v>
      </c>
      <c r="C113" s="86" t="s">
        <v>194</v>
      </c>
      <c r="D113" s="87">
        <v>46223</v>
      </c>
      <c r="E113" s="87">
        <v>46223</v>
      </c>
      <c r="F113" s="84">
        <v>43</v>
      </c>
      <c r="G113" s="87">
        <v>46260</v>
      </c>
      <c r="H113" s="84" t="s">
        <v>138</v>
      </c>
      <c r="I113" s="84" t="s">
        <v>137</v>
      </c>
      <c r="J113" s="84" t="s">
        <v>139</v>
      </c>
      <c r="K113" s="97">
        <v>-61155</v>
      </c>
      <c r="L113" s="97">
        <v>-61155</v>
      </c>
      <c r="M113" s="84" t="s">
        <v>148</v>
      </c>
      <c r="N113" s="84" t="s">
        <v>18</v>
      </c>
      <c r="O113" s="84"/>
      <c r="P113" s="84"/>
      <c r="Q113" s="84" t="s">
        <v>142</v>
      </c>
      <c r="R113" s="98">
        <v>-1</v>
      </c>
      <c r="S113" s="97">
        <v>-61155</v>
      </c>
      <c r="T113" s="97">
        <v>5</v>
      </c>
      <c r="U113" s="96">
        <v>-3058</v>
      </c>
      <c r="V113" s="95">
        <v>-4648</v>
      </c>
      <c r="W113" s="95">
        <f t="shared" si="6"/>
        <v>-62745</v>
      </c>
      <c r="X113">
        <f t="shared" si="5"/>
        <v>7</v>
      </c>
    </row>
    <row r="114" spans="1:24" ht="15.75" x14ac:dyDescent="0.25">
      <c r="A114" s="89">
        <f t="shared" si="3"/>
        <v>112</v>
      </c>
      <c r="B114" s="118" t="s">
        <v>198</v>
      </c>
      <c r="D114" s="119">
        <v>46046</v>
      </c>
      <c r="N114" s="16" t="s">
        <v>92</v>
      </c>
      <c r="W114" s="7">
        <v>-3157854</v>
      </c>
      <c r="X114">
        <f t="shared" si="5"/>
        <v>1</v>
      </c>
    </row>
    <row r="115" spans="1:24" ht="15.75" x14ac:dyDescent="0.25">
      <c r="A115" s="89">
        <f t="shared" si="3"/>
        <v>113</v>
      </c>
      <c r="B115" s="118" t="s">
        <v>198</v>
      </c>
      <c r="D115" s="119">
        <v>46079</v>
      </c>
      <c r="N115" s="16" t="s">
        <v>93</v>
      </c>
      <c r="W115" s="7">
        <f>-(1928181+951167)</f>
        <v>-2879348</v>
      </c>
      <c r="X115">
        <f t="shared" si="5"/>
        <v>2</v>
      </c>
    </row>
    <row r="116" spans="1:24" ht="15.75" x14ac:dyDescent="0.25">
      <c r="A116" s="89">
        <f t="shared" si="3"/>
        <v>114</v>
      </c>
      <c r="B116" s="118" t="s">
        <v>198</v>
      </c>
      <c r="D116" s="119">
        <v>46107</v>
      </c>
      <c r="N116" s="16" t="s">
        <v>94</v>
      </c>
      <c r="W116" s="7">
        <v>-1702169</v>
      </c>
      <c r="X116">
        <f t="shared" si="5"/>
        <v>3</v>
      </c>
    </row>
    <row r="117" spans="1:24" ht="15.75" x14ac:dyDescent="0.25">
      <c r="A117" s="89">
        <f t="shared" si="3"/>
        <v>115</v>
      </c>
      <c r="B117" s="118" t="s">
        <v>198</v>
      </c>
      <c r="D117" s="119">
        <v>46136</v>
      </c>
      <c r="N117" s="16" t="s">
        <v>95</v>
      </c>
      <c r="W117" s="7">
        <v>-2692329</v>
      </c>
      <c r="X117">
        <f t="shared" si="5"/>
        <v>4</v>
      </c>
    </row>
    <row r="118" spans="1:24" ht="15.75" x14ac:dyDescent="0.25">
      <c r="A118" s="89">
        <f t="shared" si="3"/>
        <v>116</v>
      </c>
      <c r="B118" s="118" t="s">
        <v>198</v>
      </c>
      <c r="D118" s="119">
        <v>46241</v>
      </c>
      <c r="N118" s="120" t="s">
        <v>208</v>
      </c>
      <c r="W118" s="7">
        <v>-7171398</v>
      </c>
      <c r="X118">
        <f t="shared" si="5"/>
        <v>8</v>
      </c>
    </row>
    <row r="119" spans="1:24" ht="15.75" x14ac:dyDescent="0.25">
      <c r="B119" s="118" t="s">
        <v>198</v>
      </c>
      <c r="D119" s="119">
        <v>46270</v>
      </c>
      <c r="N119" s="120" t="s">
        <v>209</v>
      </c>
      <c r="W119" s="7">
        <v>-993649</v>
      </c>
      <c r="X119">
        <f t="shared" si="5"/>
        <v>9</v>
      </c>
    </row>
  </sheetData>
  <autoFilter ref="A2:W113" xr:uid="{B4B5E417-8935-4D4F-BA18-54E5E5A5786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48C5-472C-4A5F-AECE-8EE64872B965}">
  <dimension ref="A1:J8"/>
  <sheetViews>
    <sheetView topLeftCell="B1" workbookViewId="0">
      <selection activeCell="D4" sqref="D4"/>
    </sheetView>
  </sheetViews>
  <sheetFormatPr defaultRowHeight="15" x14ac:dyDescent="0.25"/>
  <cols>
    <col min="1" max="1" width="42.140625" style="69" bestFit="1" customWidth="1"/>
    <col min="2" max="2" width="13.140625" style="69" bestFit="1" customWidth="1"/>
    <col min="3" max="3" width="10.5703125" style="69" bestFit="1" customWidth="1"/>
    <col min="4" max="4" width="135.85546875" style="69" bestFit="1" customWidth="1"/>
    <col min="5" max="6" width="9.28515625" style="69" bestFit="1" customWidth="1"/>
    <col min="7" max="7" width="8.85546875" style="69" bestFit="1" customWidth="1"/>
    <col min="8" max="8" width="10.85546875" style="69" bestFit="1" customWidth="1"/>
    <col min="9" max="16384" width="9.140625" style="69"/>
  </cols>
  <sheetData>
    <row r="1" spans="1:10" ht="35.25" customHeight="1" x14ac:dyDescent="0.25">
      <c r="A1" s="66" t="s">
        <v>75</v>
      </c>
      <c r="B1" s="66" t="s">
        <v>0</v>
      </c>
      <c r="C1" s="67" t="s">
        <v>27</v>
      </c>
      <c r="D1" s="67" t="s">
        <v>8</v>
      </c>
      <c r="E1" s="68" t="s">
        <v>71</v>
      </c>
      <c r="F1" s="67" t="s">
        <v>72</v>
      </c>
      <c r="G1" s="68" t="s">
        <v>73</v>
      </c>
      <c r="H1" s="68" t="s">
        <v>74</v>
      </c>
      <c r="I1" s="38" t="s">
        <v>33</v>
      </c>
      <c r="J1" s="38" t="s">
        <v>34</v>
      </c>
    </row>
    <row r="2" spans="1:10" x14ac:dyDescent="0.25">
      <c r="A2" s="77" t="s">
        <v>15</v>
      </c>
      <c r="B2" s="78">
        <v>46218</v>
      </c>
      <c r="C2" s="77" t="s">
        <v>112</v>
      </c>
      <c r="D2" s="77" t="s">
        <v>114</v>
      </c>
      <c r="E2" s="71">
        <v>775110</v>
      </c>
      <c r="F2" s="71">
        <v>38756</v>
      </c>
      <c r="G2" s="71">
        <v>58908</v>
      </c>
      <c r="H2" s="71">
        <v>795262</v>
      </c>
      <c r="I2" s="40" t="s">
        <v>12</v>
      </c>
      <c r="J2" s="40" t="s">
        <v>36</v>
      </c>
    </row>
    <row r="3" spans="1:10" x14ac:dyDescent="0.25">
      <c r="A3" s="77" t="s">
        <v>64</v>
      </c>
      <c r="B3" s="78">
        <v>46206</v>
      </c>
      <c r="C3" s="77" t="s">
        <v>113</v>
      </c>
      <c r="D3" s="77" t="s">
        <v>115</v>
      </c>
      <c r="E3" s="71">
        <v>518327</v>
      </c>
      <c r="F3" s="71">
        <v>25916</v>
      </c>
      <c r="G3" s="71">
        <v>39393</v>
      </c>
      <c r="H3" s="71">
        <v>531804</v>
      </c>
      <c r="I3" s="40" t="s">
        <v>12</v>
      </c>
      <c r="J3" s="40" t="s">
        <v>36</v>
      </c>
    </row>
    <row r="4" spans="1:10" x14ac:dyDescent="0.25">
      <c r="A4" s="69" t="s">
        <v>15</v>
      </c>
      <c r="B4" s="63">
        <v>46223</v>
      </c>
      <c r="C4" s="69">
        <v>43</v>
      </c>
      <c r="D4" s="79" t="s">
        <v>116</v>
      </c>
      <c r="E4" s="80">
        <v>-324967</v>
      </c>
      <c r="F4" s="80">
        <v>-16249</v>
      </c>
      <c r="G4" s="80">
        <v>-24697</v>
      </c>
      <c r="H4" s="80">
        <v>-333415</v>
      </c>
      <c r="I4" s="40" t="s">
        <v>12</v>
      </c>
      <c r="J4" s="40" t="s">
        <v>36</v>
      </c>
    </row>
    <row r="5" spans="1:10" x14ac:dyDescent="0.25">
      <c r="E5" s="76"/>
      <c r="F5" s="76"/>
      <c r="G5" s="76"/>
      <c r="H5" s="81">
        <f>SUM(H2:H4)</f>
        <v>993651</v>
      </c>
    </row>
    <row r="6" spans="1:10" x14ac:dyDescent="0.25">
      <c r="E6" s="76"/>
      <c r="F6" s="76"/>
      <c r="G6" s="76"/>
      <c r="H6" s="76"/>
    </row>
    <row r="7" spans="1:10" x14ac:dyDescent="0.25">
      <c r="E7" s="76"/>
      <c r="F7" s="76"/>
      <c r="G7" s="76"/>
      <c r="H7" s="76"/>
    </row>
    <row r="8" spans="1:10" x14ac:dyDescent="0.25">
      <c r="E8" s="76"/>
      <c r="F8" s="76"/>
      <c r="G8" s="76"/>
      <c r="H8" s="7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29E9-4B62-4290-8BD1-044B73704200}">
  <dimension ref="A1:J18"/>
  <sheetViews>
    <sheetView topLeftCell="B1" workbookViewId="0">
      <selection activeCell="D11" sqref="D11"/>
    </sheetView>
  </sheetViews>
  <sheetFormatPr defaultRowHeight="15" x14ac:dyDescent="0.25"/>
  <cols>
    <col min="1" max="1" width="42.140625" style="69" bestFit="1" customWidth="1"/>
    <col min="2" max="2" width="13.140625" style="69" bestFit="1" customWidth="1"/>
    <col min="3" max="3" width="10.5703125" style="69" bestFit="1" customWidth="1"/>
    <col min="4" max="4" width="135.85546875" style="69" bestFit="1" customWidth="1"/>
    <col min="5" max="6" width="9.28515625" style="69" bestFit="1" customWidth="1"/>
    <col min="7" max="7" width="8.85546875" style="69" bestFit="1" customWidth="1"/>
    <col min="8" max="8" width="10.85546875" style="69" bestFit="1" customWidth="1"/>
    <col min="9" max="9" width="9" style="69" bestFit="1" customWidth="1"/>
    <col min="10" max="16384" width="9.140625" style="69"/>
  </cols>
  <sheetData>
    <row r="1" spans="1:10" ht="35.25" customHeight="1" x14ac:dyDescent="0.25">
      <c r="A1" s="66" t="s">
        <v>75</v>
      </c>
      <c r="B1" s="66" t="s">
        <v>0</v>
      </c>
      <c r="C1" s="67" t="s">
        <v>27</v>
      </c>
      <c r="D1" s="67" t="s">
        <v>8</v>
      </c>
      <c r="E1" s="68" t="s">
        <v>71</v>
      </c>
      <c r="F1" s="67" t="s">
        <v>72</v>
      </c>
      <c r="G1" s="68" t="s">
        <v>73</v>
      </c>
      <c r="H1" s="68" t="s">
        <v>74</v>
      </c>
      <c r="I1" s="38" t="s">
        <v>33</v>
      </c>
      <c r="J1" s="38" t="s">
        <v>34</v>
      </c>
    </row>
    <row r="2" spans="1:10" x14ac:dyDescent="0.25">
      <c r="A2" s="65" t="s">
        <v>64</v>
      </c>
      <c r="B2" s="70">
        <v>46174</v>
      </c>
      <c r="C2" s="65" t="s">
        <v>97</v>
      </c>
      <c r="D2" s="65" t="s">
        <v>101</v>
      </c>
      <c r="E2" s="71">
        <v>465934</v>
      </c>
      <c r="F2" s="71">
        <v>23297</v>
      </c>
      <c r="G2" s="71">
        <v>35411</v>
      </c>
      <c r="H2" s="71">
        <v>478048</v>
      </c>
      <c r="I2" s="40" t="s">
        <v>12</v>
      </c>
      <c r="J2" s="40" t="s">
        <v>36</v>
      </c>
    </row>
    <row r="3" spans="1:10" x14ac:dyDescent="0.25">
      <c r="A3" s="65" t="s">
        <v>14</v>
      </c>
      <c r="B3" s="70">
        <v>46174</v>
      </c>
      <c r="C3" s="65" t="s">
        <v>98</v>
      </c>
      <c r="D3" s="65" t="s">
        <v>102</v>
      </c>
      <c r="E3" s="71">
        <v>650247</v>
      </c>
      <c r="F3" s="71">
        <v>32512</v>
      </c>
      <c r="G3" s="71">
        <v>49419</v>
      </c>
      <c r="H3" s="71">
        <v>667154</v>
      </c>
      <c r="I3" s="40" t="s">
        <v>12</v>
      </c>
      <c r="J3" s="40" t="s">
        <v>36</v>
      </c>
    </row>
    <row r="4" spans="1:10" x14ac:dyDescent="0.25">
      <c r="A4" s="65" t="s">
        <v>13</v>
      </c>
      <c r="B4" s="70">
        <v>46182</v>
      </c>
      <c r="C4" s="65" t="s">
        <v>99</v>
      </c>
      <c r="D4" s="65" t="s">
        <v>103</v>
      </c>
      <c r="E4" s="71">
        <v>966268</v>
      </c>
      <c r="F4" s="71">
        <v>48313</v>
      </c>
      <c r="G4" s="71">
        <v>73436</v>
      </c>
      <c r="H4" s="71">
        <v>991391</v>
      </c>
      <c r="I4" s="40" t="s">
        <v>12</v>
      </c>
      <c r="J4" s="40" t="s">
        <v>36</v>
      </c>
    </row>
    <row r="5" spans="1:10" x14ac:dyDescent="0.25">
      <c r="A5" s="65" t="s">
        <v>64</v>
      </c>
      <c r="B5" s="70">
        <v>46185</v>
      </c>
      <c r="C5" s="65" t="s">
        <v>100</v>
      </c>
      <c r="D5" s="65" t="s">
        <v>104</v>
      </c>
      <c r="E5" s="71">
        <v>815946</v>
      </c>
      <c r="F5" s="71">
        <v>40797</v>
      </c>
      <c r="G5" s="71">
        <v>62012</v>
      </c>
      <c r="H5" s="71">
        <v>837161</v>
      </c>
      <c r="I5" s="40" t="s">
        <v>12</v>
      </c>
      <c r="J5" s="40" t="s">
        <v>36</v>
      </c>
    </row>
    <row r="6" spans="1:10" x14ac:dyDescent="0.25">
      <c r="A6" s="60" t="s">
        <v>65</v>
      </c>
      <c r="B6" s="72">
        <v>46202</v>
      </c>
      <c r="C6" s="73">
        <v>43</v>
      </c>
      <c r="D6" s="60" t="s">
        <v>105</v>
      </c>
      <c r="E6" s="74">
        <v>-238921</v>
      </c>
      <c r="F6" s="74">
        <v>-11947</v>
      </c>
      <c r="G6" s="74">
        <v>-18158</v>
      </c>
      <c r="H6" s="74">
        <v>-245132</v>
      </c>
      <c r="I6" s="40" t="s">
        <v>12</v>
      </c>
      <c r="J6" s="40" t="s">
        <v>36</v>
      </c>
    </row>
    <row r="7" spans="1:10" x14ac:dyDescent="0.25">
      <c r="A7" s="60" t="s">
        <v>111</v>
      </c>
      <c r="B7" s="72">
        <v>46202</v>
      </c>
      <c r="C7" s="73">
        <v>43</v>
      </c>
      <c r="D7" s="60" t="s">
        <v>106</v>
      </c>
      <c r="E7" s="74">
        <v>-116356</v>
      </c>
      <c r="F7" s="74">
        <v>-5818</v>
      </c>
      <c r="G7" s="74">
        <v>-8843</v>
      </c>
      <c r="H7" s="74">
        <v>-119381</v>
      </c>
      <c r="I7" s="40" t="s">
        <v>12</v>
      </c>
      <c r="J7" s="40" t="s">
        <v>36</v>
      </c>
    </row>
    <row r="8" spans="1:10" x14ac:dyDescent="0.25">
      <c r="A8" s="60" t="s">
        <v>64</v>
      </c>
      <c r="B8" s="72">
        <v>46186</v>
      </c>
      <c r="C8" s="73">
        <v>43</v>
      </c>
      <c r="D8" s="60" t="s">
        <v>107</v>
      </c>
      <c r="E8" s="74">
        <v>-116611</v>
      </c>
      <c r="F8" s="74">
        <v>-5831</v>
      </c>
      <c r="G8" s="74">
        <v>-8862</v>
      </c>
      <c r="H8" s="74">
        <v>-119642</v>
      </c>
      <c r="I8" s="40" t="s">
        <v>12</v>
      </c>
      <c r="J8" s="40" t="s">
        <v>36</v>
      </c>
    </row>
    <row r="9" spans="1:10" x14ac:dyDescent="0.25">
      <c r="A9" s="60" t="s">
        <v>13</v>
      </c>
      <c r="B9" s="72">
        <v>46181</v>
      </c>
      <c r="C9" s="73">
        <v>43</v>
      </c>
      <c r="D9" s="60" t="s">
        <v>108</v>
      </c>
      <c r="E9" s="74">
        <v>-116611</v>
      </c>
      <c r="F9" s="74">
        <v>-5831</v>
      </c>
      <c r="G9" s="74">
        <v>-8862</v>
      </c>
      <c r="H9" s="74">
        <v>-119642</v>
      </c>
      <c r="I9" s="40" t="s">
        <v>12</v>
      </c>
      <c r="J9" s="40" t="s">
        <v>36</v>
      </c>
    </row>
    <row r="10" spans="1:10" x14ac:dyDescent="0.25">
      <c r="A10" s="60" t="s">
        <v>64</v>
      </c>
      <c r="B10" s="72">
        <v>46179</v>
      </c>
      <c r="C10" s="73">
        <v>43</v>
      </c>
      <c r="D10" s="60" t="s">
        <v>109</v>
      </c>
      <c r="E10" s="74">
        <v>-116611</v>
      </c>
      <c r="F10" s="74">
        <v>-5831</v>
      </c>
      <c r="G10" s="74">
        <v>-8862</v>
      </c>
      <c r="H10" s="74">
        <v>-119642</v>
      </c>
      <c r="I10" s="40" t="s">
        <v>12</v>
      </c>
      <c r="J10" s="40" t="s">
        <v>36</v>
      </c>
    </row>
    <row r="11" spans="1:10" x14ac:dyDescent="0.25">
      <c r="A11" s="60" t="s">
        <v>111</v>
      </c>
      <c r="B11" s="72">
        <v>46179</v>
      </c>
      <c r="C11" s="73">
        <v>43</v>
      </c>
      <c r="D11" s="60" t="s">
        <v>110</v>
      </c>
      <c r="E11" s="74">
        <v>-294377</v>
      </c>
      <c r="F11" s="74">
        <v>-14719</v>
      </c>
      <c r="G11" s="74">
        <v>-22373</v>
      </c>
      <c r="H11" s="74">
        <v>-302031</v>
      </c>
      <c r="I11" s="40" t="s">
        <v>12</v>
      </c>
      <c r="J11" s="40" t="s">
        <v>36</v>
      </c>
    </row>
    <row r="12" spans="1:10" x14ac:dyDescent="0.25">
      <c r="H12" s="75">
        <f>SUM(H2:H11)</f>
        <v>1948284</v>
      </c>
    </row>
    <row r="13" spans="1:10" x14ac:dyDescent="0.25">
      <c r="E13" s="76"/>
      <c r="F13" s="76"/>
      <c r="G13" s="76"/>
      <c r="H13" s="76"/>
    </row>
    <row r="14" spans="1:10" x14ac:dyDescent="0.25">
      <c r="E14" s="76"/>
      <c r="F14" s="76"/>
      <c r="G14" s="76"/>
      <c r="H14" s="76"/>
    </row>
    <row r="15" spans="1:10" x14ac:dyDescent="0.25">
      <c r="E15" s="76"/>
      <c r="F15" s="76"/>
      <c r="G15" s="76"/>
      <c r="H15" s="76"/>
    </row>
    <row r="16" spans="1:10" x14ac:dyDescent="0.25">
      <c r="E16" s="76"/>
      <c r="F16" s="76"/>
      <c r="G16" s="76"/>
      <c r="H16" s="76"/>
    </row>
    <row r="17" spans="5:8" x14ac:dyDescent="0.25">
      <c r="E17" s="76"/>
      <c r="F17" s="76"/>
      <c r="G17" s="76"/>
      <c r="H17" s="76"/>
    </row>
    <row r="18" spans="5:8" x14ac:dyDescent="0.25">
      <c r="E18" s="76"/>
      <c r="F18" s="76"/>
      <c r="G18" s="76"/>
      <c r="H18" s="7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29D4B-7E68-46F0-9997-94369902FC51}">
  <dimension ref="A1:J13"/>
  <sheetViews>
    <sheetView workbookViewId="0">
      <selection activeCell="D5" sqref="D5"/>
    </sheetView>
  </sheetViews>
  <sheetFormatPr defaultRowHeight="15" x14ac:dyDescent="0.25"/>
  <cols>
    <col min="1" max="1" width="33.42578125" bestFit="1" customWidth="1"/>
    <col min="2" max="2" width="11.7109375" style="43" customWidth="1"/>
    <col min="3" max="3" width="9" style="43"/>
    <col min="4" max="4" width="85" style="43" customWidth="1"/>
    <col min="5" max="7" width="9" style="43"/>
    <col min="8" max="8" width="12.140625" style="43" customWidth="1"/>
    <col min="9" max="9" width="18.140625" bestFit="1" customWidth="1"/>
  </cols>
  <sheetData>
    <row r="1" spans="1:10" ht="21" x14ac:dyDescent="0.25">
      <c r="A1" s="39" t="s">
        <v>75</v>
      </c>
      <c r="B1" s="39" t="s">
        <v>0</v>
      </c>
      <c r="C1" s="38" t="s">
        <v>27</v>
      </c>
      <c r="D1" s="38" t="s">
        <v>8</v>
      </c>
      <c r="E1" s="26" t="s">
        <v>71</v>
      </c>
      <c r="F1" s="38" t="s">
        <v>72</v>
      </c>
      <c r="G1" s="26" t="s">
        <v>73</v>
      </c>
      <c r="H1" s="26" t="s">
        <v>74</v>
      </c>
      <c r="I1" s="38" t="s">
        <v>33</v>
      </c>
      <c r="J1" s="38" t="s">
        <v>34</v>
      </c>
    </row>
    <row r="2" spans="1:10" x14ac:dyDescent="0.25">
      <c r="A2" s="60" t="s">
        <v>111</v>
      </c>
      <c r="B2" s="44">
        <v>46154</v>
      </c>
      <c r="C2" s="43">
        <v>33152</v>
      </c>
      <c r="D2" s="46" t="s">
        <v>88</v>
      </c>
      <c r="E2" s="45">
        <v>565418</v>
      </c>
      <c r="F2" s="45">
        <v>28271</v>
      </c>
      <c r="G2" s="45">
        <v>42972</v>
      </c>
      <c r="H2" s="45">
        <v>580119</v>
      </c>
      <c r="I2" s="40" t="s">
        <v>12</v>
      </c>
      <c r="J2" s="40" t="s">
        <v>36</v>
      </c>
    </row>
    <row r="3" spans="1:10" x14ac:dyDescent="0.25">
      <c r="A3" t="s">
        <v>15</v>
      </c>
      <c r="B3" s="44">
        <v>46148</v>
      </c>
      <c r="C3" s="43">
        <v>32713</v>
      </c>
      <c r="D3" s="46" t="s">
        <v>89</v>
      </c>
      <c r="E3" s="45">
        <v>517787</v>
      </c>
      <c r="F3" s="45">
        <v>25889</v>
      </c>
      <c r="G3" s="45">
        <v>39352</v>
      </c>
      <c r="H3" s="45">
        <v>531250</v>
      </c>
      <c r="I3" s="40" t="s">
        <v>12</v>
      </c>
      <c r="J3" s="40" t="s">
        <v>36</v>
      </c>
    </row>
    <row r="4" spans="1:10" x14ac:dyDescent="0.25">
      <c r="A4" s="60" t="s">
        <v>111</v>
      </c>
      <c r="B4" s="44">
        <v>46156</v>
      </c>
      <c r="C4" s="43">
        <v>43</v>
      </c>
      <c r="D4" s="46" t="s">
        <v>90</v>
      </c>
      <c r="E4" s="47">
        <v>-233222</v>
      </c>
      <c r="F4" s="47">
        <v>-11661</v>
      </c>
      <c r="G4" s="47">
        <v>-17725</v>
      </c>
      <c r="H4" s="47">
        <v>-239286</v>
      </c>
      <c r="I4" s="40" t="s">
        <v>12</v>
      </c>
      <c r="J4" s="40" t="s">
        <v>36</v>
      </c>
    </row>
    <row r="5" spans="1:10" x14ac:dyDescent="0.25">
      <c r="A5" s="60" t="s">
        <v>111</v>
      </c>
      <c r="B5" s="44">
        <v>46155</v>
      </c>
      <c r="C5" s="43">
        <v>43</v>
      </c>
      <c r="D5" s="46" t="s">
        <v>91</v>
      </c>
      <c r="E5" s="47">
        <v>-110796</v>
      </c>
      <c r="F5" s="47">
        <v>-5540</v>
      </c>
      <c r="G5" s="47">
        <v>-8420</v>
      </c>
      <c r="H5" s="47">
        <v>-113676</v>
      </c>
      <c r="I5" s="40" t="s">
        <v>12</v>
      </c>
      <c r="J5" s="40" t="s">
        <v>36</v>
      </c>
    </row>
    <row r="6" spans="1:10" x14ac:dyDescent="0.25">
      <c r="H6" s="56">
        <f>SUM(H2:H5)</f>
        <v>758407</v>
      </c>
    </row>
    <row r="7" spans="1:10" x14ac:dyDescent="0.25">
      <c r="E7" s="64"/>
      <c r="F7" s="64"/>
      <c r="G7" s="64"/>
      <c r="H7" s="64"/>
    </row>
    <row r="8" spans="1:10" x14ac:dyDescent="0.25">
      <c r="E8" s="64"/>
      <c r="F8" s="64"/>
      <c r="G8" s="64"/>
      <c r="H8" s="64"/>
    </row>
    <row r="13" spans="1:10" x14ac:dyDescent="0.25">
      <c r="I13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DE7A-BAD5-4535-8D01-7C3EFC17FB9E}">
  <dimension ref="A1:J11"/>
  <sheetViews>
    <sheetView workbookViewId="0">
      <selection activeCell="C10" sqref="C10"/>
    </sheetView>
  </sheetViews>
  <sheetFormatPr defaultRowHeight="15" x14ac:dyDescent="0.25"/>
  <cols>
    <col min="1" max="1" width="26.140625" style="48" customWidth="1"/>
    <col min="2" max="3" width="12.7109375" style="48" customWidth="1"/>
    <col min="4" max="4" width="110" style="48" customWidth="1"/>
    <col min="5" max="5" width="11.140625" style="48" bestFit="1" customWidth="1"/>
    <col min="6" max="7" width="10.140625" style="48" bestFit="1" customWidth="1"/>
    <col min="8" max="8" width="12.5703125" style="48" bestFit="1" customWidth="1"/>
    <col min="9" max="9" width="15.7109375" style="48" customWidth="1"/>
    <col min="10" max="16384" width="9.140625" style="48"/>
  </cols>
  <sheetData>
    <row r="1" spans="1:10" ht="21.75" customHeight="1" x14ac:dyDescent="0.25">
      <c r="A1" s="57" t="s">
        <v>75</v>
      </c>
      <c r="B1" s="57" t="s">
        <v>0</v>
      </c>
      <c r="C1" s="58" t="s">
        <v>27</v>
      </c>
      <c r="D1" s="58" t="s">
        <v>8</v>
      </c>
      <c r="E1" s="59" t="s">
        <v>71</v>
      </c>
      <c r="F1" s="58" t="s">
        <v>72</v>
      </c>
      <c r="G1" s="59" t="s">
        <v>73</v>
      </c>
      <c r="H1" s="59" t="s">
        <v>74</v>
      </c>
      <c r="I1" s="38" t="s">
        <v>33</v>
      </c>
      <c r="J1" s="38" t="s">
        <v>34</v>
      </c>
    </row>
    <row r="2" spans="1:10" x14ac:dyDescent="0.25">
      <c r="A2" s="48" t="s">
        <v>12</v>
      </c>
      <c r="B2" s="49">
        <v>46113</v>
      </c>
      <c r="C2" s="50" t="s">
        <v>76</v>
      </c>
      <c r="D2" s="48" t="s">
        <v>14</v>
      </c>
      <c r="E2" s="51">
        <v>747239</v>
      </c>
      <c r="F2" s="51">
        <v>37362</v>
      </c>
      <c r="G2" s="51">
        <v>56790</v>
      </c>
      <c r="H2" s="51">
        <v>766667</v>
      </c>
      <c r="I2" s="40" t="s">
        <v>12</v>
      </c>
      <c r="J2" s="40" t="s">
        <v>36</v>
      </c>
    </row>
    <row r="3" spans="1:10" x14ac:dyDescent="0.25">
      <c r="A3" s="48" t="s">
        <v>64</v>
      </c>
      <c r="B3" s="49">
        <v>46121</v>
      </c>
      <c r="C3" s="50" t="s">
        <v>77</v>
      </c>
      <c r="D3" s="48" t="s">
        <v>82</v>
      </c>
      <c r="E3" s="51">
        <v>708256</v>
      </c>
      <c r="F3" s="51">
        <v>35413</v>
      </c>
      <c r="G3" s="51">
        <v>53827</v>
      </c>
      <c r="H3" s="51">
        <v>726670</v>
      </c>
      <c r="I3" s="40" t="s">
        <v>12</v>
      </c>
      <c r="J3" s="40" t="s">
        <v>36</v>
      </c>
    </row>
    <row r="4" spans="1:10" x14ac:dyDescent="0.25">
      <c r="A4" s="48" t="s">
        <v>64</v>
      </c>
      <c r="B4" s="49">
        <v>46127</v>
      </c>
      <c r="C4" s="50" t="s">
        <v>78</v>
      </c>
      <c r="D4" s="48" t="s">
        <v>83</v>
      </c>
      <c r="E4" s="51">
        <v>998449</v>
      </c>
      <c r="F4" s="51">
        <v>49922</v>
      </c>
      <c r="G4" s="51">
        <v>75882</v>
      </c>
      <c r="H4" s="51">
        <v>1024409</v>
      </c>
      <c r="I4" s="40" t="s">
        <v>12</v>
      </c>
      <c r="J4" s="40" t="s">
        <v>36</v>
      </c>
    </row>
    <row r="5" spans="1:10" x14ac:dyDescent="0.25">
      <c r="A5" s="48" t="s">
        <v>15</v>
      </c>
      <c r="B5" s="49">
        <v>46129</v>
      </c>
      <c r="C5" s="50" t="s">
        <v>79</v>
      </c>
      <c r="D5" s="48" t="s">
        <v>84</v>
      </c>
      <c r="E5" s="51">
        <v>713018</v>
      </c>
      <c r="F5" s="51">
        <v>35650</v>
      </c>
      <c r="G5" s="51">
        <v>54189</v>
      </c>
      <c r="H5" s="51">
        <v>731557</v>
      </c>
      <c r="I5" s="40" t="s">
        <v>12</v>
      </c>
      <c r="J5" s="40" t="s">
        <v>36</v>
      </c>
    </row>
    <row r="6" spans="1:10" x14ac:dyDescent="0.25">
      <c r="A6" s="48" t="s">
        <v>13</v>
      </c>
      <c r="B6" s="49">
        <v>46129</v>
      </c>
      <c r="C6" s="50" t="s">
        <v>80</v>
      </c>
      <c r="D6" s="48" t="s">
        <v>85</v>
      </c>
      <c r="E6" s="51">
        <v>774582</v>
      </c>
      <c r="F6" s="51">
        <v>38730</v>
      </c>
      <c r="G6" s="51">
        <v>58868</v>
      </c>
      <c r="H6" s="51">
        <v>794720</v>
      </c>
      <c r="I6" s="40" t="s">
        <v>12</v>
      </c>
      <c r="J6" s="40" t="s">
        <v>36</v>
      </c>
    </row>
    <row r="7" spans="1:10" s="52" customFormat="1" x14ac:dyDescent="0.25">
      <c r="A7" s="52" t="s">
        <v>12</v>
      </c>
      <c r="B7" s="53">
        <v>46133</v>
      </c>
      <c r="C7" s="54" t="s">
        <v>81</v>
      </c>
      <c r="D7" s="52" t="s">
        <v>14</v>
      </c>
      <c r="E7" s="55">
        <v>650247</v>
      </c>
      <c r="F7" s="55">
        <v>32512</v>
      </c>
      <c r="G7" s="55">
        <v>49419</v>
      </c>
      <c r="H7" s="55">
        <v>667154</v>
      </c>
      <c r="I7" s="40" t="s">
        <v>12</v>
      </c>
      <c r="J7" s="40" t="s">
        <v>36</v>
      </c>
    </row>
    <row r="8" spans="1:10" s="52" customFormat="1" x14ac:dyDescent="0.25">
      <c r="A8" s="60" t="s">
        <v>64</v>
      </c>
      <c r="B8" s="61">
        <v>46130</v>
      </c>
      <c r="C8" s="52">
        <v>43</v>
      </c>
      <c r="D8" s="60" t="s">
        <v>87</v>
      </c>
      <c r="E8" s="62">
        <v>-73431</v>
      </c>
      <c r="F8" s="62">
        <v>-3672</v>
      </c>
      <c r="G8" s="62">
        <v>-5581</v>
      </c>
      <c r="H8" s="62">
        <v>-75340</v>
      </c>
      <c r="I8" s="40" t="s">
        <v>12</v>
      </c>
      <c r="J8" s="40" t="s">
        <v>36</v>
      </c>
    </row>
    <row r="9" spans="1:10" s="52" customFormat="1" x14ac:dyDescent="0.25">
      <c r="A9" s="60" t="s">
        <v>111</v>
      </c>
      <c r="B9" s="61">
        <v>46121</v>
      </c>
      <c r="C9" s="52">
        <v>43</v>
      </c>
      <c r="D9" s="60" t="s">
        <v>86</v>
      </c>
      <c r="E9" s="62">
        <v>-50183</v>
      </c>
      <c r="F9" s="62">
        <v>-2509</v>
      </c>
      <c r="G9" s="62">
        <v>-3814</v>
      </c>
      <c r="H9" s="62">
        <v>-51488</v>
      </c>
      <c r="I9" s="40" t="s">
        <v>12</v>
      </c>
      <c r="J9" s="40" t="s">
        <v>36</v>
      </c>
    </row>
    <row r="10" spans="1:10" s="52" customFormat="1" x14ac:dyDescent="0.25">
      <c r="A10" s="60" t="s">
        <v>64</v>
      </c>
      <c r="B10" s="61">
        <v>46114</v>
      </c>
      <c r="C10" s="52">
        <v>43</v>
      </c>
      <c r="D10" s="60" t="s">
        <v>96</v>
      </c>
      <c r="E10" s="62">
        <v>-116611</v>
      </c>
      <c r="F10" s="62">
        <v>-5831</v>
      </c>
      <c r="G10" s="62">
        <v>-8862</v>
      </c>
      <c r="H10" s="62">
        <v>-119642</v>
      </c>
      <c r="I10" s="40" t="s">
        <v>12</v>
      </c>
      <c r="J10" s="40" t="s">
        <v>36</v>
      </c>
    </row>
    <row r="11" spans="1:10" x14ac:dyDescent="0.25">
      <c r="B11" s="63"/>
      <c r="H11" s="56">
        <f>SUM(H2:H10)</f>
        <v>4464707</v>
      </c>
    </row>
  </sheetData>
  <pageMargins left="0.7" right="0.7" top="0.75" bottom="0.75" header="0.3" footer="0.3"/>
  <ignoredErrors>
    <ignoredError sqref="C2:C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5115-639A-4758-832B-BD386A7E956D}">
  <sheetPr>
    <outlinePr summaryBelow="0"/>
  </sheetPr>
  <dimension ref="A1:N41"/>
  <sheetViews>
    <sheetView zoomScaleNormal="100" workbookViewId="0">
      <selection activeCell="H2" sqref="H2:H6"/>
    </sheetView>
  </sheetViews>
  <sheetFormatPr defaultColWidth="9.140625" defaultRowHeight="15" x14ac:dyDescent="0.25"/>
  <cols>
    <col min="1" max="1" width="12.140625" style="27" customWidth="1"/>
    <col min="2" max="2" width="9.7109375" style="27" customWidth="1"/>
    <col min="3" max="3" width="9.42578125" style="24" customWidth="1"/>
    <col min="4" max="4" width="29.42578125" style="24" bestFit="1" customWidth="1"/>
    <col min="5" max="5" width="16.28515625" style="24" customWidth="1"/>
    <col min="6" max="6" width="8.28515625" style="24" customWidth="1"/>
    <col min="7" max="8" width="9.7109375" style="25" customWidth="1"/>
    <col min="9" max="9" width="16.7109375" style="25" bestFit="1" customWidth="1"/>
    <col min="10" max="10" width="15.28515625" style="25" bestFit="1" customWidth="1"/>
    <col min="11" max="11" width="18.7109375" style="24" bestFit="1" customWidth="1"/>
    <col min="12" max="16384" width="9.140625" style="24"/>
  </cols>
  <sheetData>
    <row r="1" spans="1:10" ht="21" x14ac:dyDescent="0.25">
      <c r="A1" s="39" t="s">
        <v>0</v>
      </c>
      <c r="B1" s="38" t="s">
        <v>27</v>
      </c>
      <c r="C1" s="38" t="s">
        <v>28</v>
      </c>
      <c r="D1" s="38" t="s">
        <v>8</v>
      </c>
      <c r="E1" s="26" t="s">
        <v>29</v>
      </c>
      <c r="F1" s="38" t="s">
        <v>30</v>
      </c>
      <c r="G1" s="26" t="s">
        <v>31</v>
      </c>
      <c r="H1" s="26" t="s">
        <v>32</v>
      </c>
      <c r="I1" s="38" t="s">
        <v>33</v>
      </c>
      <c r="J1" s="38" t="s">
        <v>34</v>
      </c>
    </row>
    <row r="2" spans="1:10" x14ac:dyDescent="0.25">
      <c r="A2" s="41">
        <v>46083</v>
      </c>
      <c r="B2" s="42" t="s">
        <v>59</v>
      </c>
      <c r="C2" s="40" t="s">
        <v>56</v>
      </c>
      <c r="D2" s="40" t="s">
        <v>14</v>
      </c>
      <c r="E2" s="36">
        <v>736968</v>
      </c>
      <c r="F2" s="37" t="s">
        <v>35</v>
      </c>
      <c r="G2" s="36">
        <v>58957</v>
      </c>
      <c r="H2" s="36">
        <f>+E2+G2</f>
        <v>795925</v>
      </c>
      <c r="I2" s="40" t="s">
        <v>12</v>
      </c>
      <c r="J2" s="40" t="s">
        <v>36</v>
      </c>
    </row>
    <row r="3" spans="1:10" x14ac:dyDescent="0.25">
      <c r="A3" s="41">
        <v>46109</v>
      </c>
      <c r="B3" s="42" t="s">
        <v>60</v>
      </c>
      <c r="C3" s="40" t="s">
        <v>56</v>
      </c>
      <c r="D3" s="40" t="s">
        <v>64</v>
      </c>
      <c r="E3" s="36">
        <v>982606</v>
      </c>
      <c r="F3" s="37" t="s">
        <v>35</v>
      </c>
      <c r="G3" s="36">
        <v>78608</v>
      </c>
      <c r="H3" s="36">
        <f t="shared" ref="H3:H11" si="0">+E3+G3</f>
        <v>1061214</v>
      </c>
      <c r="I3" s="40" t="s">
        <v>12</v>
      </c>
      <c r="J3" s="40" t="s">
        <v>36</v>
      </c>
    </row>
    <row r="4" spans="1:10" x14ac:dyDescent="0.25">
      <c r="A4" s="41">
        <v>46087</v>
      </c>
      <c r="B4" s="42" t="s">
        <v>61</v>
      </c>
      <c r="C4" s="40" t="s">
        <v>56</v>
      </c>
      <c r="D4" s="40" t="s">
        <v>15</v>
      </c>
      <c r="E4" s="36">
        <v>766891</v>
      </c>
      <c r="F4" s="37" t="s">
        <v>35</v>
      </c>
      <c r="G4" s="36">
        <v>61351</v>
      </c>
      <c r="H4" s="36">
        <f t="shared" si="0"/>
        <v>828242</v>
      </c>
      <c r="I4" s="40" t="s">
        <v>12</v>
      </c>
      <c r="J4" s="40" t="s">
        <v>36</v>
      </c>
    </row>
    <row r="5" spans="1:10" x14ac:dyDescent="0.25">
      <c r="A5" s="41">
        <v>46099</v>
      </c>
      <c r="B5" s="42" t="s">
        <v>62</v>
      </c>
      <c r="C5" s="40" t="s">
        <v>56</v>
      </c>
      <c r="D5" s="40" t="s">
        <v>65</v>
      </c>
      <c r="E5" s="36">
        <v>649458</v>
      </c>
      <c r="F5" s="37" t="s">
        <v>35</v>
      </c>
      <c r="G5" s="36">
        <v>51957</v>
      </c>
      <c r="H5" s="36">
        <f t="shared" si="0"/>
        <v>701415</v>
      </c>
      <c r="I5" s="40" t="s">
        <v>12</v>
      </c>
      <c r="J5" s="40" t="s">
        <v>36</v>
      </c>
    </row>
    <row r="6" spans="1:10" x14ac:dyDescent="0.25">
      <c r="A6" s="41">
        <v>46099</v>
      </c>
      <c r="B6" s="42" t="s">
        <v>63</v>
      </c>
      <c r="C6" s="40" t="s">
        <v>56</v>
      </c>
      <c r="D6" s="40" t="s">
        <v>13</v>
      </c>
      <c r="E6" s="36">
        <v>640118</v>
      </c>
      <c r="F6" s="37" t="s">
        <v>35</v>
      </c>
      <c r="G6" s="36">
        <v>51209</v>
      </c>
      <c r="H6" s="36">
        <f t="shared" si="0"/>
        <v>691327</v>
      </c>
      <c r="I6" s="40" t="s">
        <v>12</v>
      </c>
      <c r="J6" s="40" t="s">
        <v>36</v>
      </c>
    </row>
    <row r="7" spans="1:10" x14ac:dyDescent="0.25">
      <c r="A7" s="41">
        <v>46082</v>
      </c>
      <c r="B7" s="42"/>
      <c r="C7" s="40"/>
      <c r="D7" s="40" t="s">
        <v>66</v>
      </c>
      <c r="E7" s="36">
        <v>-240704</v>
      </c>
      <c r="F7" s="37" t="s">
        <v>35</v>
      </c>
      <c r="G7" s="36">
        <v>-19256</v>
      </c>
      <c r="H7" s="36">
        <f t="shared" si="0"/>
        <v>-259960</v>
      </c>
      <c r="I7" s="40" t="s">
        <v>12</v>
      </c>
      <c r="J7" s="40" t="s">
        <v>36</v>
      </c>
    </row>
    <row r="8" spans="1:10" x14ac:dyDescent="0.25">
      <c r="A8" s="41">
        <v>46088</v>
      </c>
      <c r="B8" s="42"/>
      <c r="C8" s="40"/>
      <c r="D8" s="40" t="s">
        <v>67</v>
      </c>
      <c r="E8" s="36">
        <v>-265260</v>
      </c>
      <c r="F8" s="37" t="s">
        <v>35</v>
      </c>
      <c r="G8" s="36">
        <v>-21220</v>
      </c>
      <c r="H8" s="36">
        <f t="shared" si="0"/>
        <v>-286480</v>
      </c>
      <c r="I8" s="40" t="s">
        <v>12</v>
      </c>
      <c r="J8" s="40" t="s">
        <v>36</v>
      </c>
    </row>
    <row r="9" spans="1:10" x14ac:dyDescent="0.25">
      <c r="A9" s="41">
        <v>46088</v>
      </c>
      <c r="B9" s="42"/>
      <c r="C9" s="40"/>
      <c r="D9" s="40" t="s">
        <v>68</v>
      </c>
      <c r="E9" s="36">
        <v>-154480</v>
      </c>
      <c r="F9" s="37" t="s">
        <v>35</v>
      </c>
      <c r="G9" s="36">
        <v>-12358</v>
      </c>
      <c r="H9" s="36">
        <f t="shared" si="0"/>
        <v>-166838</v>
      </c>
      <c r="I9" s="40" t="s">
        <v>12</v>
      </c>
      <c r="J9" s="40" t="s">
        <v>36</v>
      </c>
    </row>
    <row r="10" spans="1:10" x14ac:dyDescent="0.25">
      <c r="A10" s="41">
        <v>46098</v>
      </c>
      <c r="B10" s="42"/>
      <c r="C10" s="40"/>
      <c r="D10" s="40" t="s">
        <v>69</v>
      </c>
      <c r="E10" s="36">
        <v>-95348</v>
      </c>
      <c r="F10" s="37" t="s">
        <v>35</v>
      </c>
      <c r="G10" s="36">
        <v>-7628</v>
      </c>
      <c r="H10" s="36">
        <f t="shared" si="0"/>
        <v>-102976</v>
      </c>
      <c r="I10" s="40" t="s">
        <v>12</v>
      </c>
      <c r="J10" s="40" t="s">
        <v>36</v>
      </c>
    </row>
    <row r="11" spans="1:10" x14ac:dyDescent="0.25">
      <c r="A11" s="41">
        <v>46099</v>
      </c>
      <c r="B11" s="42"/>
      <c r="C11" s="40"/>
      <c r="D11" s="40" t="s">
        <v>70</v>
      </c>
      <c r="E11" s="36">
        <v>-527352</v>
      </c>
      <c r="F11" s="37" t="s">
        <v>35</v>
      </c>
      <c r="G11" s="36">
        <v>-42188</v>
      </c>
      <c r="H11" s="36">
        <f t="shared" si="0"/>
        <v>-569540</v>
      </c>
      <c r="I11" s="40" t="s">
        <v>12</v>
      </c>
      <c r="J11" s="40" t="s">
        <v>36</v>
      </c>
    </row>
    <row r="12" spans="1:10" x14ac:dyDescent="0.25">
      <c r="H12" s="36">
        <f>SUM(H2:H11)</f>
        <v>2692329</v>
      </c>
    </row>
    <row r="16" spans="1:10" ht="14.25" hidden="1" customHeight="1" x14ac:dyDescent="0.25"/>
    <row r="17" spans="1:14" ht="14.25" hidden="1" customHeight="1" x14ac:dyDescent="0.25">
      <c r="B17" s="24"/>
      <c r="C17" s="34"/>
      <c r="D17" s="24">
        <v>2</v>
      </c>
      <c r="F17" s="32" t="s">
        <v>17</v>
      </c>
      <c r="G17" s="33">
        <f>+SUM(H17:O17)-SUM(A17:E17)</f>
        <v>18</v>
      </c>
      <c r="H17" s="25">
        <v>5</v>
      </c>
      <c r="I17" s="25">
        <v>5</v>
      </c>
      <c r="J17" s="25">
        <v>5</v>
      </c>
      <c r="K17" s="25">
        <v>5</v>
      </c>
      <c r="L17" s="25"/>
      <c r="N17" s="25"/>
    </row>
    <row r="18" spans="1:14" ht="14.25" hidden="1" customHeight="1" x14ac:dyDescent="0.25">
      <c r="C18" s="35"/>
      <c r="E18" s="24">
        <v>2</v>
      </c>
      <c r="F18" s="32" t="s">
        <v>18</v>
      </c>
      <c r="G18" s="33">
        <f t="shared" ref="G18:G24" si="1">+SUM(H18:O18)-SUM(A18:E18)</f>
        <v>6</v>
      </c>
      <c r="H18" s="25">
        <v>2</v>
      </c>
      <c r="I18" s="25">
        <v>3</v>
      </c>
      <c r="K18" s="25">
        <v>3</v>
      </c>
      <c r="L18" s="25"/>
      <c r="M18" s="25"/>
      <c r="N18" s="25"/>
    </row>
    <row r="19" spans="1:14" hidden="1" x14ac:dyDescent="0.25">
      <c r="C19" s="34"/>
      <c r="F19" s="32" t="s">
        <v>19</v>
      </c>
      <c r="G19" s="33">
        <f t="shared" si="1"/>
        <v>7</v>
      </c>
      <c r="H19" s="25">
        <v>1</v>
      </c>
      <c r="J19" s="25">
        <v>3</v>
      </c>
      <c r="K19" s="25">
        <v>3</v>
      </c>
      <c r="L19" s="25"/>
      <c r="M19" s="25"/>
      <c r="N19" s="25"/>
    </row>
    <row r="20" spans="1:14" hidden="1" x14ac:dyDescent="0.25">
      <c r="C20" s="34"/>
      <c r="F20" s="32" t="s">
        <v>20</v>
      </c>
      <c r="G20" s="33">
        <f t="shared" si="1"/>
        <v>13</v>
      </c>
      <c r="H20" s="25">
        <v>5</v>
      </c>
      <c r="I20" s="25">
        <v>5</v>
      </c>
      <c r="K20" s="25">
        <v>3</v>
      </c>
      <c r="L20" s="25"/>
      <c r="M20" s="25"/>
      <c r="N20" s="25"/>
    </row>
    <row r="21" spans="1:14" hidden="1" x14ac:dyDescent="0.25">
      <c r="C21" s="34"/>
      <c r="E21" s="24">
        <v>3</v>
      </c>
      <c r="F21" s="32" t="s">
        <v>21</v>
      </c>
      <c r="G21" s="33">
        <f>+SUM(H21:O21)-SUM(A21:E21)</f>
        <v>0</v>
      </c>
      <c r="K21" s="25">
        <v>3</v>
      </c>
      <c r="L21" s="25"/>
      <c r="M21" s="25"/>
      <c r="N21" s="25"/>
    </row>
    <row r="22" spans="1:14" hidden="1" x14ac:dyDescent="0.25">
      <c r="C22" s="34"/>
      <c r="D22" s="30"/>
      <c r="E22" s="30"/>
      <c r="F22" s="32" t="s">
        <v>22</v>
      </c>
      <c r="G22" s="33">
        <f t="shared" si="1"/>
        <v>0</v>
      </c>
      <c r="K22" s="25"/>
    </row>
    <row r="23" spans="1:14" hidden="1" x14ac:dyDescent="0.25">
      <c r="C23" s="34"/>
      <c r="D23" s="30"/>
      <c r="F23" s="32" t="s">
        <v>23</v>
      </c>
      <c r="G23" s="33">
        <f t="shared" si="1"/>
        <v>0</v>
      </c>
      <c r="K23" s="25"/>
    </row>
    <row r="24" spans="1:14" hidden="1" x14ac:dyDescent="0.25">
      <c r="C24" s="34"/>
      <c r="D24" s="30"/>
      <c r="E24" s="30"/>
      <c r="F24" s="32" t="s">
        <v>24</v>
      </c>
      <c r="G24" s="33">
        <f t="shared" si="1"/>
        <v>0</v>
      </c>
      <c r="K24" s="25"/>
    </row>
    <row r="25" spans="1:14" hidden="1" x14ac:dyDescent="0.25">
      <c r="C25" s="30"/>
      <c r="D25" s="30"/>
      <c r="E25" s="30"/>
    </row>
    <row r="26" spans="1:14" hidden="1" x14ac:dyDescent="0.25">
      <c r="C26" s="30"/>
      <c r="D26" s="30"/>
      <c r="E26" s="30"/>
    </row>
    <row r="27" spans="1:14" hidden="1" x14ac:dyDescent="0.25">
      <c r="E27" s="30"/>
    </row>
    <row r="28" spans="1:14" hidden="1" x14ac:dyDescent="0.25">
      <c r="E28" s="30"/>
    </row>
    <row r="29" spans="1:14" hidden="1" x14ac:dyDescent="0.25"/>
    <row r="30" spans="1:14" s="25" customFormat="1" hidden="1" x14ac:dyDescent="0.25">
      <c r="A30" s="27"/>
      <c r="B30" s="27"/>
      <c r="C30" s="24"/>
      <c r="D30" s="24"/>
      <c r="E30" s="24"/>
      <c r="F30" s="24" t="s">
        <v>25</v>
      </c>
      <c r="G30" s="25" t="s">
        <v>26</v>
      </c>
      <c r="K30" s="24"/>
      <c r="L30" s="24"/>
      <c r="M30" s="24"/>
      <c r="N30" s="24"/>
    </row>
    <row r="31" spans="1:14" s="25" customFormat="1" hidden="1" x14ac:dyDescent="0.25">
      <c r="A31" s="27"/>
      <c r="B31" s="27"/>
      <c r="C31" s="24"/>
      <c r="D31" s="24"/>
      <c r="E31" s="24"/>
      <c r="F31" s="24" t="str">
        <f t="shared" ref="F31:G38" si="2">+F17</f>
        <v>Chân giò muối 300g</v>
      </c>
      <c r="G31" s="25">
        <f t="shared" si="2"/>
        <v>18</v>
      </c>
      <c r="H31" s="25">
        <v>73431</v>
      </c>
      <c r="I31" s="25">
        <f>+G31*H31*0.95*1.08</f>
        <v>1356123.7079999999</v>
      </c>
      <c r="K31" s="24"/>
      <c r="L31" s="24"/>
      <c r="M31" s="24"/>
      <c r="N31" s="24"/>
    </row>
    <row r="32" spans="1:14" s="25" customFormat="1" hidden="1" x14ac:dyDescent="0.25">
      <c r="A32" s="27"/>
      <c r="B32" s="27"/>
      <c r="C32" s="24"/>
      <c r="D32" s="24"/>
      <c r="E32" s="24"/>
      <c r="F32" s="24" t="str">
        <f t="shared" si="2"/>
        <v>Tai heo muối 200g</v>
      </c>
      <c r="G32" s="25">
        <f t="shared" si="2"/>
        <v>6</v>
      </c>
      <c r="H32" s="25">
        <v>55595</v>
      </c>
      <c r="I32" s="25">
        <f t="shared" ref="I32:I38" si="3">+G32*H32*0.95*1.08</f>
        <v>342242.82</v>
      </c>
      <c r="K32" s="24"/>
      <c r="L32" s="24"/>
      <c r="M32" s="24"/>
      <c r="N32" s="24"/>
    </row>
    <row r="33" spans="1:14" s="25" customFormat="1" hidden="1" x14ac:dyDescent="0.25">
      <c r="A33" s="27"/>
      <c r="B33" s="27"/>
      <c r="C33" s="24"/>
      <c r="D33" s="24"/>
      <c r="E33" s="24"/>
      <c r="F33" s="24" t="str">
        <f t="shared" si="2"/>
        <v>Gà muối 500g</v>
      </c>
      <c r="G33" s="25">
        <f t="shared" si="2"/>
        <v>7</v>
      </c>
      <c r="H33" s="25">
        <v>116611</v>
      </c>
      <c r="I33" s="25">
        <f>+G33*H33*0.95*1.08</f>
        <v>837500.20199999993</v>
      </c>
      <c r="K33" s="24"/>
      <c r="L33" s="24"/>
      <c r="M33" s="24"/>
      <c r="N33" s="24"/>
    </row>
    <row r="34" spans="1:14" s="25" customFormat="1" hidden="1" x14ac:dyDescent="0.25">
      <c r="A34" s="27"/>
      <c r="B34" s="27"/>
      <c r="C34" s="24"/>
      <c r="D34" s="24"/>
      <c r="E34" s="24"/>
      <c r="F34" s="24" t="str">
        <f t="shared" si="2"/>
        <v>Giò tai lưỡi xào 250g</v>
      </c>
      <c r="G34" s="25">
        <f t="shared" si="2"/>
        <v>13</v>
      </c>
      <c r="H34" s="25">
        <v>50182</v>
      </c>
      <c r="I34" s="25">
        <f t="shared" si="3"/>
        <v>669327.51599999995</v>
      </c>
      <c r="K34" s="24"/>
      <c r="L34" s="24"/>
      <c r="M34" s="24"/>
      <c r="N34" s="24"/>
    </row>
    <row r="35" spans="1:14" s="25" customFormat="1" hidden="1" x14ac:dyDescent="0.25">
      <c r="A35" s="27"/>
      <c r="B35" s="27"/>
      <c r="C35" s="24"/>
      <c r="D35" s="24"/>
      <c r="E35" s="24"/>
      <c r="F35" s="24" t="str">
        <f t="shared" si="2"/>
        <v>Mọc nấm hương 250g</v>
      </c>
      <c r="G35" s="25">
        <f t="shared" si="2"/>
        <v>0</v>
      </c>
      <c r="H35" s="25">
        <v>46000</v>
      </c>
      <c r="I35" s="25">
        <f t="shared" si="3"/>
        <v>0</v>
      </c>
      <c r="K35" s="24"/>
      <c r="L35" s="24"/>
      <c r="M35" s="24"/>
      <c r="N35" s="24"/>
    </row>
    <row r="36" spans="1:14" s="25" customFormat="1" hidden="1" x14ac:dyDescent="0.25">
      <c r="A36" s="27"/>
      <c r="B36" s="27"/>
      <c r="C36" s="24"/>
      <c r="D36" s="24"/>
      <c r="E36" s="24"/>
      <c r="F36" s="24" t="str">
        <f t="shared" si="2"/>
        <v>Chân giò muối 500g</v>
      </c>
      <c r="G36" s="25">
        <f t="shared" si="2"/>
        <v>0</v>
      </c>
      <c r="H36" s="25">
        <v>119066</v>
      </c>
      <c r="I36" s="25">
        <f t="shared" si="3"/>
        <v>0</v>
      </c>
      <c r="K36" s="24"/>
      <c r="L36" s="24"/>
      <c r="M36" s="24"/>
      <c r="N36" s="24"/>
    </row>
    <row r="37" spans="1:14" s="25" customFormat="1" hidden="1" x14ac:dyDescent="0.25">
      <c r="A37" s="27"/>
      <c r="B37" s="27"/>
      <c r="C37" s="24"/>
      <c r="D37" s="24"/>
      <c r="E37" s="24"/>
      <c r="F37" s="24" t="str">
        <f t="shared" si="2"/>
        <v>Chả cốm 300g</v>
      </c>
      <c r="G37" s="25">
        <f t="shared" si="2"/>
        <v>0</v>
      </c>
      <c r="H37" s="25">
        <v>74250</v>
      </c>
      <c r="I37" s="25">
        <f t="shared" si="3"/>
        <v>0</v>
      </c>
      <c r="K37" s="24"/>
      <c r="L37" s="24"/>
      <c r="M37" s="24"/>
      <c r="N37" s="24"/>
    </row>
    <row r="38" spans="1:14" s="25" customFormat="1" hidden="1" x14ac:dyDescent="0.25">
      <c r="A38" s="27"/>
      <c r="B38" s="27"/>
      <c r="C38" s="24"/>
      <c r="D38" s="24"/>
      <c r="E38" s="24"/>
      <c r="F38" s="24" t="str">
        <f t="shared" si="2"/>
        <v>Chả nướng 300g</v>
      </c>
      <c r="G38" s="25">
        <f t="shared" si="2"/>
        <v>0</v>
      </c>
      <c r="H38" s="25">
        <v>70950</v>
      </c>
      <c r="I38" s="25">
        <f t="shared" si="3"/>
        <v>0</v>
      </c>
      <c r="K38" s="24"/>
      <c r="L38" s="24"/>
      <c r="M38" s="24"/>
      <c r="N38" s="24"/>
    </row>
    <row r="39" spans="1:14" s="25" customFormat="1" hidden="1" x14ac:dyDescent="0.25">
      <c r="A39" s="27"/>
      <c r="B39" s="27"/>
      <c r="C39" s="24"/>
      <c r="D39" s="24"/>
      <c r="E39" s="24"/>
      <c r="F39" s="24"/>
      <c r="K39" s="24"/>
      <c r="L39" s="24"/>
      <c r="M39" s="24"/>
      <c r="N39" s="24"/>
    </row>
    <row r="40" spans="1:14" s="25" customFormat="1" hidden="1" x14ac:dyDescent="0.25">
      <c r="A40" s="27"/>
      <c r="B40" s="27"/>
      <c r="C40" s="24"/>
      <c r="D40" s="24"/>
      <c r="E40" s="24"/>
      <c r="F40" s="24"/>
      <c r="G40" s="24"/>
      <c r="I40" s="25">
        <f>SUM(I31:I38)</f>
        <v>3205194.2459999998</v>
      </c>
      <c r="K40" s="24"/>
      <c r="L40" s="24"/>
      <c r="M40" s="24"/>
      <c r="N40" s="24"/>
    </row>
    <row r="41" spans="1:14" s="25" customFormat="1" hidden="1" x14ac:dyDescent="0.25">
      <c r="A41" s="27"/>
      <c r="B41" s="27"/>
      <c r="C41" s="24"/>
      <c r="D41" s="24"/>
      <c r="E41" s="24"/>
      <c r="F41" s="24"/>
      <c r="K41" s="24"/>
      <c r="L41" s="24"/>
      <c r="M41" s="24"/>
      <c r="N41" s="2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1B16-528B-498D-BC13-83296628C8A8}">
  <sheetPr>
    <outlinePr summaryBelow="0"/>
  </sheetPr>
  <dimension ref="A1:N35"/>
  <sheetViews>
    <sheetView zoomScaleNormal="100" workbookViewId="0">
      <selection activeCell="H2" sqref="H2:H5"/>
    </sheetView>
  </sheetViews>
  <sheetFormatPr defaultColWidth="9.140625" defaultRowHeight="15" x14ac:dyDescent="0.25"/>
  <cols>
    <col min="1" max="1" width="12.140625" style="27" customWidth="1"/>
    <col min="2" max="2" width="9.7109375" style="27" customWidth="1"/>
    <col min="3" max="3" width="9.42578125" style="24" customWidth="1"/>
    <col min="4" max="4" width="27.5703125" style="24" customWidth="1"/>
    <col min="5" max="5" width="16.28515625" style="24" customWidth="1"/>
    <col min="6" max="6" width="8.28515625" style="24" customWidth="1"/>
    <col min="7" max="8" width="9.7109375" style="25" customWidth="1"/>
    <col min="9" max="9" width="16.7109375" style="25" bestFit="1" customWidth="1"/>
    <col min="10" max="10" width="15.28515625" style="25" bestFit="1" customWidth="1"/>
    <col min="11" max="11" width="18.7109375" style="24" bestFit="1" customWidth="1"/>
    <col min="12" max="16384" width="9.140625" style="24"/>
  </cols>
  <sheetData>
    <row r="1" spans="1:14" ht="21" x14ac:dyDescent="0.25">
      <c r="A1" s="39" t="s">
        <v>0</v>
      </c>
      <c r="B1" s="38" t="s">
        <v>27</v>
      </c>
      <c r="C1" s="38" t="s">
        <v>28</v>
      </c>
      <c r="D1" s="38" t="s">
        <v>8</v>
      </c>
      <c r="E1" s="26" t="s">
        <v>29</v>
      </c>
      <c r="F1" s="38" t="s">
        <v>30</v>
      </c>
      <c r="G1" s="26" t="s">
        <v>31</v>
      </c>
      <c r="H1" s="26" t="s">
        <v>32</v>
      </c>
      <c r="I1" s="38" t="s">
        <v>33</v>
      </c>
      <c r="J1" s="38" t="s">
        <v>34</v>
      </c>
    </row>
    <row r="2" spans="1:14" x14ac:dyDescent="0.25">
      <c r="A2" s="41">
        <v>46027</v>
      </c>
      <c r="B2" s="42" t="s">
        <v>52</v>
      </c>
      <c r="C2" s="40" t="s">
        <v>56</v>
      </c>
      <c r="D2" s="40" t="s">
        <v>14</v>
      </c>
      <c r="E2" s="36">
        <v>761053</v>
      </c>
      <c r="F2" s="37" t="s">
        <v>35</v>
      </c>
      <c r="G2" s="36">
        <v>60884</v>
      </c>
      <c r="H2" s="36">
        <f>+E2+G2</f>
        <v>821937</v>
      </c>
      <c r="I2" s="40" t="s">
        <v>12</v>
      </c>
      <c r="J2" s="40" t="s">
        <v>36</v>
      </c>
    </row>
    <row r="3" spans="1:14" x14ac:dyDescent="0.25">
      <c r="A3" s="41">
        <v>46028</v>
      </c>
      <c r="B3" s="40" t="s">
        <v>53</v>
      </c>
      <c r="C3" s="40" t="s">
        <v>56</v>
      </c>
      <c r="D3" s="40" t="s">
        <v>13</v>
      </c>
      <c r="E3" s="36">
        <v>856401</v>
      </c>
      <c r="F3" s="37" t="s">
        <v>35</v>
      </c>
      <c r="G3" s="36">
        <v>68512</v>
      </c>
      <c r="H3" s="36">
        <f t="shared" ref="H3:H5" si="0">+E3+G3</f>
        <v>924913</v>
      </c>
      <c r="I3" s="40" t="s">
        <v>12</v>
      </c>
      <c r="J3" s="40" t="s">
        <v>36</v>
      </c>
    </row>
    <row r="4" spans="1:14" x14ac:dyDescent="0.25">
      <c r="A4" s="41">
        <v>46035</v>
      </c>
      <c r="B4" s="40" t="s">
        <v>54</v>
      </c>
      <c r="C4" s="40" t="s">
        <v>56</v>
      </c>
      <c r="D4" s="40" t="s">
        <v>15</v>
      </c>
      <c r="E4" s="36">
        <v>519271</v>
      </c>
      <c r="F4" s="37" t="s">
        <v>35</v>
      </c>
      <c r="G4" s="36">
        <v>41542</v>
      </c>
      <c r="H4" s="36">
        <f t="shared" si="0"/>
        <v>560813</v>
      </c>
      <c r="I4" s="40" t="s">
        <v>12</v>
      </c>
      <c r="J4" s="40" t="s">
        <v>36</v>
      </c>
    </row>
    <row r="5" spans="1:14" x14ac:dyDescent="0.25">
      <c r="A5" s="41">
        <v>46041</v>
      </c>
      <c r="B5" s="40" t="s">
        <v>55</v>
      </c>
      <c r="C5" s="40" t="s">
        <v>56</v>
      </c>
      <c r="D5" s="40" t="s">
        <v>14</v>
      </c>
      <c r="E5" s="36">
        <v>529337</v>
      </c>
      <c r="F5" s="37" t="s">
        <v>35</v>
      </c>
      <c r="G5" s="36">
        <v>42347</v>
      </c>
      <c r="H5" s="36">
        <f t="shared" si="0"/>
        <v>571684</v>
      </c>
      <c r="I5" s="40" t="s">
        <v>12</v>
      </c>
      <c r="J5" s="40" t="s">
        <v>36</v>
      </c>
    </row>
    <row r="6" spans="1:14" x14ac:dyDescent="0.25">
      <c r="H6" s="36">
        <f>SUM(H2:H5)</f>
        <v>2879347</v>
      </c>
    </row>
    <row r="10" spans="1:14" ht="14.25" hidden="1" customHeight="1" x14ac:dyDescent="0.25"/>
    <row r="11" spans="1:14" ht="14.25" hidden="1" customHeight="1" x14ac:dyDescent="0.25">
      <c r="B11" s="24"/>
      <c r="C11" s="34"/>
      <c r="D11" s="24">
        <v>2</v>
      </c>
      <c r="F11" s="32" t="s">
        <v>17</v>
      </c>
      <c r="G11" s="33">
        <f>+SUM(H11:O11)-SUM(A11:E11)</f>
        <v>18</v>
      </c>
      <c r="H11" s="25">
        <v>5</v>
      </c>
      <c r="I11" s="25">
        <v>5</v>
      </c>
      <c r="J11" s="25">
        <v>5</v>
      </c>
      <c r="K11" s="25">
        <v>5</v>
      </c>
      <c r="L11" s="25"/>
      <c r="N11" s="25"/>
    </row>
    <row r="12" spans="1:14" ht="14.25" hidden="1" customHeight="1" x14ac:dyDescent="0.25">
      <c r="C12" s="35"/>
      <c r="E12" s="24">
        <v>2</v>
      </c>
      <c r="F12" s="32" t="s">
        <v>18</v>
      </c>
      <c r="G12" s="33">
        <f t="shared" ref="G12:G16" si="1">+SUM(H12:O12)-SUM(A12:E12)</f>
        <v>6</v>
      </c>
      <c r="H12" s="25">
        <v>2</v>
      </c>
      <c r="I12" s="25">
        <v>3</v>
      </c>
      <c r="K12" s="25">
        <v>3</v>
      </c>
      <c r="L12" s="25"/>
      <c r="M12" s="25"/>
      <c r="N12" s="25"/>
    </row>
    <row r="13" spans="1:14" hidden="1" x14ac:dyDescent="0.25">
      <c r="C13" s="34"/>
      <c r="F13" s="32" t="s">
        <v>19</v>
      </c>
      <c r="G13" s="33">
        <f t="shared" si="1"/>
        <v>7</v>
      </c>
      <c r="H13" s="25">
        <v>1</v>
      </c>
      <c r="J13" s="25">
        <v>3</v>
      </c>
      <c r="K13" s="25">
        <v>3</v>
      </c>
      <c r="L13" s="25"/>
      <c r="M13" s="25"/>
      <c r="N13" s="25"/>
    </row>
    <row r="14" spans="1:14" hidden="1" x14ac:dyDescent="0.25">
      <c r="C14" s="34"/>
      <c r="F14" s="32" t="s">
        <v>20</v>
      </c>
      <c r="G14" s="33">
        <f t="shared" si="1"/>
        <v>13</v>
      </c>
      <c r="H14" s="25">
        <v>5</v>
      </c>
      <c r="I14" s="25">
        <v>5</v>
      </c>
      <c r="K14" s="25">
        <v>3</v>
      </c>
      <c r="L14" s="25"/>
      <c r="M14" s="25"/>
      <c r="N14" s="25"/>
    </row>
    <row r="15" spans="1:14" hidden="1" x14ac:dyDescent="0.25">
      <c r="C15" s="34"/>
      <c r="E15" s="24">
        <v>3</v>
      </c>
      <c r="F15" s="32" t="s">
        <v>21</v>
      </c>
      <c r="G15" s="33">
        <f>+SUM(H15:O15)-SUM(A15:E15)</f>
        <v>0</v>
      </c>
      <c r="K15" s="25">
        <v>3</v>
      </c>
      <c r="L15" s="25"/>
      <c r="M15" s="25"/>
      <c r="N15" s="25"/>
    </row>
    <row r="16" spans="1:14" hidden="1" x14ac:dyDescent="0.25">
      <c r="C16" s="34"/>
      <c r="D16" s="30"/>
      <c r="E16" s="30"/>
      <c r="F16" s="32" t="s">
        <v>22</v>
      </c>
      <c r="G16" s="33">
        <f t="shared" si="1"/>
        <v>0</v>
      </c>
      <c r="K16" s="25"/>
    </row>
    <row r="17" spans="1:14" hidden="1" x14ac:dyDescent="0.25">
      <c r="C17" s="34"/>
      <c r="D17" s="30"/>
      <c r="F17" s="32" t="s">
        <v>23</v>
      </c>
      <c r="G17" s="33">
        <f t="shared" ref="G17:G18" si="2">+SUM(H17:O17)-SUM(A17:E17)</f>
        <v>0</v>
      </c>
      <c r="K17" s="25"/>
    </row>
    <row r="18" spans="1:14" hidden="1" x14ac:dyDescent="0.25">
      <c r="C18" s="34"/>
      <c r="D18" s="30"/>
      <c r="E18" s="30"/>
      <c r="F18" s="32" t="s">
        <v>24</v>
      </c>
      <c r="G18" s="33">
        <f t="shared" si="2"/>
        <v>0</v>
      </c>
      <c r="K18" s="25"/>
    </row>
    <row r="19" spans="1:14" hidden="1" x14ac:dyDescent="0.25">
      <c r="C19" s="30"/>
      <c r="D19" s="30"/>
      <c r="E19" s="30"/>
    </row>
    <row r="20" spans="1:14" hidden="1" x14ac:dyDescent="0.25">
      <c r="C20" s="30"/>
      <c r="D20" s="30"/>
      <c r="E20" s="30"/>
    </row>
    <row r="21" spans="1:14" hidden="1" x14ac:dyDescent="0.25">
      <c r="E21" s="30"/>
    </row>
    <row r="22" spans="1:14" hidden="1" x14ac:dyDescent="0.25">
      <c r="E22" s="30"/>
    </row>
    <row r="23" spans="1:14" hidden="1" x14ac:dyDescent="0.25"/>
    <row r="24" spans="1:14" s="25" customFormat="1" hidden="1" x14ac:dyDescent="0.25">
      <c r="A24" s="27"/>
      <c r="B24" s="27"/>
      <c r="C24" s="24"/>
      <c r="D24" s="24"/>
      <c r="E24" s="24"/>
      <c r="F24" s="24" t="s">
        <v>25</v>
      </c>
      <c r="G24" s="25" t="s">
        <v>26</v>
      </c>
      <c r="K24" s="24"/>
      <c r="L24" s="24"/>
      <c r="M24" s="24"/>
      <c r="N24" s="24"/>
    </row>
    <row r="25" spans="1:14" s="25" customFormat="1" hidden="1" x14ac:dyDescent="0.25">
      <c r="A25" s="27"/>
      <c r="B25" s="27"/>
      <c r="C25" s="24"/>
      <c r="D25" s="24"/>
      <c r="E25" s="24"/>
      <c r="F25" s="24" t="str">
        <f t="shared" ref="F25:G32" si="3">+F11</f>
        <v>Chân giò muối 300g</v>
      </c>
      <c r="G25" s="25">
        <f t="shared" si="3"/>
        <v>18</v>
      </c>
      <c r="H25" s="25">
        <v>73431</v>
      </c>
      <c r="I25" s="25">
        <f>+G25*H25*0.95*1.08</f>
        <v>1356123.7079999999</v>
      </c>
      <c r="K25" s="24"/>
      <c r="L25" s="24"/>
      <c r="M25" s="24"/>
      <c r="N25" s="24"/>
    </row>
    <row r="26" spans="1:14" s="25" customFormat="1" hidden="1" x14ac:dyDescent="0.25">
      <c r="A26" s="27"/>
      <c r="B26" s="27"/>
      <c r="C26" s="24"/>
      <c r="D26" s="24"/>
      <c r="E26" s="24"/>
      <c r="F26" s="24" t="str">
        <f t="shared" si="3"/>
        <v>Tai heo muối 200g</v>
      </c>
      <c r="G26" s="25">
        <f t="shared" si="3"/>
        <v>6</v>
      </c>
      <c r="H26" s="25">
        <v>55595</v>
      </c>
      <c r="I26" s="25">
        <f t="shared" ref="I26:I32" si="4">+G26*H26*0.95*1.08</f>
        <v>342242.82</v>
      </c>
      <c r="K26" s="24"/>
      <c r="L26" s="24"/>
      <c r="M26" s="24"/>
      <c r="N26" s="24"/>
    </row>
    <row r="27" spans="1:14" s="25" customFormat="1" hidden="1" x14ac:dyDescent="0.25">
      <c r="A27" s="27"/>
      <c r="B27" s="27"/>
      <c r="C27" s="24"/>
      <c r="D27" s="24"/>
      <c r="E27" s="24"/>
      <c r="F27" s="24" t="str">
        <f t="shared" si="3"/>
        <v>Gà muối 500g</v>
      </c>
      <c r="G27" s="25">
        <f t="shared" si="3"/>
        <v>7</v>
      </c>
      <c r="H27" s="25">
        <v>116611</v>
      </c>
      <c r="I27" s="25">
        <f>+G27*H27*0.95*1.08</f>
        <v>837500.20199999993</v>
      </c>
      <c r="K27" s="24"/>
      <c r="L27" s="24"/>
      <c r="M27" s="24"/>
      <c r="N27" s="24"/>
    </row>
    <row r="28" spans="1:14" s="25" customFormat="1" hidden="1" x14ac:dyDescent="0.25">
      <c r="A28" s="27"/>
      <c r="B28" s="27"/>
      <c r="C28" s="24"/>
      <c r="D28" s="24"/>
      <c r="E28" s="24"/>
      <c r="F28" s="24" t="str">
        <f t="shared" si="3"/>
        <v>Giò tai lưỡi xào 250g</v>
      </c>
      <c r="G28" s="25">
        <f t="shared" si="3"/>
        <v>13</v>
      </c>
      <c r="H28" s="25">
        <v>50182</v>
      </c>
      <c r="I28" s="25">
        <f t="shared" si="4"/>
        <v>669327.51599999995</v>
      </c>
      <c r="K28" s="24"/>
      <c r="L28" s="24"/>
      <c r="M28" s="24"/>
      <c r="N28" s="24"/>
    </row>
    <row r="29" spans="1:14" s="25" customFormat="1" hidden="1" x14ac:dyDescent="0.25">
      <c r="A29" s="27"/>
      <c r="B29" s="27"/>
      <c r="C29" s="24"/>
      <c r="D29" s="24"/>
      <c r="E29" s="24"/>
      <c r="F29" s="24" t="str">
        <f t="shared" si="3"/>
        <v>Mọc nấm hương 250g</v>
      </c>
      <c r="G29" s="25">
        <f t="shared" si="3"/>
        <v>0</v>
      </c>
      <c r="H29" s="25">
        <v>46000</v>
      </c>
      <c r="I29" s="25">
        <f t="shared" si="4"/>
        <v>0</v>
      </c>
      <c r="K29" s="24"/>
      <c r="L29" s="24"/>
      <c r="M29" s="24"/>
      <c r="N29" s="24"/>
    </row>
    <row r="30" spans="1:14" s="25" customFormat="1" hidden="1" x14ac:dyDescent="0.25">
      <c r="A30" s="27"/>
      <c r="B30" s="27"/>
      <c r="C30" s="24"/>
      <c r="D30" s="24"/>
      <c r="E30" s="24"/>
      <c r="F30" s="24" t="str">
        <f t="shared" si="3"/>
        <v>Chân giò muối 500g</v>
      </c>
      <c r="G30" s="25">
        <f t="shared" si="3"/>
        <v>0</v>
      </c>
      <c r="H30" s="25">
        <v>119066</v>
      </c>
      <c r="I30" s="25">
        <f t="shared" si="4"/>
        <v>0</v>
      </c>
      <c r="K30" s="24"/>
      <c r="L30" s="24"/>
      <c r="M30" s="24"/>
      <c r="N30" s="24"/>
    </row>
    <row r="31" spans="1:14" s="25" customFormat="1" hidden="1" x14ac:dyDescent="0.25">
      <c r="A31" s="27"/>
      <c r="B31" s="27"/>
      <c r="C31" s="24"/>
      <c r="D31" s="24"/>
      <c r="E31" s="24"/>
      <c r="F31" s="24" t="str">
        <f t="shared" si="3"/>
        <v>Chả cốm 300g</v>
      </c>
      <c r="G31" s="25">
        <f t="shared" si="3"/>
        <v>0</v>
      </c>
      <c r="H31" s="25">
        <v>74250</v>
      </c>
      <c r="I31" s="25">
        <f t="shared" si="4"/>
        <v>0</v>
      </c>
      <c r="K31" s="24"/>
      <c r="L31" s="24"/>
      <c r="M31" s="24"/>
      <c r="N31" s="24"/>
    </row>
    <row r="32" spans="1:14" s="25" customFormat="1" hidden="1" x14ac:dyDescent="0.25">
      <c r="A32" s="27"/>
      <c r="B32" s="27"/>
      <c r="C32" s="24"/>
      <c r="D32" s="24"/>
      <c r="E32" s="24"/>
      <c r="F32" s="24" t="str">
        <f t="shared" si="3"/>
        <v>Chả nướng 300g</v>
      </c>
      <c r="G32" s="25">
        <f t="shared" si="3"/>
        <v>0</v>
      </c>
      <c r="H32" s="25">
        <v>70950</v>
      </c>
      <c r="I32" s="25">
        <f t="shared" si="4"/>
        <v>0</v>
      </c>
      <c r="K32" s="24"/>
      <c r="L32" s="24"/>
      <c r="M32" s="24"/>
      <c r="N32" s="24"/>
    </row>
    <row r="33" spans="1:14" s="25" customFormat="1" hidden="1" x14ac:dyDescent="0.25">
      <c r="A33" s="27"/>
      <c r="B33" s="27"/>
      <c r="C33" s="24"/>
      <c r="D33" s="24"/>
      <c r="E33" s="24"/>
      <c r="F33" s="24"/>
      <c r="K33" s="24"/>
      <c r="L33" s="24"/>
      <c r="M33" s="24"/>
      <c r="N33" s="24"/>
    </row>
    <row r="34" spans="1:14" s="25" customFormat="1" hidden="1" x14ac:dyDescent="0.25">
      <c r="A34" s="27"/>
      <c r="B34" s="27"/>
      <c r="C34" s="24"/>
      <c r="D34" s="24"/>
      <c r="E34" s="24"/>
      <c r="F34" s="24"/>
      <c r="G34" s="24"/>
      <c r="I34" s="25">
        <f>SUM(I25:I32)</f>
        <v>3205194.2459999998</v>
      </c>
      <c r="K34" s="24"/>
      <c r="L34" s="24"/>
      <c r="M34" s="24"/>
      <c r="N34" s="24"/>
    </row>
    <row r="35" spans="1:14" s="25" customFormat="1" hidden="1" x14ac:dyDescent="0.25">
      <c r="A35" s="27"/>
      <c r="B35" s="27"/>
      <c r="C35" s="24"/>
      <c r="D35" s="24"/>
      <c r="E35" s="24"/>
      <c r="F35" s="24"/>
      <c r="K35" s="24"/>
      <c r="L35" s="24"/>
      <c r="M35" s="24"/>
      <c r="N35" s="2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3B2E-3E64-45CA-BD18-9E2A552D33FF}">
  <sheetPr>
    <outlinePr summaryBelow="0"/>
  </sheetPr>
  <dimension ref="A1:N33"/>
  <sheetViews>
    <sheetView zoomScaleNormal="100" workbookViewId="0"/>
  </sheetViews>
  <sheetFormatPr defaultColWidth="9.140625" defaultRowHeight="15" x14ac:dyDescent="0.25"/>
  <cols>
    <col min="1" max="1" width="12.140625" style="27" customWidth="1"/>
    <col min="2" max="2" width="9.7109375" style="27" customWidth="1"/>
    <col min="3" max="3" width="9.42578125" style="24" customWidth="1"/>
    <col min="4" max="4" width="27.5703125" style="24" customWidth="1"/>
    <col min="5" max="5" width="16.28515625" style="24" customWidth="1"/>
    <col min="6" max="6" width="8.28515625" style="24" customWidth="1"/>
    <col min="7" max="8" width="9.7109375" style="25" customWidth="1"/>
    <col min="9" max="9" width="16.7109375" style="25" bestFit="1" customWidth="1"/>
    <col min="10" max="10" width="15.28515625" style="25" bestFit="1" customWidth="1"/>
    <col min="11" max="11" width="18.7109375" style="24" bestFit="1" customWidth="1"/>
    <col min="12" max="16384" width="9.140625" style="24"/>
  </cols>
  <sheetData>
    <row r="1" spans="1:14" ht="21" x14ac:dyDescent="0.25">
      <c r="A1" s="39" t="s">
        <v>0</v>
      </c>
      <c r="B1" s="38" t="s">
        <v>27</v>
      </c>
      <c r="C1" s="38" t="s">
        <v>28</v>
      </c>
      <c r="D1" s="38" t="s">
        <v>8</v>
      </c>
      <c r="E1" s="26" t="s">
        <v>29</v>
      </c>
      <c r="F1" s="38" t="s">
        <v>30</v>
      </c>
      <c r="G1" s="26" t="s">
        <v>31</v>
      </c>
      <c r="H1" s="26" t="s">
        <v>32</v>
      </c>
      <c r="I1" s="38" t="s">
        <v>33</v>
      </c>
      <c r="J1" s="38" t="s">
        <v>34</v>
      </c>
    </row>
    <row r="2" spans="1:14" x14ac:dyDescent="0.25">
      <c r="A2" s="41">
        <v>46055</v>
      </c>
      <c r="B2" s="42" t="s">
        <v>57</v>
      </c>
      <c r="C2" s="40" t="s">
        <v>56</v>
      </c>
      <c r="D2" s="40" t="s">
        <v>13</v>
      </c>
      <c r="E2" s="36">
        <v>640118</v>
      </c>
      <c r="F2" s="37" t="s">
        <v>35</v>
      </c>
      <c r="G2" s="36">
        <v>51209</v>
      </c>
      <c r="H2" s="36">
        <f>+E2+G2</f>
        <v>691327</v>
      </c>
      <c r="I2" s="40" t="s">
        <v>12</v>
      </c>
      <c r="J2" s="40" t="s">
        <v>36</v>
      </c>
    </row>
    <row r="3" spans="1:14" x14ac:dyDescent="0.25">
      <c r="A3" s="41">
        <v>46065</v>
      </c>
      <c r="B3" s="40" t="s">
        <v>58</v>
      </c>
      <c r="C3" s="40" t="s">
        <v>56</v>
      </c>
      <c r="D3" s="40" t="s">
        <v>14</v>
      </c>
      <c r="E3" s="36">
        <v>935963</v>
      </c>
      <c r="F3" s="37" t="s">
        <v>35</v>
      </c>
      <c r="G3" s="36">
        <v>74877</v>
      </c>
      <c r="H3" s="36">
        <f t="shared" ref="H3" si="0">+E3+G3</f>
        <v>1010840</v>
      </c>
      <c r="I3" s="40" t="s">
        <v>12</v>
      </c>
      <c r="J3" s="40" t="s">
        <v>36</v>
      </c>
    </row>
    <row r="4" spans="1:14" x14ac:dyDescent="0.25">
      <c r="H4" s="36">
        <f>SUM(H2:H3)</f>
        <v>1702167</v>
      </c>
    </row>
    <row r="8" spans="1:14" ht="14.25" hidden="1" customHeight="1" x14ac:dyDescent="0.25"/>
    <row r="9" spans="1:14" ht="14.25" hidden="1" customHeight="1" x14ac:dyDescent="0.25">
      <c r="B9" s="24"/>
      <c r="C9" s="34"/>
      <c r="D9" s="24">
        <v>2</v>
      </c>
      <c r="F9" s="32" t="s">
        <v>17</v>
      </c>
      <c r="G9" s="33">
        <f>+SUM(H9:O9)-SUM(A9:E9)</f>
        <v>18</v>
      </c>
      <c r="H9" s="25">
        <v>5</v>
      </c>
      <c r="I9" s="25">
        <v>5</v>
      </c>
      <c r="J9" s="25">
        <v>5</v>
      </c>
      <c r="K9" s="25">
        <v>5</v>
      </c>
      <c r="L9" s="25"/>
      <c r="N9" s="25"/>
    </row>
    <row r="10" spans="1:14" ht="14.25" hidden="1" customHeight="1" x14ac:dyDescent="0.25">
      <c r="C10" s="35"/>
      <c r="E10" s="24">
        <v>2</v>
      </c>
      <c r="F10" s="32" t="s">
        <v>18</v>
      </c>
      <c r="G10" s="33">
        <f t="shared" ref="G10:G14" si="1">+SUM(H10:O10)-SUM(A10:E10)</f>
        <v>6</v>
      </c>
      <c r="H10" s="25">
        <v>2</v>
      </c>
      <c r="I10" s="25">
        <v>3</v>
      </c>
      <c r="K10" s="25">
        <v>3</v>
      </c>
      <c r="L10" s="25"/>
      <c r="M10" s="25"/>
      <c r="N10" s="25"/>
    </row>
    <row r="11" spans="1:14" hidden="1" x14ac:dyDescent="0.25">
      <c r="C11" s="34"/>
      <c r="F11" s="32" t="s">
        <v>19</v>
      </c>
      <c r="G11" s="33">
        <f t="shared" si="1"/>
        <v>7</v>
      </c>
      <c r="H11" s="25">
        <v>1</v>
      </c>
      <c r="J11" s="25">
        <v>3</v>
      </c>
      <c r="K11" s="25">
        <v>3</v>
      </c>
      <c r="L11" s="25"/>
      <c r="M11" s="25"/>
      <c r="N11" s="25"/>
    </row>
    <row r="12" spans="1:14" hidden="1" x14ac:dyDescent="0.25">
      <c r="C12" s="34"/>
      <c r="F12" s="32" t="s">
        <v>20</v>
      </c>
      <c r="G12" s="33">
        <f t="shared" si="1"/>
        <v>13</v>
      </c>
      <c r="H12" s="25">
        <v>5</v>
      </c>
      <c r="I12" s="25">
        <v>5</v>
      </c>
      <c r="K12" s="25">
        <v>3</v>
      </c>
      <c r="L12" s="25"/>
      <c r="M12" s="25"/>
      <c r="N12" s="25"/>
    </row>
    <row r="13" spans="1:14" hidden="1" x14ac:dyDescent="0.25">
      <c r="C13" s="34"/>
      <c r="E13" s="24">
        <v>3</v>
      </c>
      <c r="F13" s="32" t="s">
        <v>21</v>
      </c>
      <c r="G13" s="33">
        <f>+SUM(H13:O13)-SUM(A13:E13)</f>
        <v>0</v>
      </c>
      <c r="K13" s="25">
        <v>3</v>
      </c>
      <c r="L13" s="25"/>
      <c r="M13" s="25"/>
      <c r="N13" s="25"/>
    </row>
    <row r="14" spans="1:14" hidden="1" x14ac:dyDescent="0.25">
      <c r="C14" s="34"/>
      <c r="D14" s="30"/>
      <c r="E14" s="30"/>
      <c r="F14" s="32" t="s">
        <v>22</v>
      </c>
      <c r="G14" s="33">
        <f t="shared" si="1"/>
        <v>0</v>
      </c>
      <c r="K14" s="25"/>
    </row>
    <row r="15" spans="1:14" hidden="1" x14ac:dyDescent="0.25">
      <c r="C15" s="34"/>
      <c r="D15" s="30"/>
      <c r="F15" s="32" t="s">
        <v>23</v>
      </c>
      <c r="G15" s="33">
        <f t="shared" ref="G15:G16" si="2">+SUM(H15:O15)-SUM(A15:E15)</f>
        <v>0</v>
      </c>
      <c r="K15" s="25"/>
    </row>
    <row r="16" spans="1:14" hidden="1" x14ac:dyDescent="0.25">
      <c r="C16" s="34"/>
      <c r="D16" s="30"/>
      <c r="E16" s="30"/>
      <c r="F16" s="32" t="s">
        <v>24</v>
      </c>
      <c r="G16" s="33">
        <f t="shared" si="2"/>
        <v>0</v>
      </c>
      <c r="K16" s="25"/>
    </row>
    <row r="17" spans="1:14" hidden="1" x14ac:dyDescent="0.25">
      <c r="C17" s="30"/>
      <c r="D17" s="30"/>
      <c r="E17" s="30"/>
    </row>
    <row r="18" spans="1:14" hidden="1" x14ac:dyDescent="0.25">
      <c r="C18" s="30"/>
      <c r="D18" s="30"/>
      <c r="E18" s="30"/>
    </row>
    <row r="19" spans="1:14" hidden="1" x14ac:dyDescent="0.25">
      <c r="E19" s="30"/>
    </row>
    <row r="20" spans="1:14" hidden="1" x14ac:dyDescent="0.25">
      <c r="E20" s="30"/>
    </row>
    <row r="21" spans="1:14" hidden="1" x14ac:dyDescent="0.25"/>
    <row r="22" spans="1:14" s="25" customFormat="1" hidden="1" x14ac:dyDescent="0.25">
      <c r="A22" s="27"/>
      <c r="B22" s="27"/>
      <c r="C22" s="24"/>
      <c r="D22" s="24"/>
      <c r="E22" s="24"/>
      <c r="F22" s="24" t="s">
        <v>25</v>
      </c>
      <c r="G22" s="25" t="s">
        <v>26</v>
      </c>
      <c r="K22" s="24"/>
      <c r="L22" s="24"/>
      <c r="M22" s="24"/>
      <c r="N22" s="24"/>
    </row>
    <row r="23" spans="1:14" s="25" customFormat="1" hidden="1" x14ac:dyDescent="0.25">
      <c r="A23" s="27"/>
      <c r="B23" s="27"/>
      <c r="C23" s="24"/>
      <c r="D23" s="24"/>
      <c r="E23" s="24"/>
      <c r="F23" s="24" t="str">
        <f t="shared" ref="F23:G30" si="3">+F9</f>
        <v>Chân giò muối 300g</v>
      </c>
      <c r="G23" s="25">
        <f t="shared" si="3"/>
        <v>18</v>
      </c>
      <c r="H23" s="25">
        <v>73431</v>
      </c>
      <c r="I23" s="25">
        <f>+G23*H23*0.95*1.08</f>
        <v>1356123.7079999999</v>
      </c>
      <c r="K23" s="24"/>
      <c r="L23" s="24"/>
      <c r="M23" s="24"/>
      <c r="N23" s="24"/>
    </row>
    <row r="24" spans="1:14" s="25" customFormat="1" hidden="1" x14ac:dyDescent="0.25">
      <c r="A24" s="27"/>
      <c r="B24" s="27"/>
      <c r="C24" s="24"/>
      <c r="D24" s="24"/>
      <c r="E24" s="24"/>
      <c r="F24" s="24" t="str">
        <f t="shared" si="3"/>
        <v>Tai heo muối 200g</v>
      </c>
      <c r="G24" s="25">
        <f t="shared" si="3"/>
        <v>6</v>
      </c>
      <c r="H24" s="25">
        <v>55595</v>
      </c>
      <c r="I24" s="25">
        <f t="shared" ref="I24:I30" si="4">+G24*H24*0.95*1.08</f>
        <v>342242.82</v>
      </c>
      <c r="K24" s="24"/>
      <c r="L24" s="24"/>
      <c r="M24" s="24"/>
      <c r="N24" s="24"/>
    </row>
    <row r="25" spans="1:14" s="25" customFormat="1" hidden="1" x14ac:dyDescent="0.25">
      <c r="A25" s="27"/>
      <c r="B25" s="27"/>
      <c r="C25" s="24"/>
      <c r="D25" s="24"/>
      <c r="E25" s="24"/>
      <c r="F25" s="24" t="str">
        <f t="shared" si="3"/>
        <v>Gà muối 500g</v>
      </c>
      <c r="G25" s="25">
        <f t="shared" si="3"/>
        <v>7</v>
      </c>
      <c r="H25" s="25">
        <v>116611</v>
      </c>
      <c r="I25" s="25">
        <f>+G25*H25*0.95*1.08</f>
        <v>837500.20199999993</v>
      </c>
      <c r="K25" s="24"/>
      <c r="L25" s="24"/>
      <c r="M25" s="24"/>
      <c r="N25" s="24"/>
    </row>
    <row r="26" spans="1:14" s="25" customFormat="1" hidden="1" x14ac:dyDescent="0.25">
      <c r="A26" s="27"/>
      <c r="B26" s="27"/>
      <c r="C26" s="24"/>
      <c r="D26" s="24"/>
      <c r="E26" s="24"/>
      <c r="F26" s="24" t="str">
        <f t="shared" si="3"/>
        <v>Giò tai lưỡi xào 250g</v>
      </c>
      <c r="G26" s="25">
        <f t="shared" si="3"/>
        <v>13</v>
      </c>
      <c r="H26" s="25">
        <v>50182</v>
      </c>
      <c r="I26" s="25">
        <f t="shared" si="4"/>
        <v>669327.51599999995</v>
      </c>
      <c r="K26" s="24"/>
      <c r="L26" s="24"/>
      <c r="M26" s="24"/>
      <c r="N26" s="24"/>
    </row>
    <row r="27" spans="1:14" s="25" customFormat="1" hidden="1" x14ac:dyDescent="0.25">
      <c r="A27" s="27"/>
      <c r="B27" s="27"/>
      <c r="C27" s="24"/>
      <c r="D27" s="24"/>
      <c r="E27" s="24"/>
      <c r="F27" s="24" t="str">
        <f t="shared" si="3"/>
        <v>Mọc nấm hương 250g</v>
      </c>
      <c r="G27" s="25">
        <f t="shared" si="3"/>
        <v>0</v>
      </c>
      <c r="H27" s="25">
        <v>46000</v>
      </c>
      <c r="I27" s="25">
        <f t="shared" si="4"/>
        <v>0</v>
      </c>
      <c r="K27" s="24"/>
      <c r="L27" s="24"/>
      <c r="M27" s="24"/>
      <c r="N27" s="24"/>
    </row>
    <row r="28" spans="1:14" s="25" customFormat="1" hidden="1" x14ac:dyDescent="0.25">
      <c r="A28" s="27"/>
      <c r="B28" s="27"/>
      <c r="C28" s="24"/>
      <c r="D28" s="24"/>
      <c r="E28" s="24"/>
      <c r="F28" s="24" t="str">
        <f t="shared" si="3"/>
        <v>Chân giò muối 500g</v>
      </c>
      <c r="G28" s="25">
        <f t="shared" si="3"/>
        <v>0</v>
      </c>
      <c r="H28" s="25">
        <v>119066</v>
      </c>
      <c r="I28" s="25">
        <f t="shared" si="4"/>
        <v>0</v>
      </c>
      <c r="K28" s="24"/>
      <c r="L28" s="24"/>
      <c r="M28" s="24"/>
      <c r="N28" s="24"/>
    </row>
    <row r="29" spans="1:14" s="25" customFormat="1" hidden="1" x14ac:dyDescent="0.25">
      <c r="A29" s="27"/>
      <c r="B29" s="27"/>
      <c r="C29" s="24"/>
      <c r="D29" s="24"/>
      <c r="E29" s="24"/>
      <c r="F29" s="24" t="str">
        <f t="shared" si="3"/>
        <v>Chả cốm 300g</v>
      </c>
      <c r="G29" s="25">
        <f t="shared" si="3"/>
        <v>0</v>
      </c>
      <c r="H29" s="25">
        <v>74250</v>
      </c>
      <c r="I29" s="25">
        <f t="shared" si="4"/>
        <v>0</v>
      </c>
      <c r="K29" s="24"/>
      <c r="L29" s="24"/>
      <c r="M29" s="24"/>
      <c r="N29" s="24"/>
    </row>
    <row r="30" spans="1:14" s="25" customFormat="1" hidden="1" x14ac:dyDescent="0.25">
      <c r="A30" s="27"/>
      <c r="B30" s="27"/>
      <c r="C30" s="24"/>
      <c r="D30" s="24"/>
      <c r="E30" s="24"/>
      <c r="F30" s="24" t="str">
        <f t="shared" si="3"/>
        <v>Chả nướng 300g</v>
      </c>
      <c r="G30" s="25">
        <f t="shared" si="3"/>
        <v>0</v>
      </c>
      <c r="H30" s="25">
        <v>70950</v>
      </c>
      <c r="I30" s="25">
        <f t="shared" si="4"/>
        <v>0</v>
      </c>
      <c r="K30" s="24"/>
      <c r="L30" s="24"/>
      <c r="M30" s="24"/>
      <c r="N30" s="24"/>
    </row>
    <row r="31" spans="1:14" s="25" customFormat="1" hidden="1" x14ac:dyDescent="0.25">
      <c r="A31" s="27"/>
      <c r="B31" s="27"/>
      <c r="C31" s="24"/>
      <c r="D31" s="24"/>
      <c r="E31" s="24"/>
      <c r="F31" s="24"/>
      <c r="K31" s="24"/>
      <c r="L31" s="24"/>
      <c r="M31" s="24"/>
      <c r="N31" s="24"/>
    </row>
    <row r="32" spans="1:14" s="25" customFormat="1" hidden="1" x14ac:dyDescent="0.25">
      <c r="A32" s="27"/>
      <c r="B32" s="27"/>
      <c r="C32" s="24"/>
      <c r="D32" s="24"/>
      <c r="E32" s="24"/>
      <c r="F32" s="24"/>
      <c r="G32" s="24"/>
      <c r="I32" s="25">
        <f>SUM(I23:I30)</f>
        <v>3205194.2459999998</v>
      </c>
      <c r="K32" s="24"/>
      <c r="L32" s="24"/>
      <c r="M32" s="24"/>
      <c r="N32" s="24"/>
    </row>
    <row r="33" spans="1:14" s="25" customFormat="1" hidden="1" x14ac:dyDescent="0.25">
      <c r="A33" s="27"/>
      <c r="B33" s="27"/>
      <c r="C33" s="24"/>
      <c r="D33" s="24"/>
      <c r="E33" s="24"/>
      <c r="F33" s="24"/>
      <c r="K33" s="24"/>
      <c r="L33" s="24"/>
      <c r="M33" s="24"/>
      <c r="N33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Công nợ </vt:lpstr>
      <vt:lpstr>CÔNG NỢ</vt:lpstr>
      <vt:lpstr>Chi tiết theo sp</vt:lpstr>
      <vt:lpstr>T07</vt:lpstr>
      <vt:lpstr>T06</vt:lpstr>
      <vt:lpstr>T05</vt:lpstr>
      <vt:lpstr>T04</vt:lpstr>
      <vt:lpstr>T03</vt:lpstr>
      <vt:lpstr>T01</vt:lpstr>
      <vt:lpstr>T02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2026-09-12T09:51:31Z</dcterms:modified>
</cp:coreProperties>
</file>