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70" windowHeight="13020"/>
  </bookViews>
  <sheets>
    <sheet name="Công nợ " sheetId="1" r:id="rId1"/>
    <sheet name="T07.25" sheetId="31" r:id="rId2"/>
    <sheet name="T06.25" sheetId="32" r:id="rId3"/>
    <sheet name="T02.2025" sheetId="20" state="hidden" r:id="rId4"/>
    <sheet name="T4-8" sheetId="2" state="hidden" r:id="rId5"/>
    <sheet name="T9" sheetId="3" state="hidden" r:id="rId6"/>
    <sheet name="T10" sheetId="4" state="hidden" r:id="rId7"/>
    <sheet name="T11+12" sheetId="5" state="hidden" r:id="rId8"/>
    <sheet name="T01.2025" sheetId="17" state="hidden" r:id="rId9"/>
    <sheet name="T12.2024" sheetId="18" state="hidden" r:id="rId10"/>
    <sheet name="T11.2024" sheetId="16" state="hidden" r:id="rId11"/>
    <sheet name="T10.2024" sheetId="15" state="hidden" r:id="rId12"/>
    <sheet name="T09.2024" sheetId="14" state="hidden" r:id="rId13"/>
    <sheet name="T08.2024" sheetId="13" state="hidden" r:id="rId14"/>
    <sheet name="T07.2024" sheetId="12" state="hidden" r:id="rId15"/>
    <sheet name="T06.2024" sheetId="11" state="hidden" r:id="rId16"/>
    <sheet name="T05.2024" sheetId="10" state="hidden" r:id="rId17"/>
    <sheet name="T04.2024" sheetId="9" state="hidden" r:id="rId18"/>
    <sheet name="T03.2024" sheetId="8" state="hidden" r:id="rId19"/>
    <sheet name="T02.2024" sheetId="7" state="hidden" r:id="rId20"/>
    <sheet name="T01.2024" sheetId="6" state="hidden" r:id="rId21"/>
  </sheets>
  <definedNames>
    <definedName name="_xlnm._FilterDatabase" localSheetId="4" hidden="1">'T4-8'!$A$19:$T$19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G30" i="1" l="1"/>
  <c r="I7" i="1" l="1"/>
  <c r="I8" i="1"/>
  <c r="I9" i="1"/>
  <c r="I10" i="1"/>
  <c r="G20" i="31" l="1"/>
  <c r="F36" i="32"/>
  <c r="F35" i="32"/>
  <c r="F34" i="32"/>
  <c r="F33" i="32"/>
  <c r="G32" i="32"/>
  <c r="I32" i="32" s="1"/>
  <c r="F32" i="32"/>
  <c r="F31" i="32"/>
  <c r="F30" i="32"/>
  <c r="G29" i="32"/>
  <c r="I29" i="32" s="1"/>
  <c r="F29" i="32"/>
  <c r="G22" i="32"/>
  <c r="G36" i="32" s="1"/>
  <c r="I36" i="32" s="1"/>
  <c r="G21" i="32"/>
  <c r="G35" i="32" s="1"/>
  <c r="I35" i="32" s="1"/>
  <c r="G20" i="32"/>
  <c r="G34" i="32" s="1"/>
  <c r="I34" i="32" s="1"/>
  <c r="G19" i="32"/>
  <c r="G33" i="32" s="1"/>
  <c r="I33" i="32" s="1"/>
  <c r="G18" i="32"/>
  <c r="G17" i="32"/>
  <c r="G31" i="32" s="1"/>
  <c r="I31" i="32" s="1"/>
  <c r="G16" i="32"/>
  <c r="G30" i="32" s="1"/>
  <c r="I30" i="32" s="1"/>
  <c r="G15" i="32"/>
  <c r="H9" i="32"/>
  <c r="G9" i="32"/>
  <c r="I8" i="32"/>
  <c r="I9" i="32" s="1"/>
  <c r="J7" i="32"/>
  <c r="J6" i="32"/>
  <c r="J5" i="32"/>
  <c r="J4" i="32"/>
  <c r="J3" i="32"/>
  <c r="I38" i="32" l="1"/>
  <c r="J8" i="32"/>
  <c r="J9" i="32" s="1"/>
  <c r="F41" i="31" l="1"/>
  <c r="F40" i="31"/>
  <c r="F39" i="31"/>
  <c r="F38" i="31"/>
  <c r="F37" i="31"/>
  <c r="F36" i="31"/>
  <c r="F35" i="31"/>
  <c r="F34" i="31"/>
  <c r="G27" i="31"/>
  <c r="G41" i="31" s="1"/>
  <c r="I41" i="31" s="1"/>
  <c r="G26" i="31"/>
  <c r="G40" i="31" s="1"/>
  <c r="I40" i="31" s="1"/>
  <c r="G25" i="31"/>
  <c r="G39" i="31" s="1"/>
  <c r="I39" i="31" s="1"/>
  <c r="G24" i="31"/>
  <c r="G38" i="31" s="1"/>
  <c r="I38" i="31" s="1"/>
  <c r="G23" i="31"/>
  <c r="G37" i="31" s="1"/>
  <c r="I37" i="31" s="1"/>
  <c r="G22" i="31"/>
  <c r="G36" i="31" s="1"/>
  <c r="I36" i="31" s="1"/>
  <c r="G21" i="31"/>
  <c r="G35" i="31" s="1"/>
  <c r="I35" i="31" s="1"/>
  <c r="G34" i="31"/>
  <c r="I34" i="31" s="1"/>
  <c r="I14" i="31"/>
  <c r="H14" i="31"/>
  <c r="G14" i="31"/>
  <c r="J13" i="31"/>
  <c r="J12" i="31"/>
  <c r="J11" i="31"/>
  <c r="J10" i="31"/>
  <c r="J9" i="31"/>
  <c r="J8" i="31"/>
  <c r="J7" i="31"/>
  <c r="J6" i="31"/>
  <c r="J5" i="31"/>
  <c r="J4" i="31"/>
  <c r="J3" i="31"/>
  <c r="J14" i="31" s="1"/>
  <c r="I43" i="31" l="1"/>
  <c r="D12" i="1"/>
  <c r="F12" i="1"/>
  <c r="J8" i="20" l="1"/>
  <c r="I8" i="20"/>
  <c r="H8" i="20"/>
  <c r="G8" i="20"/>
  <c r="J7" i="17"/>
  <c r="I7" i="17"/>
  <c r="H7" i="17"/>
  <c r="G7" i="17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J9" i="15"/>
  <c r="I9" i="15"/>
  <c r="H9" i="15"/>
  <c r="G9" i="15"/>
  <c r="J8" i="15"/>
  <c r="J7" i="15"/>
  <c r="J6" i="15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L7" i="6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21" i="1" l="1"/>
  <c r="G31" i="1" s="1"/>
  <c r="J11" i="10"/>
  <c r="I11" i="10"/>
  <c r="H11" i="10"/>
  <c r="G11" i="10"/>
  <c r="H27" i="2" l="1"/>
  <c r="H25" i="2"/>
  <c r="H16" i="2"/>
  <c r="J6" i="7" l="1"/>
  <c r="I6" i="7"/>
  <c r="H6" i="7"/>
  <c r="G6" i="7"/>
  <c r="J7" i="6" l="1"/>
  <c r="I7" i="6"/>
  <c r="H7" i="6"/>
  <c r="G7" i="6"/>
  <c r="I7" i="3" l="1"/>
</calcChain>
</file>

<file path=xl/comments1.xml><?xml version="1.0" encoding="utf-8"?>
<comments xmlns="http://schemas.openxmlformats.org/spreadsheetml/2006/main">
  <authors>
    <author>Admin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26.05</t>
        </r>
      </text>
    </comment>
    <comment ref="F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26.05</t>
        </r>
      </text>
    </comment>
    <comment ref="F6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04.07</t>
        </r>
      </text>
    </comment>
    <comment ref="F7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21.07</t>
        </r>
      </text>
    </comment>
    <comment ref="E13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26.05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26.05</t>
        </r>
      </text>
    </comment>
    <comment ref="E1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04.07</t>
        </r>
      </text>
    </comment>
    <comment ref="E16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21.07</t>
        </r>
      </text>
    </comment>
  </commentList>
</comments>
</file>

<file path=xl/sharedStrings.xml><?xml version="1.0" encoding="utf-8"?>
<sst xmlns="http://schemas.openxmlformats.org/spreadsheetml/2006/main" count="803" uniqueCount="245">
  <si>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</si>
  <si>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</si>
  <si>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</si>
  <si>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</si>
  <si>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</si>
  <si>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</si>
  <si>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</si>
  <si>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</si>
  <si>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</si>
  <si>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</si>
  <si>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</si>
  <si>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</si>
  <si>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</si>
  <si>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</si>
  <si>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</si>
  <si>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</si>
  <si>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</si>
  <si>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</si>
  <si>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</si>
  <si>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</si>
  <si>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</si>
  <si>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</si>
  <si>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</si>
  <si>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</si>
  <si>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</si>
  <si>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</si>
  <si>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</si>
  <si>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</si>
  <si>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</si>
  <si>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</si>
  <si>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</si>
  <si>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</si>
  <si>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</si>
  <si>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</si>
  <si>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</si>
  <si>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</si>
  <si>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</si>
  <si>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</si>
  <si>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</si>
  <si>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</si>
  <si>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</si>
  <si>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</si>
  <si>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</si>
  <si>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</si>
  <si>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</si>
  <si>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</si>
  <si>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</si>
  <si>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</si>
  <si>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</si>
  <si>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</si>
  <si>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</si>
  <si>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</si>
  <si>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</si>
  <si>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</si>
  <si>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</si>
  <si>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</si>
  <si>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</si>
  <si>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</si>
  <si>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</si>
  <si>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</si>
  <si>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</si>
  <si>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</si>
  <si>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</si>
  <si>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</si>
  <si>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</si>
  <si>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</si>
  <si>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</si>
  <si>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</si>
  <si>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</si>
  <si>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</si>
  <si>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</si>
  <si>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</si>
  <si>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</si>
  <si>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</si>
  <si>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</si>
  <si>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</si>
  <si>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</si>
  <si>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</si>
  <si>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</si>
  <si>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</si>
  <si>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</si>
  <si>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</si>
  <si>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</si>
  <si>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</si>
  <si>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</si>
  <si>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</si>
  <si>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</si>
  <si>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</si>
  <si>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</si>
  <si>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</si>
  <si>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</si>
  <si>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</si>
  <si>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</si>
  <si>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</si>
  <si>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</si>
  <si>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</si>
  <si>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</si>
  <si>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</si>
  <si>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</si>
  <si>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</si>
  <si>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</si>
  <si>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</si>
  <si>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</si>
  <si>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</si>
  <si>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</si>
  <si>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</si>
  <si>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</si>
  <si>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</si>
  <si>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</si>
  <si>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</si>
  <si>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</si>
  <si>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</si>
  <si>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</si>
  <si>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</si>
  <si>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</si>
  <si>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</si>
  <si>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</si>
  <si>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</si>
  <si>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</si>
  <si>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</si>
  <si>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</si>
  <si>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</si>
  <si>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</si>
  <si>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</si>
  <si>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</si>
  <si>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</si>
  <si>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</si>
  <si>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</si>
  <si>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</si>
  <si>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</si>
  <si>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</si>
  <si>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</si>
  <si>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</si>
  <si>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</si>
  <si>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</si>
  <si>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</si>
  <si>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</si>
  <si>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</si>
  <si>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</si>
  <si>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</si>
  <si>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</si>
  <si>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</si>
  <si>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</si>
  <si>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</si>
  <si>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</si>
  <si>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</si>
  <si>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</si>
  <si>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</si>
  <si>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</si>
  <si>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</si>
  <si>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</si>
  <si>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</si>
  <si>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</si>
  <si>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HBTL2311/4017</t>
  </si>
  <si>
    <t>BH2317622</t>
  </si>
  <si>
    <t>BH2318287</t>
  </si>
  <si>
    <t>HBTL2311/3818</t>
  </si>
  <si>
    <t>HBTL2311/3821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</si>
  <si>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</si>
  <si>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</si>
  <si>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</si>
  <si>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</si>
  <si>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</si>
  <si>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</si>
  <si>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</si>
  <si>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00005252</t>
  </si>
  <si>
    <t>BH2320049</t>
  </si>
  <si>
    <t>BH2320051</t>
  </si>
  <si>
    <t>Số dòng = 7</t>
  </si>
  <si>
    <t>Hàng bán tháng 01.2025</t>
  </si>
  <si>
    <t>00007122</t>
  </si>
  <si>
    <t>BH2320652</t>
  </si>
  <si>
    <t>BH2320650</t>
  </si>
  <si>
    <t>00012604</t>
  </si>
  <si>
    <t>Hàng bán tháng 02.2025</t>
  </si>
  <si>
    <t>T02.2025</t>
  </si>
  <si>
    <t>HBTL25010381</t>
  </si>
  <si>
    <t>Hàng Trả - Tmart Store Hateco Yên Sở - A.Đăng - Tmart99999</t>
  </si>
  <si>
    <t>T01.2025</t>
  </si>
  <si>
    <t>HBTL25010520</t>
  </si>
  <si>
    <t>Hàng Trả - Tmart Store Mỹ Đình, Nam Từ Liêm - A.Đăng - Tmart99996</t>
  </si>
  <si>
    <t>T03.2025</t>
  </si>
  <si>
    <t>Hàng bán tháng 03.2025</t>
  </si>
  <si>
    <t>Hàng bán tháng 04.2025</t>
  </si>
  <si>
    <t>T04.2025</t>
  </si>
  <si>
    <t>Hàng bán tháng 05.2025</t>
  </si>
  <si>
    <t>T05.2025</t>
  </si>
  <si>
    <t>Hàng bán tháng 06.2025</t>
  </si>
  <si>
    <t>T06.2025</t>
  </si>
  <si>
    <t>Hàng bán tháng 07.2025</t>
  </si>
  <si>
    <t>T07.2025</t>
  </si>
  <si>
    <t>Thanh toán T12.2024</t>
  </si>
  <si>
    <t>Thanh toán T01.2025</t>
  </si>
  <si>
    <t>Thanh toán T02.2025</t>
  </si>
  <si>
    <t>Mã khách hàng</t>
  </si>
  <si>
    <t>BH2325028</t>
  </si>
  <si>
    <t>PTmart0009</t>
  </si>
  <si>
    <t>CÔNG TY CỔ PHẦN PT</t>
  </si>
  <si>
    <t>PTMart 505 Minh Khai</t>
  </si>
  <si>
    <t>BH2325319</t>
  </si>
  <si>
    <t>PTmart0011</t>
  </si>
  <si>
    <t>PTMart Tầng 1 Tòa nhà Phú Thịnh Green Park</t>
  </si>
  <si>
    <t>BH2325387</t>
  </si>
  <si>
    <t>PTmart0004</t>
  </si>
  <si>
    <t>PTMart 143 Nguyễn Tuân</t>
  </si>
  <si>
    <t>BH2325395</t>
  </si>
  <si>
    <t>PTmart0008</t>
  </si>
  <si>
    <t>PTMart Terra An Hưng</t>
  </si>
  <si>
    <t>BH2325476</t>
  </si>
  <si>
    <t>PTmart0007</t>
  </si>
  <si>
    <t>PT Mart Hà Đông</t>
  </si>
  <si>
    <t>BH2325670</t>
  </si>
  <si>
    <t>BH2325890</t>
  </si>
  <si>
    <t>PTmart0002</t>
  </si>
  <si>
    <t>PTMart 90 Nguyễn Tuân</t>
  </si>
  <si>
    <t>Hàng Trả - PTMart 143 Nguyễn Tuân - phiếu :XT03018363 - PTmart0004</t>
  </si>
  <si>
    <t>Hàng Trả - PTMart Terra An Hưng - phiếu :XT03018356 - PTmart0008</t>
  </si>
  <si>
    <t>Hàng Trả - PTMart 143 Nguyễn Tuân - phiếu : XT03018429 - PTmart0004</t>
  </si>
  <si>
    <t>Hàng Trả - phiếu :XT03018513 - PTMart 505 Minh Khai - PTmart0009</t>
  </si>
  <si>
    <t>Chân giò muối 300g</t>
  </si>
  <si>
    <t>Tai heo muối 200g</t>
  </si>
  <si>
    <t>Gà muối 500g</t>
  </si>
  <si>
    <t>Giò tai lưỡi xào 250g</t>
  </si>
  <si>
    <t>Mọc nấm hương 250g</t>
  </si>
  <si>
    <t>Chân giò muối 500g</t>
  </si>
  <si>
    <t>Chả cốm 300g</t>
  </si>
  <si>
    <t>Chả nướng 300g</t>
  </si>
  <si>
    <t>Tên sản phẩm</t>
  </si>
  <si>
    <t>Số lượng</t>
  </si>
  <si>
    <t>BH2324575</t>
  </si>
  <si>
    <t>BH2324612</t>
  </si>
  <si>
    <t>PTmart0001</t>
  </si>
  <si>
    <t>PTMart 201 Minh Khai</t>
  </si>
  <si>
    <t>BH2324609</t>
  </si>
  <si>
    <t>BH2324797</t>
  </si>
  <si>
    <t>HBTL25011666</t>
  </si>
  <si>
    <t>Hàng Trả - PTMart 143 Nguyễn Tuân - PTmart0004</t>
  </si>
  <si>
    <t>HBTL25012118</t>
  </si>
  <si>
    <t>Hàng Trả - PTMart 201 Minh Khai - PTmart0001</t>
  </si>
  <si>
    <t>Thanh toán T09.2024</t>
  </si>
  <si>
    <t>Thanh toán T10.2024</t>
  </si>
  <si>
    <t>Thanh toán T11.2024</t>
  </si>
  <si>
    <t>Thanh toán T03.2025</t>
  </si>
  <si>
    <t>THEO DÕI CÔNG NỢ / CTY OKONO 2025</t>
  </si>
  <si>
    <t>Dư nợ phải thu Okono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</si>
</sst>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0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5" fontId="7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0" fontId="0" fillId="0" borderId="0" xfId="0" applyAlignment="1"/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14" fontId="11" fillId="5" borderId="6" xfId="2" applyNumberFormat="1" applyFont="1" applyFill="1" applyBorder="1" applyAlignment="1">
      <alignment horizontal="center" vertical="center" wrapText="1"/>
    </xf>
    <xf numFmtId="38" fontId="5" fillId="0" borderId="0" xfId="2" applyNumberFormat="1"/>
    <xf numFmtId="38" fontId="11" fillId="5" borderId="6" xfId="2" applyNumberFormat="1" applyFont="1" applyFill="1" applyBorder="1" applyAlignment="1">
      <alignment horizontal="center" vertical="center" wrapText="1"/>
    </xf>
    <xf numFmtId="38" fontId="11" fillId="0" borderId="5" xfId="2" applyNumberFormat="1" applyFont="1" applyBorder="1" applyAlignment="1">
      <alignment horizontal="right" vertical="center"/>
    </xf>
    <xf numFmtId="14" fontId="5" fillId="0" borderId="0" xfId="2" applyNumberFormat="1"/>
    <xf numFmtId="0" fontId="11" fillId="5" borderId="6" xfId="2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165" fontId="4" fillId="0" borderId="1" xfId="1" applyNumberFormat="1" applyFont="1" applyFill="1" applyBorder="1" applyAlignment="1"/>
    <xf numFmtId="14" fontId="14" fillId="0" borderId="0" xfId="2" applyNumberFormat="1" applyFont="1"/>
    <xf numFmtId="38" fontId="14" fillId="0" borderId="0" xfId="2" applyNumberFormat="1" applyFont="1"/>
    <xf numFmtId="0" fontId="14" fillId="0" borderId="0" xfId="2" applyFont="1"/>
    <xf numFmtId="0" fontId="5" fillId="0" borderId="1" xfId="2" applyBorder="1"/>
    <xf numFmtId="38" fontId="5" fillId="4" borderId="1" xfId="2" applyNumberFormat="1" applyFill="1" applyBorder="1"/>
    <xf numFmtId="38" fontId="5" fillId="0" borderId="0" xfId="2" applyNumberFormat="1" applyFill="1" applyBorder="1"/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FD35"/>
  <sheetViews>
    <sheetView tabSelected="1" workbookViewId="0">
      <selection activeCell="G29" sqref="G29"/>
    </sheetView>
  </sheetViews>
  <sheetFormatPr defaultRowHeight="15" x14ac:dyDescent="0.25"/>
  <cols>
    <col min="1" max="1" width="4.42578125" customWidth="1"/>
    <col min="2" max="2" width="15.140625" customWidth="1"/>
    <col min="3" max="3" width="26.5703125" customWidth="1"/>
    <col min="4" max="4" width="24.140625" customWidth="1"/>
    <col min="5" max="5" width="16.7109375" customWidth="1"/>
    <col min="6" max="6" width="15.28515625" customWidth="1"/>
    <col min="7" max="7" width="20.5703125" customWidth="1"/>
    <col min="8" max="8" width="14.28515625" customWidth="1"/>
    <col min="9" max="9" width="11.5703125" bestFit="1" customWidth="1"/>
    <col min="16380" max="16383" width="9.140625" customWidth="1"/>
    <col min="16384" max="16384" width="25.85546875" bestFit="1" customWidth="1"/>
  </cols>
  <sheetData>
    <row r="1" spans="2:9" ht="19.5" x14ac:dyDescent="0.3">
      <c r="B1" s="96" t="s">
        <v>243</v>
      </c>
      <c r="C1" s="96"/>
      <c r="D1" s="96"/>
      <c r="E1" s="96"/>
      <c r="F1" s="96"/>
      <c r="G1" s="96"/>
    </row>
    <row r="2" spans="2:9" ht="31.5" x14ac:dyDescent="0.25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120</v>
      </c>
    </row>
    <row r="3" spans="2:9" ht="15.75" x14ac:dyDescent="0.25">
      <c r="B3" s="3"/>
      <c r="C3" s="4" t="s">
        <v>7</v>
      </c>
      <c r="D3" s="87">
        <v>87406237</v>
      </c>
      <c r="E3" s="6"/>
      <c r="F3" s="7"/>
      <c r="G3" s="7"/>
    </row>
    <row r="4" spans="2:9" ht="15.75" x14ac:dyDescent="0.25">
      <c r="B4" s="8"/>
      <c r="C4" s="84" t="s">
        <v>169</v>
      </c>
      <c r="D4" s="5">
        <v>60801733</v>
      </c>
      <c r="E4" s="6"/>
      <c r="F4" s="7">
        <v>1125767</v>
      </c>
      <c r="G4" s="7"/>
      <c r="I4" s="32">
        <f>+D4-F4-E13</f>
        <v>55162577</v>
      </c>
    </row>
    <row r="5" spans="2:9" ht="15.75" x14ac:dyDescent="0.25">
      <c r="B5" s="8"/>
      <c r="C5" s="84" t="s">
        <v>174</v>
      </c>
      <c r="D5" s="5">
        <v>10686661</v>
      </c>
      <c r="E5" s="6"/>
      <c r="F5" s="7">
        <v>637610</v>
      </c>
      <c r="G5" s="7"/>
      <c r="I5" s="32">
        <f t="shared" ref="I5:I10" si="0">+D5-F5-E14</f>
        <v>4242936</v>
      </c>
    </row>
    <row r="6" spans="2:9" ht="15.75" x14ac:dyDescent="0.25">
      <c r="B6" s="8"/>
      <c r="C6" s="84" t="s">
        <v>182</v>
      </c>
      <c r="D6" s="5">
        <v>20251821</v>
      </c>
      <c r="E6" s="5"/>
      <c r="F6" s="7">
        <v>206245</v>
      </c>
      <c r="G6" s="7"/>
      <c r="I6" s="32">
        <f t="shared" si="0"/>
        <v>10105987</v>
      </c>
    </row>
    <row r="7" spans="2:9" ht="15.75" x14ac:dyDescent="0.25">
      <c r="B7" s="8"/>
      <c r="C7" s="84" t="s">
        <v>183</v>
      </c>
      <c r="D7" s="5">
        <v>17044570</v>
      </c>
      <c r="E7" s="5"/>
      <c r="F7" s="89">
        <v>225006</v>
      </c>
      <c r="G7" s="7"/>
      <c r="I7" s="32">
        <f t="shared" si="0"/>
        <v>11025292</v>
      </c>
    </row>
    <row r="8" spans="2:9" ht="15.75" x14ac:dyDescent="0.25">
      <c r="B8" s="8"/>
      <c r="C8" s="84" t="s">
        <v>185</v>
      </c>
      <c r="D8" s="5">
        <v>0</v>
      </c>
      <c r="E8" s="5"/>
      <c r="F8" s="89"/>
      <c r="G8" s="7"/>
      <c r="I8" s="32">
        <f t="shared" si="0"/>
        <v>0</v>
      </c>
    </row>
    <row r="9" spans="2:9" ht="15.75" x14ac:dyDescent="0.25">
      <c r="B9" s="8"/>
      <c r="C9" s="84" t="s">
        <v>187</v>
      </c>
      <c r="D9" s="5">
        <v>29173125</v>
      </c>
      <c r="E9" s="5"/>
      <c r="F9" s="89"/>
      <c r="G9" s="7"/>
      <c r="I9" s="32">
        <f t="shared" si="0"/>
        <v>29173125</v>
      </c>
    </row>
    <row r="10" spans="2:9" ht="15.75" x14ac:dyDescent="0.25">
      <c r="B10" s="8"/>
      <c r="C10" s="84" t="s">
        <v>189</v>
      </c>
      <c r="D10" s="5">
        <v>8443726</v>
      </c>
      <c r="E10" s="5"/>
      <c r="F10" s="89"/>
      <c r="G10" s="7"/>
      <c r="I10" s="32">
        <f t="shared" si="0"/>
        <v>8443726</v>
      </c>
    </row>
    <row r="11" spans="2:9" ht="15.75" x14ac:dyDescent="0.25">
      <c r="B11" s="8"/>
      <c r="C11" s="4"/>
      <c r="D11" s="6"/>
      <c r="E11" s="6"/>
      <c r="F11" s="7"/>
      <c r="G11" s="7"/>
      <c r="I11" s="32"/>
    </row>
    <row r="12" spans="2:9" ht="15.75" x14ac:dyDescent="0.25">
      <c r="B12" s="97" t="s">
        <v>31</v>
      </c>
      <c r="C12" s="98"/>
      <c r="D12" s="9">
        <f>+SUM(D3:D11)</f>
        <v>233807873</v>
      </c>
      <c r="E12" s="9"/>
      <c r="F12" s="9">
        <f>+SUM(F3:F11)</f>
        <v>2194628</v>
      </c>
      <c r="G12" s="10"/>
      <c r="I12" s="32"/>
    </row>
    <row r="13" spans="2:9" ht="15.75" x14ac:dyDescent="0.25">
      <c r="B13" s="85" t="s">
        <v>178</v>
      </c>
      <c r="C13" s="86" t="s">
        <v>32</v>
      </c>
      <c r="D13" s="87"/>
      <c r="E13" s="5">
        <v>4513389</v>
      </c>
      <c r="F13" s="15"/>
      <c r="G13" s="15"/>
      <c r="I13" s="32"/>
    </row>
    <row r="14" spans="2:9" ht="15.75" x14ac:dyDescent="0.25">
      <c r="B14" s="85" t="s">
        <v>175</v>
      </c>
      <c r="C14" s="86" t="s">
        <v>32</v>
      </c>
      <c r="D14" s="87"/>
      <c r="E14" s="7">
        <v>5806115</v>
      </c>
      <c r="F14" s="15"/>
      <c r="G14" s="15"/>
      <c r="I14" s="32"/>
    </row>
    <row r="15" spans="2:9" ht="15.75" x14ac:dyDescent="0.25">
      <c r="B15" s="85" t="s">
        <v>181</v>
      </c>
      <c r="C15" s="86" t="s">
        <v>32</v>
      </c>
      <c r="D15" s="87"/>
      <c r="E15" s="7">
        <v>9939589</v>
      </c>
      <c r="F15" s="15"/>
      <c r="G15" s="15"/>
      <c r="I15" s="32"/>
    </row>
    <row r="16" spans="2:9" ht="15.75" x14ac:dyDescent="0.25">
      <c r="B16" s="85" t="s">
        <v>184</v>
      </c>
      <c r="C16" s="86" t="s">
        <v>32</v>
      </c>
      <c r="D16" s="87"/>
      <c r="E16" s="5">
        <v>5794272</v>
      </c>
      <c r="F16" s="15"/>
      <c r="G16" s="15"/>
      <c r="I16" s="32"/>
    </row>
    <row r="17" spans="2:9 16384:16384" ht="15.75" x14ac:dyDescent="0.25">
      <c r="B17" s="85" t="s">
        <v>186</v>
      </c>
      <c r="C17" s="86" t="s">
        <v>32</v>
      </c>
      <c r="D17" s="87"/>
      <c r="E17" s="5"/>
      <c r="F17" s="15"/>
      <c r="G17" s="15"/>
      <c r="I17" s="32"/>
    </row>
    <row r="18" spans="2:9 16384:16384" ht="15.75" x14ac:dyDescent="0.25">
      <c r="B18" s="85" t="s">
        <v>188</v>
      </c>
      <c r="C18" s="86" t="s">
        <v>32</v>
      </c>
      <c r="D18" s="87"/>
      <c r="E18" s="5"/>
      <c r="F18" s="15"/>
      <c r="G18" s="15"/>
      <c r="I18" s="32"/>
    </row>
    <row r="19" spans="2:9 16384:16384" ht="15.75" x14ac:dyDescent="0.25">
      <c r="B19" s="85" t="s">
        <v>190</v>
      </c>
      <c r="C19" s="86" t="s">
        <v>32</v>
      </c>
      <c r="D19" s="87"/>
      <c r="E19" s="5"/>
      <c r="F19" s="15"/>
      <c r="G19" s="15"/>
      <c r="I19" s="32"/>
    </row>
    <row r="20" spans="2:9 16384:16384" ht="15.75" x14ac:dyDescent="0.25">
      <c r="B20" s="11"/>
      <c r="C20" s="12"/>
      <c r="D20" s="13"/>
      <c r="E20" s="14"/>
      <c r="F20" s="15"/>
      <c r="G20" s="15"/>
    </row>
    <row r="21" spans="2:9 16384:16384" ht="15.75" x14ac:dyDescent="0.25">
      <c r="B21" s="99" t="s">
        <v>4</v>
      </c>
      <c r="C21" s="100"/>
      <c r="D21" s="9"/>
      <c r="E21" s="18">
        <f>+SUM(E13:E20)</f>
        <v>26053365</v>
      </c>
      <c r="F21" s="10"/>
      <c r="G21" s="19"/>
    </row>
    <row r="22" spans="2:9 16384:16384" ht="15.75" x14ac:dyDescent="0.25">
      <c r="B22" s="3">
        <v>45709</v>
      </c>
      <c r="C22" s="16" t="s">
        <v>239</v>
      </c>
      <c r="D22" s="6"/>
      <c r="E22" s="17"/>
      <c r="F22" s="7"/>
      <c r="G22" s="7">
        <v>34104904</v>
      </c>
    </row>
    <row r="23" spans="2:9 16384:16384" ht="15.75" x14ac:dyDescent="0.25">
      <c r="B23" s="3">
        <v>45790</v>
      </c>
      <c r="C23" s="16" t="s">
        <v>240</v>
      </c>
      <c r="D23" s="6"/>
      <c r="E23" s="17"/>
      <c r="F23" s="7"/>
      <c r="G23" s="7">
        <v>17659647</v>
      </c>
    </row>
    <row r="24" spans="2:9 16384:16384" ht="15.75" x14ac:dyDescent="0.25">
      <c r="B24" s="3">
        <v>45803</v>
      </c>
      <c r="C24" s="16" t="s">
        <v>241</v>
      </c>
      <c r="D24" s="6"/>
      <c r="E24" s="17"/>
      <c r="F24" s="7"/>
      <c r="G24" s="7">
        <v>16448264</v>
      </c>
    </row>
    <row r="25" spans="2:9 16384:16384" ht="15.75" x14ac:dyDescent="0.25">
      <c r="B25" s="3">
        <v>45813</v>
      </c>
      <c r="C25" s="16" t="s">
        <v>191</v>
      </c>
      <c r="D25" s="6"/>
      <c r="E25" s="17"/>
      <c r="F25" s="7"/>
      <c r="G25" s="7">
        <v>19193422</v>
      </c>
    </row>
    <row r="26" spans="2:9 16384:16384" ht="15.75" x14ac:dyDescent="0.25">
      <c r="B26" s="3">
        <v>45826</v>
      </c>
      <c r="C26" s="16" t="s">
        <v>192</v>
      </c>
      <c r="D26" s="6"/>
      <c r="E26" s="17"/>
      <c r="F26" s="7"/>
      <c r="G26" s="7">
        <v>55162577</v>
      </c>
    </row>
    <row r="27" spans="2:9 16384:16384" ht="15.75" x14ac:dyDescent="0.25">
      <c r="B27" s="3">
        <v>45867</v>
      </c>
      <c r="C27" s="16" t="s">
        <v>242</v>
      </c>
      <c r="D27" s="6"/>
      <c r="E27" s="17"/>
      <c r="F27" s="7"/>
      <c r="G27" s="7">
        <v>10105987</v>
      </c>
    </row>
    <row r="28" spans="2:9 16384:16384" ht="15.75" x14ac:dyDescent="0.25">
      <c r="B28" s="3">
        <v>45867</v>
      </c>
      <c r="C28" s="16" t="s">
        <v>193</v>
      </c>
      <c r="D28" s="6"/>
      <c r="E28" s="17"/>
      <c r="F28" s="7"/>
      <c r="G28" s="7">
        <v>4242936</v>
      </c>
    </row>
    <row r="29" spans="2:9 16384:16384" ht="15.75" x14ac:dyDescent="0.25">
      <c r="B29" s="3"/>
      <c r="C29" s="16"/>
      <c r="D29" s="6"/>
      <c r="E29" s="17"/>
      <c r="F29" s="7"/>
      <c r="G29" s="7"/>
    </row>
    <row r="30" spans="2:9 16384:16384" ht="15.75" x14ac:dyDescent="0.25">
      <c r="B30" s="99" t="s">
        <v>5</v>
      </c>
      <c r="C30" s="100"/>
      <c r="D30" s="20"/>
      <c r="E30" s="18"/>
      <c r="F30" s="19"/>
      <c r="G30" s="21">
        <f>SUM(G22:G29)</f>
        <v>156917737</v>
      </c>
    </row>
    <row r="31" spans="2:9 16384:16384" ht="18" customHeight="1" x14ac:dyDescent="0.25">
      <c r="B31" s="101" t="s">
        <v>244</v>
      </c>
      <c r="C31" s="102"/>
      <c r="D31" s="102"/>
      <c r="E31" s="102"/>
      <c r="F31" s="103"/>
      <c r="G31" s="22">
        <f>D12-F12-E21-G30</f>
        <v>48642143</v>
      </c>
      <c r="I31" s="32"/>
      <c r="XFD31" s="46"/>
    </row>
    <row r="32" spans="2:9 16384:16384" x14ac:dyDescent="0.25">
      <c r="G32" s="32"/>
    </row>
    <row r="34" spans="6:6" x14ac:dyDescent="0.25">
      <c r="F34" s="32"/>
    </row>
    <row r="35" spans="6:6" x14ac:dyDescent="0.25">
      <c r="F35" s="32"/>
    </row>
  </sheetData>
  <mergeCells count="5">
    <mergeCell ref="B1:G1"/>
    <mergeCell ref="B12:C12"/>
    <mergeCell ref="B21:C21"/>
    <mergeCell ref="B30:C30"/>
    <mergeCell ref="B31:F31"/>
  </mergeCells>
  <phoneticPr fontId="9" type="noConversion"/>
  <conditionalFormatting sqref="B30:B31 B2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45628</v>
      </c>
      <c r="B3" s="39">
        <v>45628</v>
      </c>
      <c r="C3" s="40" t="s">
        <v>160</v>
      </c>
      <c r="D3" s="82" t="s">
        <v>17</v>
      </c>
      <c r="E3" s="82" t="s">
        <v>52</v>
      </c>
      <c r="F3" s="40" t="s">
        <v>103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5">
      <c r="A4" s="39">
        <v>45645</v>
      </c>
      <c r="B4" s="39">
        <v>45645</v>
      </c>
      <c r="C4" s="40" t="s">
        <v>158</v>
      </c>
      <c r="D4" s="82" t="s">
        <v>17</v>
      </c>
      <c r="E4" s="82" t="s">
        <v>52</v>
      </c>
      <c r="F4" s="40" t="s">
        <v>136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5">
      <c r="A5" s="39">
        <v>45645</v>
      </c>
      <c r="B5" s="39">
        <v>45645</v>
      </c>
      <c r="C5" s="40" t="s">
        <v>159</v>
      </c>
      <c r="D5" s="82" t="s">
        <v>17</v>
      </c>
      <c r="E5" s="82" t="s">
        <v>52</v>
      </c>
      <c r="F5" s="40" t="s">
        <v>135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5">
      <c r="A6" s="39">
        <v>45645</v>
      </c>
      <c r="B6" s="39">
        <v>45645</v>
      </c>
      <c r="C6" s="40" t="s">
        <v>161</v>
      </c>
      <c r="D6" s="82" t="s">
        <v>17</v>
      </c>
      <c r="E6" s="82" t="s">
        <v>52</v>
      </c>
      <c r="F6" s="40" t="s">
        <v>103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5">
      <c r="A7" s="39">
        <v>45636</v>
      </c>
      <c r="B7" s="39">
        <v>45636</v>
      </c>
      <c r="C7" s="40" t="s">
        <v>162</v>
      </c>
      <c r="D7" s="82" t="s">
        <v>17</v>
      </c>
      <c r="E7" s="82" t="s">
        <v>52</v>
      </c>
      <c r="F7" s="40" t="s">
        <v>148</v>
      </c>
      <c r="G7" s="43">
        <v>-367906</v>
      </c>
      <c r="H7" s="43">
        <v>0</v>
      </c>
      <c r="I7" s="43">
        <v>-29432</v>
      </c>
      <c r="J7" s="83">
        <f t="shared" ref="J7:J9" si="0">+G7+I7</f>
        <v>-397338</v>
      </c>
    </row>
    <row r="8" spans="1:10" x14ac:dyDescent="0.25">
      <c r="A8" s="39">
        <v>45646</v>
      </c>
      <c r="B8" s="39">
        <v>45646</v>
      </c>
      <c r="C8" s="40" t="s">
        <v>163</v>
      </c>
      <c r="D8" s="82" t="s">
        <v>17</v>
      </c>
      <c r="E8" s="82" t="s">
        <v>52</v>
      </c>
      <c r="F8" s="40" t="s">
        <v>143</v>
      </c>
      <c r="G8" s="43">
        <v>-41860</v>
      </c>
      <c r="H8" s="43">
        <v>0</v>
      </c>
      <c r="I8" s="43">
        <v>-3349</v>
      </c>
      <c r="J8" s="83">
        <f t="shared" si="0"/>
        <v>-45209</v>
      </c>
    </row>
    <row r="9" spans="1:10" x14ac:dyDescent="0.25">
      <c r="A9" s="39">
        <v>45642</v>
      </c>
      <c r="B9" s="39">
        <v>45642</v>
      </c>
      <c r="C9" s="40" t="s">
        <v>164</v>
      </c>
      <c r="D9" s="82" t="s">
        <v>17</v>
      </c>
      <c r="E9" s="82" t="s">
        <v>52</v>
      </c>
      <c r="F9" s="40" t="s">
        <v>150</v>
      </c>
      <c r="G9" s="43">
        <v>-259340</v>
      </c>
      <c r="H9" s="43">
        <v>0</v>
      </c>
      <c r="I9" s="43">
        <v>-20748</v>
      </c>
      <c r="J9" s="83">
        <f t="shared" si="0"/>
        <v>-280088</v>
      </c>
    </row>
    <row r="10" spans="1:10" x14ac:dyDescent="0.25">
      <c r="A10" s="36" t="s">
        <v>168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45597</v>
      </c>
      <c r="B3" s="39">
        <v>45597</v>
      </c>
      <c r="C3" s="40" t="s">
        <v>154</v>
      </c>
      <c r="D3" s="82" t="s">
        <v>17</v>
      </c>
      <c r="E3" s="82" t="s">
        <v>52</v>
      </c>
      <c r="F3" s="40" t="s">
        <v>103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5">
      <c r="A4" s="39">
        <v>45616</v>
      </c>
      <c r="B4" s="39">
        <v>45616</v>
      </c>
      <c r="C4" s="40" t="s">
        <v>155</v>
      </c>
      <c r="D4" s="82" t="s">
        <v>17</v>
      </c>
      <c r="E4" s="82" t="s">
        <v>52</v>
      </c>
      <c r="F4" s="40" t="s">
        <v>136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5">
      <c r="A5" s="39">
        <v>45610</v>
      </c>
      <c r="B5" s="39">
        <v>45610</v>
      </c>
      <c r="C5" s="40" t="s">
        <v>156</v>
      </c>
      <c r="D5" s="82" t="s">
        <v>17</v>
      </c>
      <c r="E5" s="82" t="s">
        <v>52</v>
      </c>
      <c r="F5" s="40" t="s">
        <v>150</v>
      </c>
      <c r="G5" s="43">
        <v>-50592</v>
      </c>
      <c r="H5" s="43">
        <v>0</v>
      </c>
      <c r="I5" s="43">
        <v>-4047</v>
      </c>
      <c r="J5" s="83">
        <f t="shared" ref="J5:J6" si="0">+G5+I5</f>
        <v>-54639</v>
      </c>
    </row>
    <row r="6" spans="1:10" x14ac:dyDescent="0.25">
      <c r="A6" s="39">
        <v>45608</v>
      </c>
      <c r="B6" s="39">
        <v>45608</v>
      </c>
      <c r="C6" s="40" t="s">
        <v>157</v>
      </c>
      <c r="D6" s="82" t="s">
        <v>17</v>
      </c>
      <c r="E6" s="82" t="s">
        <v>52</v>
      </c>
      <c r="F6" s="40" t="s">
        <v>148</v>
      </c>
      <c r="G6" s="43">
        <v>-359954</v>
      </c>
      <c r="H6" s="43">
        <v>0</v>
      </c>
      <c r="I6" s="43">
        <v>-28797</v>
      </c>
      <c r="J6" s="83">
        <f t="shared" si="0"/>
        <v>-388751</v>
      </c>
    </row>
    <row r="7" spans="1:10" x14ac:dyDescent="0.25">
      <c r="A7" s="36" t="s">
        <v>90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sqref="A1:J1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45573</v>
      </c>
      <c r="B3" s="81">
        <v>45573</v>
      </c>
      <c r="C3" s="82" t="s">
        <v>144</v>
      </c>
      <c r="D3" s="82" t="s">
        <v>17</v>
      </c>
      <c r="E3" s="82" t="s">
        <v>52</v>
      </c>
      <c r="F3" s="82" t="s">
        <v>103</v>
      </c>
      <c r="G3" s="83">
        <v>3391517</v>
      </c>
      <c r="H3" s="83">
        <v>305237</v>
      </c>
      <c r="I3" s="83">
        <v>246902</v>
      </c>
      <c r="J3" s="83">
        <v>3333182</v>
      </c>
    </row>
    <row r="4" spans="1:10" x14ac:dyDescent="0.25">
      <c r="A4" s="81">
        <v>45573</v>
      </c>
      <c r="B4" s="81">
        <v>45573</v>
      </c>
      <c r="C4" s="82" t="s">
        <v>145</v>
      </c>
      <c r="D4" s="82" t="s">
        <v>17</v>
      </c>
      <c r="E4" s="82" t="s">
        <v>52</v>
      </c>
      <c r="F4" s="82" t="s">
        <v>135</v>
      </c>
      <c r="G4" s="83">
        <v>2278660</v>
      </c>
      <c r="H4" s="83">
        <v>205079</v>
      </c>
      <c r="I4" s="83">
        <v>165886</v>
      </c>
      <c r="J4" s="83">
        <v>2239467</v>
      </c>
    </row>
    <row r="5" spans="1:10" x14ac:dyDescent="0.25">
      <c r="A5" s="81">
        <v>45573</v>
      </c>
      <c r="B5" s="81">
        <v>45573</v>
      </c>
      <c r="C5" s="82" t="s">
        <v>146</v>
      </c>
      <c r="D5" s="82" t="s">
        <v>17</v>
      </c>
      <c r="E5" s="82" t="s">
        <v>52</v>
      </c>
      <c r="F5" s="82" t="s">
        <v>136</v>
      </c>
      <c r="G5" s="83">
        <v>2046714</v>
      </c>
      <c r="H5" s="83">
        <v>184205</v>
      </c>
      <c r="I5" s="83">
        <v>149001</v>
      </c>
      <c r="J5" s="83">
        <v>2011510</v>
      </c>
    </row>
    <row r="6" spans="1:10" x14ac:dyDescent="0.25">
      <c r="A6" s="81">
        <v>45575</v>
      </c>
      <c r="B6" s="81">
        <v>45575</v>
      </c>
      <c r="C6" s="82" t="s">
        <v>147</v>
      </c>
      <c r="D6" s="82" t="s">
        <v>17</v>
      </c>
      <c r="E6" s="82" t="s">
        <v>52</v>
      </c>
      <c r="F6" s="82" t="s">
        <v>148</v>
      </c>
      <c r="G6" s="83">
        <v>-202126</v>
      </c>
      <c r="H6" s="83">
        <v>0</v>
      </c>
      <c r="I6" s="83">
        <v>-16170</v>
      </c>
      <c r="J6" s="83">
        <f>+G6+I6</f>
        <v>-218296</v>
      </c>
    </row>
    <row r="7" spans="1:10" x14ac:dyDescent="0.25">
      <c r="A7" s="81">
        <v>45574</v>
      </c>
      <c r="B7" s="81">
        <v>45574</v>
      </c>
      <c r="C7" s="82" t="s">
        <v>149</v>
      </c>
      <c r="D7" s="82" t="s">
        <v>17</v>
      </c>
      <c r="E7" s="82" t="s">
        <v>52</v>
      </c>
      <c r="F7" s="82" t="s">
        <v>150</v>
      </c>
      <c r="G7" s="83">
        <v>-108682</v>
      </c>
      <c r="H7" s="83">
        <v>0</v>
      </c>
      <c r="I7" s="83">
        <v>-8695</v>
      </c>
      <c r="J7" s="83">
        <f t="shared" ref="J7:J8" si="0">+G7+I7</f>
        <v>-117377</v>
      </c>
    </row>
    <row r="8" spans="1:10" x14ac:dyDescent="0.25">
      <c r="A8" s="81">
        <v>45577</v>
      </c>
      <c r="B8" s="81">
        <v>45577</v>
      </c>
      <c r="C8" s="82" t="s">
        <v>151</v>
      </c>
      <c r="D8" s="82" t="s">
        <v>17</v>
      </c>
      <c r="E8" s="82" t="s">
        <v>52</v>
      </c>
      <c r="F8" s="82" t="s">
        <v>143</v>
      </c>
      <c r="G8" s="83">
        <v>-274002</v>
      </c>
      <c r="H8" s="83">
        <v>0</v>
      </c>
      <c r="I8" s="83">
        <v>-21920</v>
      </c>
      <c r="J8" s="83">
        <f t="shared" si="0"/>
        <v>-295922</v>
      </c>
    </row>
    <row r="9" spans="1:10" x14ac:dyDescent="0.25">
      <c r="A9" s="36" t="s">
        <v>152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sqref="A1:J1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31.8554687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45544</v>
      </c>
      <c r="B3" s="39">
        <v>45544</v>
      </c>
      <c r="C3" s="40" t="s">
        <v>139</v>
      </c>
      <c r="D3" s="40" t="s">
        <v>17</v>
      </c>
      <c r="E3" s="40" t="s">
        <v>52</v>
      </c>
      <c r="F3" s="40" t="s">
        <v>136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5">
      <c r="A4" s="39">
        <v>45544</v>
      </c>
      <c r="B4" s="39">
        <v>45544</v>
      </c>
      <c r="C4" s="40" t="s">
        <v>140</v>
      </c>
      <c r="D4" s="40" t="s">
        <v>17</v>
      </c>
      <c r="E4" s="40" t="s">
        <v>52</v>
      </c>
      <c r="F4" s="40" t="s">
        <v>103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5">
      <c r="A5" s="39">
        <v>45554</v>
      </c>
      <c r="B5" s="39">
        <v>45554</v>
      </c>
      <c r="C5" s="40" t="s">
        <v>141</v>
      </c>
      <c r="D5" s="40" t="s">
        <v>17</v>
      </c>
      <c r="E5" s="40" t="s">
        <v>52</v>
      </c>
      <c r="F5" s="40" t="s">
        <v>143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5">
      <c r="A6" s="39">
        <v>45565</v>
      </c>
      <c r="B6" s="39">
        <v>45565</v>
      </c>
      <c r="C6" s="40" t="s">
        <v>142</v>
      </c>
      <c r="D6" s="40" t="s">
        <v>17</v>
      </c>
      <c r="E6" s="40" t="s">
        <v>52</v>
      </c>
      <c r="F6" s="40" t="s">
        <v>143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5">
      <c r="A7" s="41" t="s">
        <v>90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45520</v>
      </c>
      <c r="B3" s="39">
        <v>45520</v>
      </c>
      <c r="C3" s="40" t="s">
        <v>132</v>
      </c>
      <c r="D3" s="40" t="s">
        <v>17</v>
      </c>
      <c r="E3" s="40" t="s">
        <v>52</v>
      </c>
      <c r="F3" s="40" t="s">
        <v>135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5">
      <c r="A4" s="39">
        <v>45520</v>
      </c>
      <c r="B4" s="39">
        <v>45520</v>
      </c>
      <c r="C4" s="40" t="s">
        <v>133</v>
      </c>
      <c r="D4" s="40" t="s">
        <v>17</v>
      </c>
      <c r="E4" s="40" t="s">
        <v>52</v>
      </c>
      <c r="F4" s="40" t="s">
        <v>103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5">
      <c r="A5" s="39">
        <v>45520</v>
      </c>
      <c r="B5" s="39">
        <v>45520</v>
      </c>
      <c r="C5" s="40" t="s">
        <v>134</v>
      </c>
      <c r="D5" s="40" t="s">
        <v>17</v>
      </c>
      <c r="E5" s="40" t="s">
        <v>52</v>
      </c>
      <c r="F5" s="40" t="s">
        <v>136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5">
      <c r="A6" s="39">
        <v>45507</v>
      </c>
      <c r="B6" s="39">
        <v>45507</v>
      </c>
      <c r="C6" s="40" t="s">
        <v>153</v>
      </c>
      <c r="D6" s="40" t="s">
        <v>17</v>
      </c>
      <c r="E6" s="40" t="s">
        <v>52</v>
      </c>
      <c r="F6" s="82" t="s">
        <v>138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5">
      <c r="A7" s="39">
        <v>45530</v>
      </c>
      <c r="B7" s="39">
        <v>45530</v>
      </c>
      <c r="C7" s="40" t="s">
        <v>137</v>
      </c>
      <c r="D7" s="40" t="s">
        <v>17</v>
      </c>
      <c r="E7" s="40" t="s">
        <v>52</v>
      </c>
      <c r="F7" s="82" t="s">
        <v>138</v>
      </c>
      <c r="G7" s="83">
        <v>-460589</v>
      </c>
      <c r="H7" s="83">
        <v>0</v>
      </c>
      <c r="I7" s="83">
        <v>-36847</v>
      </c>
      <c r="J7" s="83">
        <v>-497436</v>
      </c>
    </row>
    <row r="8" spans="1:10" x14ac:dyDescent="0.25">
      <c r="A8" s="41" t="s">
        <v>90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76">
        <v>45489</v>
      </c>
      <c r="B3" s="76">
        <v>45489</v>
      </c>
      <c r="C3" s="77" t="s">
        <v>127</v>
      </c>
      <c r="D3" s="40" t="s">
        <v>17</v>
      </c>
      <c r="E3" s="40" t="s">
        <v>52</v>
      </c>
      <c r="F3" s="78" t="s">
        <v>43</v>
      </c>
      <c r="G3" s="79">
        <v>3466302</v>
      </c>
      <c r="H3" s="79">
        <v>433243</v>
      </c>
      <c r="I3" s="79">
        <v>242645</v>
      </c>
      <c r="J3" s="79">
        <v>3275704</v>
      </c>
    </row>
    <row r="4" spans="1:10" x14ac:dyDescent="0.25">
      <c r="A4" s="76">
        <v>45492</v>
      </c>
      <c r="B4" s="76">
        <v>45492</v>
      </c>
      <c r="C4" s="77" t="s">
        <v>128</v>
      </c>
      <c r="D4" s="40" t="s">
        <v>17</v>
      </c>
      <c r="E4" s="40" t="s">
        <v>52</v>
      </c>
      <c r="F4" s="78" t="s">
        <v>22</v>
      </c>
      <c r="G4" s="79">
        <v>1871568</v>
      </c>
      <c r="H4" s="79">
        <v>168441</v>
      </c>
      <c r="I4" s="79">
        <v>136250</v>
      </c>
      <c r="J4" s="79">
        <v>1839377</v>
      </c>
    </row>
    <row r="5" spans="1:10" x14ac:dyDescent="0.25">
      <c r="A5" s="81">
        <v>45484</v>
      </c>
      <c r="B5" s="81">
        <v>45484</v>
      </c>
      <c r="C5" s="80" t="s">
        <v>129</v>
      </c>
      <c r="D5" s="40" t="s">
        <v>17</v>
      </c>
      <c r="E5" s="40" t="s">
        <v>52</v>
      </c>
      <c r="F5" s="82" t="s">
        <v>131</v>
      </c>
      <c r="G5" s="83">
        <v>-197321</v>
      </c>
      <c r="H5" s="83">
        <v>0</v>
      </c>
      <c r="I5" s="83">
        <v>-15785</v>
      </c>
      <c r="J5" s="83">
        <v>-213106</v>
      </c>
    </row>
    <row r="6" spans="1:10" x14ac:dyDescent="0.25">
      <c r="A6" s="81">
        <v>45493</v>
      </c>
      <c r="B6" s="81">
        <v>45493</v>
      </c>
      <c r="C6" s="80" t="s">
        <v>130</v>
      </c>
      <c r="D6" s="40" t="s">
        <v>17</v>
      </c>
      <c r="E6" s="40" t="s">
        <v>52</v>
      </c>
      <c r="F6" s="82" t="s">
        <v>88</v>
      </c>
      <c r="G6" s="83">
        <v>-1022435</v>
      </c>
      <c r="H6" s="83">
        <v>0</v>
      </c>
      <c r="I6" s="83">
        <v>-81795</v>
      </c>
      <c r="J6" s="83">
        <v>-1104230</v>
      </c>
    </row>
    <row r="7" spans="1:10" x14ac:dyDescent="0.25">
      <c r="A7" s="41" t="s">
        <v>90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45460</v>
      </c>
      <c r="B3" s="39">
        <v>45460</v>
      </c>
      <c r="C3" s="40" t="s">
        <v>115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5">
      <c r="A4" s="39">
        <v>45460</v>
      </c>
      <c r="B4" s="39">
        <v>45460</v>
      </c>
      <c r="C4" s="40" t="s">
        <v>116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5">
      <c r="A5" s="39">
        <v>45460</v>
      </c>
      <c r="B5" s="39">
        <v>45460</v>
      </c>
      <c r="C5" s="40" t="s">
        <v>117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5">
      <c r="A6" s="39">
        <v>45450</v>
      </c>
      <c r="B6" s="39">
        <v>45450</v>
      </c>
      <c r="C6" s="40" t="s">
        <v>118</v>
      </c>
      <c r="D6" s="40" t="s">
        <v>17</v>
      </c>
      <c r="E6" s="40" t="s">
        <v>52</v>
      </c>
      <c r="F6" s="40" t="s">
        <v>119</v>
      </c>
      <c r="G6" s="43">
        <v>-45667</v>
      </c>
      <c r="H6" s="43">
        <v>0</v>
      </c>
      <c r="I6" s="43">
        <v>-3653</v>
      </c>
      <c r="J6" s="43">
        <v>-49320</v>
      </c>
    </row>
    <row r="7" spans="1:10" s="64" customFormat="1" x14ac:dyDescent="0.25">
      <c r="A7" s="67">
        <v>45453</v>
      </c>
      <c r="B7" s="67">
        <v>45453</v>
      </c>
      <c r="C7" s="66" t="s">
        <v>126</v>
      </c>
      <c r="D7" s="40" t="s">
        <v>17</v>
      </c>
      <c r="E7" s="40" t="s">
        <v>52</v>
      </c>
      <c r="F7" s="68" t="s">
        <v>122</v>
      </c>
      <c r="G7" s="73">
        <v>-293133</v>
      </c>
      <c r="H7" s="73">
        <v>0</v>
      </c>
      <c r="I7" s="73">
        <v>-23451</v>
      </c>
      <c r="J7" s="73">
        <v>-316584</v>
      </c>
    </row>
    <row r="8" spans="1:10" x14ac:dyDescent="0.25">
      <c r="A8" s="41" t="s">
        <v>125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45416</v>
      </c>
      <c r="B3" s="39">
        <v>45416</v>
      </c>
      <c r="C3" s="40" t="s">
        <v>104</v>
      </c>
      <c r="D3" s="40" t="s">
        <v>17</v>
      </c>
      <c r="E3" s="40" t="s">
        <v>52</v>
      </c>
      <c r="F3" s="40" t="s">
        <v>109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5">
      <c r="A4" s="39">
        <v>45416</v>
      </c>
      <c r="B4" s="39">
        <v>45416</v>
      </c>
      <c r="C4" s="40" t="s">
        <v>105</v>
      </c>
      <c r="D4" s="40" t="s">
        <v>17</v>
      </c>
      <c r="E4" s="40" t="s">
        <v>52</v>
      </c>
      <c r="F4" s="40" t="s">
        <v>110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5">
      <c r="A5" s="39">
        <v>45416</v>
      </c>
      <c r="B5" s="39">
        <v>45416</v>
      </c>
      <c r="C5" s="40" t="s">
        <v>106</v>
      </c>
      <c r="D5" s="40" t="s">
        <v>17</v>
      </c>
      <c r="E5" s="40" t="s">
        <v>52</v>
      </c>
      <c r="F5" s="40" t="s">
        <v>111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5">
      <c r="A6" s="39">
        <v>45427</v>
      </c>
      <c r="B6" s="39">
        <v>45427</v>
      </c>
      <c r="C6" s="40" t="s">
        <v>107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5">
      <c r="A7" s="39">
        <v>45437</v>
      </c>
      <c r="B7" s="39">
        <v>45437</v>
      </c>
      <c r="C7" s="40" t="s">
        <v>108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5">
      <c r="A8" s="39">
        <v>45420</v>
      </c>
      <c r="B8" s="39">
        <v>45420</v>
      </c>
      <c r="C8" s="40" t="s">
        <v>112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s="59" customFormat="1" x14ac:dyDescent="0.25">
      <c r="A9" s="62">
        <v>45426</v>
      </c>
      <c r="B9" s="62">
        <v>45426</v>
      </c>
      <c r="C9" s="61" t="s">
        <v>124</v>
      </c>
      <c r="D9" s="40" t="s">
        <v>17</v>
      </c>
      <c r="E9" s="40" t="s">
        <v>52</v>
      </c>
      <c r="F9" s="63" t="s">
        <v>122</v>
      </c>
      <c r="G9" s="65">
        <v>-95110</v>
      </c>
      <c r="H9" s="65">
        <v>0</v>
      </c>
      <c r="I9" s="65">
        <v>-7609</v>
      </c>
      <c r="J9" s="65">
        <v>-102719</v>
      </c>
    </row>
    <row r="10" spans="1:10" x14ac:dyDescent="0.25">
      <c r="A10" s="39">
        <v>45430</v>
      </c>
      <c r="B10" s="39">
        <v>45430</v>
      </c>
      <c r="C10" s="40" t="s">
        <v>113</v>
      </c>
      <c r="D10" s="40" t="s">
        <v>17</v>
      </c>
      <c r="E10" s="40" t="s">
        <v>52</v>
      </c>
      <c r="F10" s="40" t="s">
        <v>114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5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4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45394</v>
      </c>
      <c r="B3" s="39">
        <v>45394</v>
      </c>
      <c r="C3" s="40" t="s">
        <v>98</v>
      </c>
      <c r="D3" s="40" t="s">
        <v>17</v>
      </c>
      <c r="E3" s="40" t="s">
        <v>52</v>
      </c>
      <c r="F3" s="40" t="s">
        <v>101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5">
      <c r="A4" s="39">
        <v>45394</v>
      </c>
      <c r="B4" s="39">
        <v>45394</v>
      </c>
      <c r="C4" s="40" t="s">
        <v>99</v>
      </c>
      <c r="D4" s="40" t="s">
        <v>17</v>
      </c>
      <c r="E4" s="40" t="s">
        <v>52</v>
      </c>
      <c r="F4" s="40" t="s">
        <v>102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5">
      <c r="A5" s="39">
        <v>45401</v>
      </c>
      <c r="B5" s="39">
        <v>45401</v>
      </c>
      <c r="C5" s="40" t="s">
        <v>100</v>
      </c>
      <c r="D5" s="40" t="s">
        <v>17</v>
      </c>
      <c r="E5" s="40" t="s">
        <v>52</v>
      </c>
      <c r="F5" s="40" t="s">
        <v>103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s="69" customFormat="1" x14ac:dyDescent="0.25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119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s="54" customFormat="1" x14ac:dyDescent="0.25">
      <c r="A7" s="57">
        <v>45390</v>
      </c>
      <c r="B7" s="57">
        <v>45390</v>
      </c>
      <c r="C7" s="56" t="s">
        <v>123</v>
      </c>
      <c r="D7" s="40" t="s">
        <v>17</v>
      </c>
      <c r="E7" s="40" t="s">
        <v>52</v>
      </c>
      <c r="F7" s="58" t="s">
        <v>122</v>
      </c>
      <c r="G7" s="60">
        <v>-108350</v>
      </c>
      <c r="H7" s="60">
        <v>0</v>
      </c>
      <c r="I7" s="60">
        <v>-8668</v>
      </c>
      <c r="J7" s="60">
        <v>-117018</v>
      </c>
    </row>
    <row r="8" spans="1:10" x14ac:dyDescent="0.25">
      <c r="A8" s="41" t="s">
        <v>90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5">
      <c r="J9" s="37">
        <v>5375837</v>
      </c>
    </row>
    <row r="10" spans="1:10" x14ac:dyDescent="0.25">
      <c r="J10" s="50">
        <f>+J8+J9</f>
        <v>12339914.039999999</v>
      </c>
    </row>
    <row r="11" spans="1:10" x14ac:dyDescent="0.25">
      <c r="I11" s="71"/>
      <c r="J11" s="71"/>
    </row>
    <row r="12" spans="1:10" x14ac:dyDescent="0.25">
      <c r="I12" s="71"/>
    </row>
    <row r="14" spans="1:10" x14ac:dyDescent="0.25">
      <c r="H14" s="71"/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23">
        <v>45352</v>
      </c>
      <c r="B3" s="23">
        <v>45352</v>
      </c>
      <c r="C3" s="24" t="s">
        <v>96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5">
      <c r="A4" s="23">
        <v>45359</v>
      </c>
      <c r="B4" s="23">
        <v>45359</v>
      </c>
      <c r="C4" s="24" t="s">
        <v>97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5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53"/>
  <sheetViews>
    <sheetView topLeftCell="D2" zoomScaleNormal="100" workbookViewId="0">
      <selection activeCell="J2" sqref="J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2" style="69" customWidth="1"/>
    <col min="4" max="4" width="13.42578125" style="69" customWidth="1"/>
    <col min="5" max="5" width="19.5703125" style="69" customWidth="1"/>
    <col min="6" max="6" width="49.85546875" style="69" bestFit="1" customWidth="1"/>
    <col min="7" max="7" width="11.28515625" style="71" bestFit="1" customWidth="1"/>
    <col min="8" max="8" width="11.5703125" style="71" bestFit="1" customWidth="1"/>
    <col min="9" max="9" width="16.7109375" style="71" bestFit="1" customWidth="1"/>
    <col min="10" max="10" width="15.28515625" style="71" bestFit="1" customWidth="1"/>
    <col min="11" max="11" width="18.7109375" style="69" bestFit="1" customWidth="1"/>
    <col min="12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194</v>
      </c>
      <c r="E2" s="75" t="s">
        <v>10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45839</v>
      </c>
      <c r="B3" s="81">
        <v>45839</v>
      </c>
      <c r="C3" s="82" t="s">
        <v>195</v>
      </c>
      <c r="D3" s="82" t="s">
        <v>196</v>
      </c>
      <c r="E3" s="82" t="s">
        <v>197</v>
      </c>
      <c r="F3" s="82" t="s">
        <v>198</v>
      </c>
      <c r="G3" s="83">
        <v>602196</v>
      </c>
      <c r="H3" s="83">
        <v>30109</v>
      </c>
      <c r="I3" s="83">
        <v>45767</v>
      </c>
      <c r="J3" s="83">
        <f>+G3-H3+I3</f>
        <v>617854</v>
      </c>
    </row>
    <row r="4" spans="1:10" x14ac:dyDescent="0.25">
      <c r="A4" s="81">
        <v>45847</v>
      </c>
      <c r="B4" s="81">
        <v>45847</v>
      </c>
      <c r="C4" s="82" t="s">
        <v>199</v>
      </c>
      <c r="D4" s="82" t="s">
        <v>200</v>
      </c>
      <c r="E4" s="82" t="s">
        <v>197</v>
      </c>
      <c r="F4" s="82" t="s">
        <v>201</v>
      </c>
      <c r="G4" s="83">
        <v>903023</v>
      </c>
      <c r="H4" s="83">
        <v>45152</v>
      </c>
      <c r="I4" s="83">
        <v>68630</v>
      </c>
      <c r="J4" s="83">
        <f t="shared" ref="J4:J9" si="0">+G4-H4+I4</f>
        <v>926501</v>
      </c>
    </row>
    <row r="5" spans="1:10" x14ac:dyDescent="0.25">
      <c r="A5" s="81">
        <v>45849</v>
      </c>
      <c r="B5" s="81">
        <v>45849</v>
      </c>
      <c r="C5" s="82" t="s">
        <v>202</v>
      </c>
      <c r="D5" s="82" t="s">
        <v>203</v>
      </c>
      <c r="E5" s="82" t="s">
        <v>197</v>
      </c>
      <c r="F5" s="82" t="s">
        <v>204</v>
      </c>
      <c r="G5" s="83">
        <v>737599</v>
      </c>
      <c r="H5" s="83">
        <v>36881</v>
      </c>
      <c r="I5" s="83">
        <v>56057</v>
      </c>
      <c r="J5" s="83">
        <f t="shared" si="0"/>
        <v>756775</v>
      </c>
    </row>
    <row r="6" spans="1:10" x14ac:dyDescent="0.25">
      <c r="A6" s="81">
        <v>45849</v>
      </c>
      <c r="B6" s="81">
        <v>45849</v>
      </c>
      <c r="C6" s="82" t="s">
        <v>205</v>
      </c>
      <c r="D6" s="82" t="s">
        <v>206</v>
      </c>
      <c r="E6" s="82" t="s">
        <v>197</v>
      </c>
      <c r="F6" s="82" t="s">
        <v>207</v>
      </c>
      <c r="G6" s="83">
        <v>508842</v>
      </c>
      <c r="H6" s="83">
        <v>25442</v>
      </c>
      <c r="I6" s="83">
        <v>38672</v>
      </c>
      <c r="J6" s="83">
        <f t="shared" si="0"/>
        <v>522072</v>
      </c>
    </row>
    <row r="7" spans="1:10" x14ac:dyDescent="0.25">
      <c r="A7" s="81">
        <v>45852</v>
      </c>
      <c r="B7" s="81">
        <v>45852</v>
      </c>
      <c r="C7" s="82" t="s">
        <v>208</v>
      </c>
      <c r="D7" s="82" t="s">
        <v>209</v>
      </c>
      <c r="E7" s="82" t="s">
        <v>197</v>
      </c>
      <c r="F7" s="82" t="s">
        <v>210</v>
      </c>
      <c r="G7" s="83">
        <v>800827</v>
      </c>
      <c r="H7" s="83">
        <v>40042</v>
      </c>
      <c r="I7" s="83">
        <v>60863</v>
      </c>
      <c r="J7" s="83">
        <f t="shared" si="0"/>
        <v>821648</v>
      </c>
    </row>
    <row r="8" spans="1:10" x14ac:dyDescent="0.25">
      <c r="A8" s="81">
        <v>45856</v>
      </c>
      <c r="B8" s="81">
        <v>45856</v>
      </c>
      <c r="C8" s="82" t="s">
        <v>211</v>
      </c>
      <c r="D8" s="82" t="s">
        <v>203</v>
      </c>
      <c r="E8" s="82" t="s">
        <v>197</v>
      </c>
      <c r="F8" s="82" t="s">
        <v>204</v>
      </c>
      <c r="G8" s="83">
        <v>317331</v>
      </c>
      <c r="H8" s="83">
        <v>15866</v>
      </c>
      <c r="I8" s="83">
        <v>24117</v>
      </c>
      <c r="J8" s="83">
        <f t="shared" si="0"/>
        <v>325582</v>
      </c>
    </row>
    <row r="9" spans="1:10" x14ac:dyDescent="0.25">
      <c r="A9" s="81">
        <v>45861</v>
      </c>
      <c r="B9" s="81">
        <v>45861</v>
      </c>
      <c r="C9" s="82" t="s">
        <v>212</v>
      </c>
      <c r="D9" s="82" t="s">
        <v>213</v>
      </c>
      <c r="E9" s="82" t="s">
        <v>197</v>
      </c>
      <c r="F9" s="82" t="s">
        <v>214</v>
      </c>
      <c r="G9" s="83">
        <v>537627</v>
      </c>
      <c r="H9" s="83">
        <v>26881</v>
      </c>
      <c r="I9" s="83">
        <v>40860</v>
      </c>
      <c r="J9" s="83">
        <f t="shared" si="0"/>
        <v>551606</v>
      </c>
    </row>
    <row r="10" spans="1:10" x14ac:dyDescent="0.25">
      <c r="A10" s="81">
        <v>45850</v>
      </c>
      <c r="B10" s="81">
        <v>45850</v>
      </c>
      <c r="C10" s="82"/>
      <c r="D10" s="82" t="s">
        <v>203</v>
      </c>
      <c r="E10" s="82" t="s">
        <v>197</v>
      </c>
      <c r="F10" s="82" t="s">
        <v>215</v>
      </c>
      <c r="G10" s="83">
        <v>-205994</v>
      </c>
      <c r="H10" s="83">
        <v>0</v>
      </c>
      <c r="I10" s="83">
        <v>-16479</v>
      </c>
      <c r="J10" s="83">
        <f>+G10-H10+I10</f>
        <v>-222473</v>
      </c>
    </row>
    <row r="11" spans="1:10" x14ac:dyDescent="0.25">
      <c r="A11" s="81">
        <v>45850</v>
      </c>
      <c r="B11" s="81">
        <v>45850</v>
      </c>
      <c r="C11" s="82"/>
      <c r="D11" s="82" t="s">
        <v>206</v>
      </c>
      <c r="E11" s="82" t="s">
        <v>197</v>
      </c>
      <c r="F11" s="82" t="s">
        <v>216</v>
      </c>
      <c r="G11" s="83">
        <v>-105505</v>
      </c>
      <c r="H11" s="83">
        <v>0</v>
      </c>
      <c r="I11" s="83">
        <v>-8440</v>
      </c>
      <c r="J11" s="83">
        <f t="shared" ref="J11:J12" si="1">+G11-H11+I11</f>
        <v>-113945</v>
      </c>
    </row>
    <row r="12" spans="1:10" x14ac:dyDescent="0.25">
      <c r="A12" s="81">
        <v>45850</v>
      </c>
      <c r="B12" s="81">
        <v>45850</v>
      </c>
      <c r="C12" s="82"/>
      <c r="D12" s="82" t="s">
        <v>203</v>
      </c>
      <c r="E12" s="82" t="s">
        <v>197</v>
      </c>
      <c r="F12" s="82" t="s">
        <v>217</v>
      </c>
      <c r="G12" s="83">
        <v>-47673</v>
      </c>
      <c r="H12" s="83">
        <v>0</v>
      </c>
      <c r="I12" s="83">
        <v>-3814</v>
      </c>
      <c r="J12" s="83">
        <f t="shared" si="1"/>
        <v>-51487</v>
      </c>
    </row>
    <row r="13" spans="1:10" x14ac:dyDescent="0.25">
      <c r="A13" s="81">
        <v>45850</v>
      </c>
      <c r="B13" s="81">
        <v>45850</v>
      </c>
      <c r="C13" s="82"/>
      <c r="D13" s="82" t="s">
        <v>196</v>
      </c>
      <c r="E13" s="82" t="s">
        <v>197</v>
      </c>
      <c r="F13" s="82" t="s">
        <v>218</v>
      </c>
      <c r="G13" s="83">
        <v>-175391</v>
      </c>
      <c r="H13" s="83">
        <v>0</v>
      </c>
      <c r="I13" s="83">
        <v>-14032</v>
      </c>
      <c r="J13" s="83">
        <f>+G13-H13+I13</f>
        <v>-189423</v>
      </c>
    </row>
    <row r="14" spans="1:10" x14ac:dyDescent="0.25">
      <c r="A14" s="36" t="s">
        <v>152</v>
      </c>
      <c r="G14" s="37">
        <f>SUM(G3:G13)</f>
        <v>3872882</v>
      </c>
      <c r="H14" s="37">
        <f>SUM(H3:H13)</f>
        <v>220373</v>
      </c>
      <c r="I14" s="37">
        <f>SUM(I3:I13)</f>
        <v>292201</v>
      </c>
      <c r="J14" s="37">
        <f>SUM(J3:J13)</f>
        <v>3944710</v>
      </c>
    </row>
    <row r="20" spans="1:14" hidden="1" x14ac:dyDescent="0.25">
      <c r="A20" s="90"/>
      <c r="B20" s="69">
        <v>1</v>
      </c>
      <c r="C20" s="92"/>
      <c r="F20" s="93" t="s">
        <v>219</v>
      </c>
      <c r="G20" s="94">
        <f>+SUM(H20:O20)-SUM(A20:E20)</f>
        <v>18</v>
      </c>
      <c r="H20" s="71">
        <v>2</v>
      </c>
      <c r="I20" s="71">
        <v>3</v>
      </c>
      <c r="J20" s="71">
        <v>3</v>
      </c>
      <c r="K20" s="95">
        <v>3</v>
      </c>
      <c r="L20" s="95">
        <v>5</v>
      </c>
      <c r="N20" s="95">
        <v>3</v>
      </c>
    </row>
    <row r="21" spans="1:14" hidden="1" x14ac:dyDescent="0.25">
      <c r="A21" s="90"/>
      <c r="B21" s="69">
        <v>2</v>
      </c>
      <c r="C21" s="91"/>
      <c r="D21" s="69">
        <v>1</v>
      </c>
      <c r="F21" s="93" t="s">
        <v>220</v>
      </c>
      <c r="G21" s="94">
        <f t="shared" ref="G21:G25" si="2">+SUM(H21:O21)-SUM(A21:E21)</f>
        <v>12</v>
      </c>
      <c r="H21" s="71">
        <v>3</v>
      </c>
      <c r="I21" s="71">
        <v>2</v>
      </c>
      <c r="J21" s="71">
        <v>2</v>
      </c>
      <c r="K21" s="95"/>
      <c r="L21" s="95">
        <v>2</v>
      </c>
      <c r="M21" s="95">
        <v>3</v>
      </c>
      <c r="N21" s="95">
        <v>3</v>
      </c>
    </row>
    <row r="22" spans="1:14" hidden="1" x14ac:dyDescent="0.25">
      <c r="A22" s="90"/>
      <c r="B22" s="90"/>
      <c r="C22" s="92"/>
      <c r="D22" s="69">
        <v>1</v>
      </c>
      <c r="E22" s="69">
        <v>1</v>
      </c>
      <c r="F22" s="93" t="s">
        <v>221</v>
      </c>
      <c r="G22" s="94">
        <f t="shared" si="2"/>
        <v>5</v>
      </c>
      <c r="I22" s="71">
        <v>3</v>
      </c>
      <c r="J22" s="71">
        <v>2</v>
      </c>
      <c r="K22" s="95"/>
      <c r="L22" s="95">
        <v>2</v>
      </c>
      <c r="M22" s="95"/>
      <c r="N22" s="95"/>
    </row>
    <row r="23" spans="1:14" hidden="1" x14ac:dyDescent="0.25">
      <c r="A23" s="90"/>
      <c r="B23" s="90"/>
      <c r="C23" s="69">
        <v>1</v>
      </c>
      <c r="D23" s="69">
        <v>1</v>
      </c>
      <c r="F23" s="93" t="s">
        <v>222</v>
      </c>
      <c r="G23" s="94">
        <f t="shared" si="2"/>
        <v>14</v>
      </c>
      <c r="H23" s="71">
        <v>3</v>
      </c>
      <c r="I23" s="71">
        <v>2</v>
      </c>
      <c r="K23" s="95">
        <v>3</v>
      </c>
      <c r="L23" s="95">
        <v>2</v>
      </c>
      <c r="M23" s="95">
        <v>3</v>
      </c>
      <c r="N23" s="95">
        <v>3</v>
      </c>
    </row>
    <row r="24" spans="1:14" hidden="1" x14ac:dyDescent="0.25">
      <c r="A24" s="90"/>
      <c r="B24" s="90"/>
      <c r="C24" s="92"/>
      <c r="D24" s="92"/>
      <c r="E24" s="91"/>
      <c r="F24" s="93" t="s">
        <v>223</v>
      </c>
      <c r="G24" s="94">
        <f t="shared" si="2"/>
        <v>13</v>
      </c>
      <c r="H24" s="71">
        <v>3</v>
      </c>
      <c r="I24" s="71">
        <v>3</v>
      </c>
      <c r="J24" s="71">
        <v>4</v>
      </c>
      <c r="K24" s="95">
        <v>3</v>
      </c>
      <c r="L24" s="95"/>
      <c r="M24" s="95"/>
      <c r="N24" s="95"/>
    </row>
    <row r="25" spans="1:14" hidden="1" x14ac:dyDescent="0.25">
      <c r="A25" s="90"/>
      <c r="B25" s="90"/>
      <c r="C25" s="92"/>
      <c r="D25" s="92"/>
      <c r="E25" s="92"/>
      <c r="F25" s="93" t="s">
        <v>224</v>
      </c>
      <c r="G25" s="94">
        <f t="shared" si="2"/>
        <v>0</v>
      </c>
      <c r="K25" s="95"/>
    </row>
    <row r="26" spans="1:14" hidden="1" x14ac:dyDescent="0.25">
      <c r="A26" s="90"/>
      <c r="B26" s="90"/>
      <c r="C26" s="92"/>
      <c r="D26" s="92"/>
      <c r="E26" s="92"/>
      <c r="F26" s="93" t="s">
        <v>225</v>
      </c>
      <c r="G26" s="94">
        <f t="shared" ref="G26:G27" si="3">+SUM(H26:O26)-SUM(A26:E26)</f>
        <v>0</v>
      </c>
      <c r="K26" s="95"/>
    </row>
    <row r="27" spans="1:14" hidden="1" x14ac:dyDescent="0.25">
      <c r="A27" s="90"/>
      <c r="B27" s="90"/>
      <c r="C27" s="92"/>
      <c r="D27" s="92"/>
      <c r="E27" s="92"/>
      <c r="F27" s="93" t="s">
        <v>226</v>
      </c>
      <c r="G27" s="94">
        <f t="shared" si="3"/>
        <v>0</v>
      </c>
      <c r="K27" s="95"/>
    </row>
    <row r="28" spans="1:14" hidden="1" x14ac:dyDescent="0.25">
      <c r="A28" s="90"/>
      <c r="B28" s="90"/>
      <c r="C28" s="92"/>
      <c r="D28" s="92"/>
      <c r="E28" s="92"/>
    </row>
    <row r="29" spans="1:14" hidden="1" x14ac:dyDescent="0.25">
      <c r="A29" s="90"/>
      <c r="B29" s="90"/>
      <c r="C29" s="92"/>
      <c r="D29" s="92"/>
      <c r="E29" s="92"/>
    </row>
    <row r="30" spans="1:14" hidden="1" x14ac:dyDescent="0.25">
      <c r="E30" s="92"/>
    </row>
    <row r="31" spans="1:14" hidden="1" x14ac:dyDescent="0.25">
      <c r="E31" s="92"/>
    </row>
    <row r="32" spans="1:14" hidden="1" x14ac:dyDescent="0.25"/>
    <row r="33" spans="6:9" hidden="1" x14ac:dyDescent="0.25">
      <c r="F33" s="69" t="s">
        <v>227</v>
      </c>
      <c r="G33" s="71" t="s">
        <v>228</v>
      </c>
    </row>
    <row r="34" spans="6:9" hidden="1" x14ac:dyDescent="0.25">
      <c r="F34" s="69" t="str">
        <f t="shared" ref="F34:G41" si="4">+F20</f>
        <v>Chân giò muối 300g</v>
      </c>
      <c r="G34" s="71">
        <f t="shared" si="4"/>
        <v>18</v>
      </c>
      <c r="H34" s="71">
        <v>73431</v>
      </c>
      <c r="I34" s="71">
        <f>+G34*H34*0.95*1.08</f>
        <v>1356123.7079999999</v>
      </c>
    </row>
    <row r="35" spans="6:9" hidden="1" x14ac:dyDescent="0.25">
      <c r="F35" s="69" t="str">
        <f t="shared" si="4"/>
        <v>Tai heo muối 200g</v>
      </c>
      <c r="G35" s="71">
        <f t="shared" si="4"/>
        <v>12</v>
      </c>
      <c r="H35" s="71">
        <v>55595</v>
      </c>
      <c r="I35" s="71">
        <f t="shared" ref="I35:I41" si="5">+G35*H35*0.95*1.08</f>
        <v>684485.64</v>
      </c>
    </row>
    <row r="36" spans="6:9" hidden="1" x14ac:dyDescent="0.25">
      <c r="F36" s="69" t="str">
        <f t="shared" si="4"/>
        <v>Gà muối 500g</v>
      </c>
      <c r="G36" s="71">
        <f t="shared" si="4"/>
        <v>5</v>
      </c>
      <c r="H36" s="71">
        <v>111058</v>
      </c>
      <c r="I36" s="71">
        <f>+G36*H36*0.95*1.08</f>
        <v>569727.54</v>
      </c>
    </row>
    <row r="37" spans="6:9" hidden="1" x14ac:dyDescent="0.25">
      <c r="F37" s="69" t="str">
        <f t="shared" si="4"/>
        <v>Giò tai lưỡi xào 250g</v>
      </c>
      <c r="G37" s="71">
        <f t="shared" si="4"/>
        <v>14</v>
      </c>
      <c r="H37" s="71">
        <v>50182</v>
      </c>
      <c r="I37" s="71">
        <f t="shared" si="5"/>
        <v>720814.24800000002</v>
      </c>
    </row>
    <row r="38" spans="6:9" hidden="1" x14ac:dyDescent="0.25">
      <c r="F38" s="69" t="str">
        <f t="shared" si="4"/>
        <v>Mọc nấm hương 250g</v>
      </c>
      <c r="G38" s="71">
        <f t="shared" si="4"/>
        <v>13</v>
      </c>
      <c r="H38" s="71">
        <v>46000</v>
      </c>
      <c r="I38" s="71">
        <f t="shared" si="5"/>
        <v>613548</v>
      </c>
    </row>
    <row r="39" spans="6:9" hidden="1" x14ac:dyDescent="0.25">
      <c r="F39" s="69" t="str">
        <f t="shared" si="4"/>
        <v>Chân giò muối 500g</v>
      </c>
      <c r="G39" s="71">
        <f t="shared" si="4"/>
        <v>0</v>
      </c>
      <c r="H39" s="71">
        <v>119066</v>
      </c>
      <c r="I39" s="71">
        <f t="shared" si="5"/>
        <v>0</v>
      </c>
    </row>
    <row r="40" spans="6:9" hidden="1" x14ac:dyDescent="0.25">
      <c r="F40" s="69" t="str">
        <f t="shared" si="4"/>
        <v>Chả cốm 300g</v>
      </c>
      <c r="G40" s="71">
        <f t="shared" si="4"/>
        <v>0</v>
      </c>
      <c r="H40" s="71">
        <v>74250</v>
      </c>
      <c r="I40" s="71">
        <f t="shared" si="5"/>
        <v>0</v>
      </c>
    </row>
    <row r="41" spans="6:9" hidden="1" x14ac:dyDescent="0.25">
      <c r="F41" s="69" t="str">
        <f t="shared" si="4"/>
        <v>Chả nướng 300g</v>
      </c>
      <c r="G41" s="71">
        <f t="shared" si="4"/>
        <v>0</v>
      </c>
      <c r="H41" s="71">
        <v>70950</v>
      </c>
      <c r="I41" s="71">
        <f t="shared" si="5"/>
        <v>0</v>
      </c>
    </row>
    <row r="42" spans="6:9" hidden="1" x14ac:dyDescent="0.25"/>
    <row r="43" spans="6:9" hidden="1" x14ac:dyDescent="0.25">
      <c r="G43" s="69"/>
      <c r="I43" s="71">
        <f>SUM(I34:I41)</f>
        <v>3944699.1359999999</v>
      </c>
    </row>
    <row r="44" spans="6:9" hidden="1" x14ac:dyDescent="0.25"/>
    <row r="53" spans="11:11" x14ac:dyDescent="0.25">
      <c r="K53" s="7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1.7109375" bestFit="1" customWidth="1"/>
    <col min="12" max="12" width="10" bestFit="1" customWidth="1"/>
    <col min="13" max="14" width="11.7109375" bestFit="1" customWidth="1"/>
  </cols>
  <sheetData>
    <row r="1" spans="1:13" ht="18.75" x14ac:dyDescent="0.3">
      <c r="A1" s="105" t="s">
        <v>48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3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5">
      <c r="A3" s="39">
        <v>45327</v>
      </c>
      <c r="B3" s="39">
        <v>45327</v>
      </c>
      <c r="C3" s="40" t="s">
        <v>91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5">
      <c r="A4" s="39">
        <v>45327</v>
      </c>
      <c r="B4" s="39">
        <v>45327</v>
      </c>
      <c r="C4" s="40" t="s">
        <v>92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5">
      <c r="A5" s="39">
        <v>45327</v>
      </c>
      <c r="B5" s="39">
        <v>45327</v>
      </c>
      <c r="C5" s="40" t="s">
        <v>93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5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4" width="11.7109375" bestFit="1" customWidth="1"/>
  </cols>
  <sheetData>
    <row r="1" spans="1:12" ht="18.75" x14ac:dyDescent="0.3">
      <c r="A1" s="105" t="s">
        <v>48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5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5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5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5">
      <c r="A7" s="41" t="s">
        <v>90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105" t="s">
        <v>61</v>
      </c>
      <c r="B10" s="105"/>
      <c r="C10" s="105"/>
      <c r="D10" s="105"/>
      <c r="E10" s="105"/>
      <c r="F10" s="105"/>
      <c r="G10" s="105"/>
      <c r="H10" s="105"/>
      <c r="I10" s="105"/>
      <c r="J10" s="105"/>
    </row>
    <row r="11" spans="1:12" ht="21" x14ac:dyDescent="0.25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5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5">
      <c r="A13" s="52">
        <v>45295</v>
      </c>
      <c r="B13" s="52">
        <v>45295</v>
      </c>
      <c r="C13" s="51" t="s">
        <v>121</v>
      </c>
      <c r="D13" s="51" t="s">
        <v>17</v>
      </c>
      <c r="E13" s="24"/>
      <c r="F13" s="53" t="s">
        <v>122</v>
      </c>
      <c r="G13" s="55">
        <v>158369</v>
      </c>
      <c r="H13" s="55">
        <v>0</v>
      </c>
      <c r="I13" s="55">
        <v>12669</v>
      </c>
      <c r="J13" s="55">
        <v>171038</v>
      </c>
    </row>
    <row r="14" spans="1:12" x14ac:dyDescent="0.25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48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2" style="69" customWidth="1"/>
    <col min="4" max="4" width="13.42578125" style="69" customWidth="1"/>
    <col min="5" max="5" width="19.5703125" style="69" customWidth="1"/>
    <col min="6" max="6" width="49.85546875" style="69" bestFit="1" customWidth="1"/>
    <col min="7" max="7" width="11.28515625" style="71" bestFit="1" customWidth="1"/>
    <col min="8" max="8" width="11.5703125" style="71" bestFit="1" customWidth="1"/>
    <col min="9" max="9" width="16.7109375" style="71" bestFit="1" customWidth="1"/>
    <col min="10" max="10" width="15.28515625" style="71" bestFit="1" customWidth="1"/>
    <col min="11" max="11" width="18.7109375" style="69" bestFit="1" customWidth="1"/>
    <col min="12" max="16384" width="9.140625" style="69"/>
  </cols>
  <sheetData>
    <row r="1" spans="1:14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4" ht="15" customHeight="1" x14ac:dyDescent="0.25">
      <c r="A2" s="70" t="s">
        <v>49</v>
      </c>
      <c r="B2" s="70" t="s">
        <v>8</v>
      </c>
      <c r="C2" s="75" t="s">
        <v>9</v>
      </c>
      <c r="D2" s="75" t="s">
        <v>194</v>
      </c>
      <c r="E2" s="75" t="s">
        <v>10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4" x14ac:dyDescent="0.25">
      <c r="A3" s="81">
        <v>45825</v>
      </c>
      <c r="B3" s="81">
        <v>45825</v>
      </c>
      <c r="C3" s="82" t="s">
        <v>229</v>
      </c>
      <c r="D3" s="82" t="s">
        <v>209</v>
      </c>
      <c r="E3" s="82" t="s">
        <v>197</v>
      </c>
      <c r="F3" s="82" t="s">
        <v>210</v>
      </c>
      <c r="G3" s="83">
        <v>689635</v>
      </c>
      <c r="H3" s="83">
        <v>34482</v>
      </c>
      <c r="I3" s="83">
        <v>52412</v>
      </c>
      <c r="J3" s="83">
        <f t="shared" ref="J3:J6" si="0">+G3-H3+I3</f>
        <v>707565</v>
      </c>
    </row>
    <row r="4" spans="1:14" x14ac:dyDescent="0.25">
      <c r="A4" s="81">
        <v>45826</v>
      </c>
      <c r="B4" s="81">
        <v>45826</v>
      </c>
      <c r="C4" s="82" t="s">
        <v>230</v>
      </c>
      <c r="D4" s="82" t="s">
        <v>231</v>
      </c>
      <c r="E4" s="82" t="s">
        <v>197</v>
      </c>
      <c r="F4" s="82" t="s">
        <v>232</v>
      </c>
      <c r="G4" s="83">
        <v>720252</v>
      </c>
      <c r="H4" s="83">
        <v>36013</v>
      </c>
      <c r="I4" s="83">
        <v>54739</v>
      </c>
      <c r="J4" s="83">
        <f t="shared" si="0"/>
        <v>738978</v>
      </c>
    </row>
    <row r="5" spans="1:14" x14ac:dyDescent="0.25">
      <c r="A5" s="81">
        <v>45826</v>
      </c>
      <c r="B5" s="81">
        <v>45826</v>
      </c>
      <c r="C5" s="82" t="s">
        <v>233</v>
      </c>
      <c r="D5" s="82" t="s">
        <v>196</v>
      </c>
      <c r="E5" s="82" t="s">
        <v>197</v>
      </c>
      <c r="F5" s="82" t="s">
        <v>198</v>
      </c>
      <c r="G5" s="83">
        <v>367155</v>
      </c>
      <c r="H5" s="83">
        <v>18358</v>
      </c>
      <c r="I5" s="83">
        <v>27904</v>
      </c>
      <c r="J5" s="83">
        <f t="shared" si="0"/>
        <v>376701</v>
      </c>
    </row>
    <row r="6" spans="1:14" x14ac:dyDescent="0.25">
      <c r="A6" s="81">
        <v>45831</v>
      </c>
      <c r="B6" s="81">
        <v>45831</v>
      </c>
      <c r="C6" s="82" t="s">
        <v>234</v>
      </c>
      <c r="D6" s="82" t="s">
        <v>196</v>
      </c>
      <c r="E6" s="82" t="s">
        <v>197</v>
      </c>
      <c r="F6" s="82" t="s">
        <v>198</v>
      </c>
      <c r="G6" s="83">
        <v>944205</v>
      </c>
      <c r="H6" s="83">
        <v>47211</v>
      </c>
      <c r="I6" s="83">
        <v>71760</v>
      </c>
      <c r="J6" s="83">
        <f t="shared" si="0"/>
        <v>968754</v>
      </c>
    </row>
    <row r="7" spans="1:14" x14ac:dyDescent="0.25">
      <c r="A7" s="81">
        <v>45810</v>
      </c>
      <c r="B7" s="81">
        <v>45810</v>
      </c>
      <c r="C7" s="82" t="s">
        <v>235</v>
      </c>
      <c r="D7" s="82" t="s">
        <v>203</v>
      </c>
      <c r="E7" s="82" t="s">
        <v>197</v>
      </c>
      <c r="F7" s="82" t="s">
        <v>236</v>
      </c>
      <c r="G7" s="83">
        <v>-52816</v>
      </c>
      <c r="H7" s="83">
        <v>0</v>
      </c>
      <c r="I7" s="83">
        <v>-4225</v>
      </c>
      <c r="J7" s="83">
        <f>+G7-H7+I7</f>
        <v>-57041</v>
      </c>
    </row>
    <row r="8" spans="1:14" x14ac:dyDescent="0.25">
      <c r="A8" s="81">
        <v>45828</v>
      </c>
      <c r="B8" s="81">
        <v>45828</v>
      </c>
      <c r="C8" s="82" t="s">
        <v>237</v>
      </c>
      <c r="D8" s="82" t="s">
        <v>231</v>
      </c>
      <c r="E8" s="82" t="s">
        <v>197</v>
      </c>
      <c r="F8" s="82" t="s">
        <v>238</v>
      </c>
      <c r="G8" s="83">
        <v>-258683</v>
      </c>
      <c r="H8" s="83">
        <v>0</v>
      </c>
      <c r="I8" s="83">
        <f>+G8*0.08</f>
        <v>-20694.64</v>
      </c>
      <c r="J8" s="83">
        <f>+G8-H8+I8</f>
        <v>-279377.64</v>
      </c>
    </row>
    <row r="9" spans="1:14" x14ac:dyDescent="0.25">
      <c r="A9" s="36" t="s">
        <v>152</v>
      </c>
      <c r="G9" s="37">
        <f>SUM(G3:G8)</f>
        <v>2409748</v>
      </c>
      <c r="H9" s="37">
        <f>SUM(H3:H8)</f>
        <v>136064</v>
      </c>
      <c r="I9" s="37">
        <f>SUM(I3:I8)</f>
        <v>181895.36</v>
      </c>
      <c r="J9" s="37">
        <f>SUM(J3:J8)</f>
        <v>2455579.36</v>
      </c>
    </row>
    <row r="14" spans="1:14" hidden="1" x14ac:dyDescent="0.25"/>
    <row r="15" spans="1:14" hidden="1" x14ac:dyDescent="0.25">
      <c r="A15" s="90"/>
      <c r="B15" s="91"/>
      <c r="C15" s="92"/>
      <c r="F15" s="93" t="s">
        <v>219</v>
      </c>
      <c r="G15" s="94">
        <f>+SUM(H15:O15)-SUM(A15:E15)</f>
        <v>13</v>
      </c>
      <c r="H15" s="71">
        <v>5</v>
      </c>
      <c r="I15" s="71">
        <v>3</v>
      </c>
      <c r="J15" s="71">
        <v>5</v>
      </c>
      <c r="K15" s="95"/>
      <c r="L15" s="95"/>
      <c r="N15" s="95"/>
    </row>
    <row r="16" spans="1:14" hidden="1" x14ac:dyDescent="0.25">
      <c r="A16" s="90"/>
      <c r="B16" s="90"/>
      <c r="C16" s="91"/>
      <c r="E16" s="69">
        <v>1</v>
      </c>
      <c r="F16" s="93" t="s">
        <v>220</v>
      </c>
      <c r="G16" s="94">
        <f t="shared" ref="G16:G20" si="1">+SUM(H16:O16)-SUM(A16:E16)</f>
        <v>2</v>
      </c>
      <c r="I16" s="71">
        <v>3</v>
      </c>
      <c r="K16" s="95"/>
      <c r="L16" s="95"/>
      <c r="N16" s="95"/>
    </row>
    <row r="17" spans="1:14" hidden="1" x14ac:dyDescent="0.25">
      <c r="A17" s="90"/>
      <c r="B17" s="90"/>
      <c r="C17" s="92"/>
      <c r="D17" s="69">
        <v>2</v>
      </c>
      <c r="F17" s="93" t="s">
        <v>221</v>
      </c>
      <c r="G17" s="94">
        <f t="shared" si="1"/>
        <v>8</v>
      </c>
      <c r="H17" s="71">
        <v>2</v>
      </c>
      <c r="I17" s="71">
        <v>3</v>
      </c>
      <c r="K17" s="95">
        <v>5</v>
      </c>
      <c r="L17" s="95"/>
      <c r="M17" s="95"/>
      <c r="N17" s="95"/>
    </row>
    <row r="18" spans="1:14" hidden="1" x14ac:dyDescent="0.25">
      <c r="A18" s="90"/>
      <c r="B18" s="90"/>
      <c r="C18" s="92"/>
      <c r="D18" s="92">
        <v>1</v>
      </c>
      <c r="E18" s="92"/>
      <c r="F18" s="93" t="s">
        <v>222</v>
      </c>
      <c r="G18" s="94">
        <f t="shared" si="1"/>
        <v>6</v>
      </c>
      <c r="H18" s="71">
        <v>2</v>
      </c>
      <c r="K18" s="95">
        <v>5</v>
      </c>
      <c r="L18" s="95"/>
      <c r="M18" s="95"/>
      <c r="N18" s="95"/>
    </row>
    <row r="19" spans="1:14" hidden="1" x14ac:dyDescent="0.25">
      <c r="A19" s="90"/>
      <c r="B19" s="90"/>
      <c r="C19" s="92"/>
      <c r="D19" s="92"/>
      <c r="E19" s="91"/>
      <c r="F19" s="93" t="s">
        <v>223</v>
      </c>
      <c r="G19" s="94">
        <f t="shared" si="1"/>
        <v>3</v>
      </c>
      <c r="K19" s="95">
        <v>3</v>
      </c>
      <c r="L19" s="95"/>
      <c r="M19" s="95"/>
      <c r="N19" s="95"/>
    </row>
    <row r="20" spans="1:14" hidden="1" x14ac:dyDescent="0.25">
      <c r="A20" s="90"/>
      <c r="B20" s="90"/>
      <c r="C20" s="92"/>
      <c r="D20" s="92"/>
      <c r="E20" s="92"/>
      <c r="F20" s="93" t="s">
        <v>224</v>
      </c>
      <c r="G20" s="94">
        <f t="shared" si="1"/>
        <v>0</v>
      </c>
      <c r="K20" s="95"/>
    </row>
    <row r="21" spans="1:14" hidden="1" x14ac:dyDescent="0.25">
      <c r="A21" s="90"/>
      <c r="B21" s="90"/>
      <c r="C21" s="92"/>
      <c r="D21" s="92"/>
      <c r="E21" s="92"/>
      <c r="F21" s="93" t="s">
        <v>225</v>
      </c>
      <c r="G21" s="94">
        <f t="shared" ref="G21:G22" si="2">+SUM(H21:O21)-SUM(A21:E21)</f>
        <v>0</v>
      </c>
      <c r="K21" s="95"/>
    </row>
    <row r="22" spans="1:14" hidden="1" x14ac:dyDescent="0.25">
      <c r="A22" s="90"/>
      <c r="B22" s="90"/>
      <c r="C22" s="92"/>
      <c r="D22" s="92"/>
      <c r="E22" s="92"/>
      <c r="F22" s="93" t="s">
        <v>226</v>
      </c>
      <c r="G22" s="94">
        <f t="shared" si="2"/>
        <v>0</v>
      </c>
      <c r="K22" s="95"/>
    </row>
    <row r="23" spans="1:14" hidden="1" x14ac:dyDescent="0.25">
      <c r="A23" s="90"/>
      <c r="B23" s="90"/>
      <c r="C23" s="92"/>
      <c r="D23" s="92"/>
      <c r="E23" s="92"/>
    </row>
    <row r="24" spans="1:14" hidden="1" x14ac:dyDescent="0.25">
      <c r="A24" s="90"/>
      <c r="B24" s="90"/>
      <c r="C24" s="92"/>
      <c r="D24" s="92"/>
      <c r="E24" s="92"/>
    </row>
    <row r="25" spans="1:14" hidden="1" x14ac:dyDescent="0.25">
      <c r="E25" s="92"/>
    </row>
    <row r="26" spans="1:14" hidden="1" x14ac:dyDescent="0.25">
      <c r="E26" s="92"/>
    </row>
    <row r="27" spans="1:14" hidden="1" x14ac:dyDescent="0.25"/>
    <row r="28" spans="1:14" hidden="1" x14ac:dyDescent="0.25">
      <c r="F28" s="69" t="s">
        <v>227</v>
      </c>
      <c r="G28" s="71" t="s">
        <v>228</v>
      </c>
    </row>
    <row r="29" spans="1:14" hidden="1" x14ac:dyDescent="0.25">
      <c r="F29" s="69" t="str">
        <f t="shared" ref="F29:G36" si="3">+F15</f>
        <v>Chân giò muối 300g</v>
      </c>
      <c r="G29" s="71">
        <f t="shared" si="3"/>
        <v>13</v>
      </c>
      <c r="H29" s="71">
        <v>73431</v>
      </c>
      <c r="I29" s="71">
        <f>+G29*H29*0.95*1.08</f>
        <v>979422.67800000007</v>
      </c>
    </row>
    <row r="30" spans="1:14" hidden="1" x14ac:dyDescent="0.25">
      <c r="F30" s="69" t="str">
        <f t="shared" si="3"/>
        <v>Tai heo muối 200g</v>
      </c>
      <c r="G30" s="71">
        <f t="shared" si="3"/>
        <v>2</v>
      </c>
      <c r="H30" s="71">
        <v>55595</v>
      </c>
      <c r="I30" s="71">
        <f t="shared" ref="I30:I36" si="4">+G30*H30*0.95*1.08</f>
        <v>114080.94</v>
      </c>
    </row>
    <row r="31" spans="1:14" hidden="1" x14ac:dyDescent="0.25">
      <c r="F31" s="69" t="str">
        <f t="shared" si="3"/>
        <v>Gà muối 500g</v>
      </c>
      <c r="G31" s="71">
        <f t="shared" si="3"/>
        <v>8</v>
      </c>
      <c r="H31" s="71">
        <v>111058</v>
      </c>
      <c r="I31" s="71">
        <f>+G31*H31*0.95*1.08</f>
        <v>911564.06400000001</v>
      </c>
    </row>
    <row r="32" spans="1:14" hidden="1" x14ac:dyDescent="0.25">
      <c r="F32" s="69" t="str">
        <f t="shared" si="3"/>
        <v>Giò tai lưỡi xào 250g</v>
      </c>
      <c r="G32" s="71">
        <f t="shared" si="3"/>
        <v>6</v>
      </c>
      <c r="H32" s="71">
        <v>50182</v>
      </c>
      <c r="I32" s="71">
        <f t="shared" si="4"/>
        <v>308920.39199999999</v>
      </c>
    </row>
    <row r="33" spans="6:11" hidden="1" x14ac:dyDescent="0.25">
      <c r="F33" s="69" t="str">
        <f t="shared" si="3"/>
        <v>Mọc nấm hương 250g</v>
      </c>
      <c r="G33" s="71">
        <f t="shared" si="3"/>
        <v>3</v>
      </c>
      <c r="H33" s="71">
        <v>46000</v>
      </c>
      <c r="I33" s="71">
        <f t="shared" si="4"/>
        <v>141588</v>
      </c>
    </row>
    <row r="34" spans="6:11" hidden="1" x14ac:dyDescent="0.25">
      <c r="F34" s="69" t="str">
        <f t="shared" si="3"/>
        <v>Chân giò muối 500g</v>
      </c>
      <c r="G34" s="71">
        <f t="shared" si="3"/>
        <v>0</v>
      </c>
      <c r="H34" s="71">
        <v>119066</v>
      </c>
      <c r="I34" s="71">
        <f t="shared" si="4"/>
        <v>0</v>
      </c>
    </row>
    <row r="35" spans="6:11" hidden="1" x14ac:dyDescent="0.25">
      <c r="F35" s="69" t="str">
        <f t="shared" si="3"/>
        <v>Chả cốm 300g</v>
      </c>
      <c r="G35" s="71">
        <f t="shared" si="3"/>
        <v>0</v>
      </c>
      <c r="H35" s="71">
        <v>74250</v>
      </c>
      <c r="I35" s="71">
        <f t="shared" si="4"/>
        <v>0</v>
      </c>
    </row>
    <row r="36" spans="6:11" hidden="1" x14ac:dyDescent="0.25">
      <c r="F36" s="69" t="str">
        <f t="shared" si="3"/>
        <v>Chả nướng 300g</v>
      </c>
      <c r="G36" s="71">
        <f t="shared" si="3"/>
        <v>0</v>
      </c>
      <c r="H36" s="71">
        <v>70950</v>
      </c>
      <c r="I36" s="71">
        <f t="shared" si="4"/>
        <v>0</v>
      </c>
    </row>
    <row r="37" spans="6:11" hidden="1" x14ac:dyDescent="0.25"/>
    <row r="38" spans="6:11" hidden="1" x14ac:dyDescent="0.25">
      <c r="G38" s="69"/>
      <c r="I38" s="71">
        <f>SUM(I29:I36)</f>
        <v>2455576.074</v>
      </c>
    </row>
    <row r="48" spans="6:11" x14ac:dyDescent="0.25">
      <c r="K48" s="7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C1" zoomScaleNormal="100" workbookViewId="0">
      <selection activeCell="G14" sqref="G14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5" t="s">
        <v>48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45693</v>
      </c>
      <c r="B3" s="81">
        <v>45693</v>
      </c>
      <c r="C3" s="82" t="s">
        <v>170</v>
      </c>
      <c r="D3" s="82" t="s">
        <v>17</v>
      </c>
      <c r="E3" s="82" t="s">
        <v>52</v>
      </c>
      <c r="F3" s="82" t="s">
        <v>103</v>
      </c>
      <c r="G3" s="83">
        <v>1843988</v>
      </c>
      <c r="H3" s="83">
        <v>165959</v>
      </c>
      <c r="I3" s="83">
        <v>134242</v>
      </c>
      <c r="J3" s="83">
        <v>1812271</v>
      </c>
    </row>
    <row r="4" spans="1:10" x14ac:dyDescent="0.25">
      <c r="A4" s="81">
        <v>45693</v>
      </c>
      <c r="B4" s="81">
        <v>45693</v>
      </c>
      <c r="C4" s="82" t="s">
        <v>171</v>
      </c>
      <c r="D4" s="82" t="s">
        <v>17</v>
      </c>
      <c r="E4" s="82" t="s">
        <v>52</v>
      </c>
      <c r="F4" s="82" t="s">
        <v>135</v>
      </c>
      <c r="G4" s="83">
        <v>1103288</v>
      </c>
      <c r="H4" s="83">
        <v>99295</v>
      </c>
      <c r="I4" s="83">
        <v>80319</v>
      </c>
      <c r="J4" s="83">
        <v>1084312</v>
      </c>
    </row>
    <row r="5" spans="1:10" x14ac:dyDescent="0.25">
      <c r="A5" s="81">
        <v>45693</v>
      </c>
      <c r="B5" s="81">
        <v>45693</v>
      </c>
      <c r="C5" s="82" t="s">
        <v>172</v>
      </c>
      <c r="D5" s="82" t="s">
        <v>17</v>
      </c>
      <c r="E5" s="82" t="s">
        <v>52</v>
      </c>
      <c r="F5" s="82" t="s">
        <v>136</v>
      </c>
      <c r="G5" s="83">
        <v>2252326</v>
      </c>
      <c r="H5" s="83">
        <v>202710</v>
      </c>
      <c r="I5" s="83">
        <v>163969</v>
      </c>
      <c r="J5" s="83">
        <v>2213585</v>
      </c>
    </row>
    <row r="6" spans="1:10" x14ac:dyDescent="0.25">
      <c r="A6" s="81">
        <v>45712</v>
      </c>
      <c r="B6" s="81">
        <v>45712</v>
      </c>
      <c r="C6" s="82" t="s">
        <v>173</v>
      </c>
      <c r="D6" s="82" t="s">
        <v>17</v>
      </c>
      <c r="E6" s="82" t="s">
        <v>52</v>
      </c>
      <c r="F6" s="82" t="s">
        <v>103</v>
      </c>
      <c r="G6" s="83">
        <v>1542896</v>
      </c>
      <c r="H6" s="83">
        <v>138861</v>
      </c>
      <c r="I6" s="83">
        <v>112323</v>
      </c>
      <c r="J6" s="83">
        <v>1516358</v>
      </c>
    </row>
    <row r="7" spans="1:10" x14ac:dyDescent="0.25">
      <c r="A7" s="39">
        <v>45714</v>
      </c>
      <c r="B7" s="39">
        <v>45714</v>
      </c>
      <c r="C7" s="40" t="s">
        <v>179</v>
      </c>
      <c r="D7" s="82" t="s">
        <v>17</v>
      </c>
      <c r="E7" s="82" t="s">
        <v>52</v>
      </c>
      <c r="F7" s="40" t="s">
        <v>180</v>
      </c>
      <c r="G7" s="43">
        <v>-397006</v>
      </c>
      <c r="H7" s="43">
        <v>0</v>
      </c>
      <c r="I7" s="43">
        <v>-31760</v>
      </c>
      <c r="J7" s="43">
        <v>-428766</v>
      </c>
    </row>
    <row r="8" spans="1:10" x14ac:dyDescent="0.25">
      <c r="A8" s="36" t="s">
        <v>125</v>
      </c>
      <c r="G8" s="37">
        <f>+SUM(G3:G7)</f>
        <v>6345492</v>
      </c>
      <c r="H8" s="37">
        <f t="shared" ref="H8:J8" si="0">+SUM(H3:H7)</f>
        <v>606825</v>
      </c>
      <c r="I8" s="37">
        <f t="shared" si="0"/>
        <v>459093</v>
      </c>
      <c r="J8" s="37">
        <f t="shared" si="0"/>
        <v>6197760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7" workbookViewId="0">
      <selection activeCell="H8" sqref="H8"/>
    </sheetView>
  </sheetViews>
  <sheetFormatPr defaultRowHeight="15" x14ac:dyDescent="0.25"/>
  <cols>
    <col min="1" max="2" width="13" customWidth="1"/>
    <col min="3" max="3" width="21" customWidth="1"/>
    <col min="4" max="4" width="54.28515625" customWidth="1"/>
    <col min="5" max="8" width="13" customWidth="1"/>
    <col min="10" max="10" width="11.7109375" bestFit="1" customWidth="1"/>
  </cols>
  <sheetData>
    <row r="1" spans="1:11" ht="32.25" customHeight="1" x14ac:dyDescent="0.3">
      <c r="A1" s="106" t="s">
        <v>45</v>
      </c>
      <c r="B1" s="106"/>
      <c r="C1" s="106"/>
      <c r="D1" s="106"/>
      <c r="E1" s="106"/>
      <c r="F1" s="106"/>
      <c r="G1" s="106"/>
      <c r="H1" s="106"/>
    </row>
    <row r="2" spans="1:11" ht="26.25" customHeight="1" x14ac:dyDescent="0.25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5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7">
        <v>1803470</v>
      </c>
      <c r="J3" s="48"/>
      <c r="K3" t="s">
        <v>94</v>
      </c>
    </row>
    <row r="4" spans="1:11" x14ac:dyDescent="0.25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7">
        <v>1367725</v>
      </c>
    </row>
    <row r="5" spans="1:11" x14ac:dyDescent="0.25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7">
        <v>1161978</v>
      </c>
    </row>
    <row r="6" spans="1:11" x14ac:dyDescent="0.25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7">
        <v>2158292</v>
      </c>
    </row>
    <row r="7" spans="1:11" x14ac:dyDescent="0.25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7">
        <v>2199419</v>
      </c>
    </row>
    <row r="8" spans="1:11" x14ac:dyDescent="0.25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7">
        <v>1592985</v>
      </c>
    </row>
    <row r="9" spans="1:11" x14ac:dyDescent="0.25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7">
        <v>1803470</v>
      </c>
    </row>
    <row r="10" spans="1:11" x14ac:dyDescent="0.25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5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5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5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5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5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5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5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105" t="s">
        <v>46</v>
      </c>
      <c r="B18" s="105"/>
      <c r="C18" s="105"/>
      <c r="D18" s="105"/>
      <c r="E18" s="105"/>
      <c r="F18" s="105"/>
      <c r="G18" s="105"/>
      <c r="H18" s="105"/>
    </row>
    <row r="19" spans="1:8" ht="21" x14ac:dyDescent="0.25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5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7">
        <v>203393</v>
      </c>
    </row>
    <row r="21" spans="1:8" x14ac:dyDescent="0.25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7">
        <v>50232</v>
      </c>
    </row>
    <row r="22" spans="1:8" x14ac:dyDescent="0.25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5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5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5">
      <c r="H25" s="33">
        <f>SUM(H20:H24)</f>
        <v>772646</v>
      </c>
    </row>
    <row r="27" spans="1:8" x14ac:dyDescent="0.25">
      <c r="H27" s="33">
        <f>+H16-H25</f>
        <v>23178404</v>
      </c>
    </row>
    <row r="31" spans="1:8" x14ac:dyDescent="0.25">
      <c r="D31" s="33"/>
    </row>
    <row r="32" spans="1:8" x14ac:dyDescent="0.25">
      <c r="D32" s="33"/>
    </row>
    <row r="33" spans="4:4" x14ac:dyDescent="0.25">
      <c r="D33" s="33"/>
    </row>
    <row r="34" spans="4:4" x14ac:dyDescent="0.25">
      <c r="D34" s="33"/>
    </row>
  </sheetData>
  <autoFilter ref="A19:T19"/>
  <mergeCells count="2">
    <mergeCell ref="A18:H18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H8" sqref="H8"/>
    </sheetView>
  </sheetViews>
  <sheetFormatPr defaultRowHeight="15" x14ac:dyDescent="0.25"/>
  <cols>
    <col min="5" max="5" width="55.85546875" customWidth="1"/>
    <col min="6" max="10" width="15" customWidth="1"/>
  </cols>
  <sheetData>
    <row r="1" spans="1:10" ht="18.75" x14ac:dyDescent="0.3">
      <c r="A1" s="106" t="s">
        <v>48</v>
      </c>
      <c r="B1" s="106"/>
      <c r="C1" s="106"/>
      <c r="D1" s="106"/>
      <c r="E1" s="106"/>
      <c r="F1" s="106"/>
      <c r="G1" s="106"/>
      <c r="H1" s="106"/>
      <c r="I1" s="106"/>
    </row>
    <row r="2" spans="1:10" ht="21" x14ac:dyDescent="0.25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5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5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5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5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x14ac:dyDescent="0.25">
      <c r="I7" s="34">
        <f>+SUM(I3:I6)</f>
        <v>6228732</v>
      </c>
      <c r="J7" t="s">
        <v>95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L6" sqref="L6"/>
    </sheetView>
  </sheetViews>
  <sheetFormatPr defaultRowHeight="15" x14ac:dyDescent="0.25"/>
  <cols>
    <col min="1" max="2" width="11.140625" customWidth="1"/>
    <col min="6" max="6" width="19.140625" customWidth="1"/>
    <col min="7" max="10" width="10.7109375" customWidth="1"/>
    <col min="12" max="12" width="10.7109375" bestFit="1" customWidth="1"/>
  </cols>
  <sheetData>
    <row r="1" spans="1:12" ht="18.75" x14ac:dyDescent="0.3">
      <c r="A1" s="105" t="s">
        <v>48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5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5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5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105" t="s">
        <v>61</v>
      </c>
      <c r="B8" s="105"/>
      <c r="C8" s="105"/>
      <c r="D8" s="105"/>
      <c r="E8" s="105"/>
      <c r="F8" s="105"/>
      <c r="G8" s="105"/>
      <c r="H8" s="105"/>
      <c r="I8" s="105"/>
      <c r="J8" s="105"/>
    </row>
    <row r="9" spans="1:12" ht="21" x14ac:dyDescent="0.25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5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5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5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L6" sqref="L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4.28515625" bestFit="1" customWidth="1"/>
    <col min="12" max="12" width="11.7109375" bestFit="1" customWidth="1"/>
  </cols>
  <sheetData>
    <row r="1" spans="1:12" ht="18.75" x14ac:dyDescent="0.3">
      <c r="A1" s="105" t="s">
        <v>48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5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5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5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5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5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5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5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5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105" t="s">
        <v>61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2" ht="21" x14ac:dyDescent="0.25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5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5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5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C1" zoomScaleNormal="100" workbookViewId="0">
      <selection activeCell="G14" sqref="G14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45673</v>
      </c>
      <c r="B3" s="39">
        <v>45673</v>
      </c>
      <c r="C3" s="40" t="s">
        <v>165</v>
      </c>
      <c r="D3" s="82" t="s">
        <v>17</v>
      </c>
      <c r="E3" s="82" t="s">
        <v>52</v>
      </c>
      <c r="F3" s="40" t="s">
        <v>103</v>
      </c>
      <c r="G3" s="43">
        <v>4420290</v>
      </c>
      <c r="H3" s="43">
        <v>397825</v>
      </c>
      <c r="I3" s="43">
        <v>321797</v>
      </c>
      <c r="J3" s="43">
        <v>4344262</v>
      </c>
    </row>
    <row r="4" spans="1:10" x14ac:dyDescent="0.25">
      <c r="A4" s="39">
        <v>45673</v>
      </c>
      <c r="B4" s="39">
        <v>45673</v>
      </c>
      <c r="C4" s="40" t="s">
        <v>166</v>
      </c>
      <c r="D4" s="82" t="s">
        <v>17</v>
      </c>
      <c r="E4" s="82" t="s">
        <v>52</v>
      </c>
      <c r="F4" s="40" t="s">
        <v>136</v>
      </c>
      <c r="G4" s="43">
        <v>3171352</v>
      </c>
      <c r="H4" s="43">
        <v>285422</v>
      </c>
      <c r="I4" s="43">
        <v>230874</v>
      </c>
      <c r="J4" s="43">
        <v>3116804</v>
      </c>
    </row>
    <row r="5" spans="1:10" x14ac:dyDescent="0.25">
      <c r="A5" s="39">
        <v>45673</v>
      </c>
      <c r="B5" s="39">
        <v>45673</v>
      </c>
      <c r="C5" s="40" t="s">
        <v>167</v>
      </c>
      <c r="D5" s="82" t="s">
        <v>17</v>
      </c>
      <c r="E5" s="82" t="s">
        <v>52</v>
      </c>
      <c r="F5" s="40" t="s">
        <v>135</v>
      </c>
      <c r="G5" s="43">
        <v>2264660</v>
      </c>
      <c r="H5" s="43">
        <v>203819</v>
      </c>
      <c r="I5" s="43">
        <v>164867</v>
      </c>
      <c r="J5" s="43">
        <v>2225708</v>
      </c>
    </row>
    <row r="6" spans="1:10" x14ac:dyDescent="0.25">
      <c r="A6" s="39">
        <v>45675</v>
      </c>
      <c r="B6" s="39">
        <v>45675</v>
      </c>
      <c r="C6" s="88" t="s">
        <v>176</v>
      </c>
      <c r="D6" s="82" t="s">
        <v>17</v>
      </c>
      <c r="E6" s="82" t="s">
        <v>52</v>
      </c>
      <c r="F6" s="40" t="s">
        <v>177</v>
      </c>
      <c r="G6" s="43">
        <v>-175172</v>
      </c>
      <c r="H6" s="43">
        <v>0</v>
      </c>
      <c r="I6" s="43">
        <v>-14014</v>
      </c>
      <c r="J6" s="43">
        <v>-189186</v>
      </c>
    </row>
    <row r="7" spans="1:10" x14ac:dyDescent="0.25">
      <c r="A7" s="36" t="s">
        <v>90</v>
      </c>
      <c r="G7" s="37">
        <f>SUM(G3:G6)</f>
        <v>9681130</v>
      </c>
      <c r="H7" s="37">
        <f t="shared" ref="H7:J7" si="0">SUM(H3:H6)</f>
        <v>887066</v>
      </c>
      <c r="I7" s="37">
        <f t="shared" si="0"/>
        <v>703524</v>
      </c>
      <c r="J7" s="37">
        <f t="shared" si="0"/>
        <v>9497588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Công nợ </vt:lpstr>
      <vt:lpstr>T07.25</vt:lpstr>
      <vt:lpstr>T06.25</vt:lpstr>
      <vt:lpstr>T02.2025</vt:lpstr>
      <vt:lpstr>T4-8</vt:lpstr>
      <vt:lpstr>T9</vt:lpstr>
      <vt:lpstr>T10</vt:lpstr>
      <vt:lpstr>T11+12</vt:lpstr>
      <vt:lpstr>T01.2025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2025-08-14T03:16:52Z</dcterms:modified>
</cp:coreProperties>
</file>