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_FilterDatabase" localSheetId="0" hidden="1">Sheet1!$A$1:$H$37</definedName>
  </definedNames>
  <calcPr calcId="162913"/>
</workbook>
</file>

<file path=xl/calcChain.xml><?xml version="1.0" encoding="utf-8"?>
<calcChain xmlns="http://schemas.openxmlformats.org/spreadsheetml/2006/main">
  <c r="N40" i="1" l="1"/>
  <c r="O40" i="1" s="1"/>
  <c r="N32" i="1"/>
  <c r="O32" i="1" s="1"/>
  <c r="N14" i="1"/>
  <c r="O14" i="1" s="1"/>
  <c r="M7" i="1"/>
  <c r="N7" i="1" s="1"/>
  <c r="M6" i="1"/>
  <c r="N6" i="1" s="1"/>
  <c r="M5" i="1"/>
  <c r="N5" i="1" s="1"/>
  <c r="M4" i="1"/>
  <c r="N50" i="1" s="1"/>
  <c r="O50" i="1" s="1"/>
  <c r="N15" i="1" l="1"/>
  <c r="O15" i="1" s="1"/>
  <c r="N23" i="1"/>
  <c r="O23" i="1" s="1"/>
  <c r="N33" i="1"/>
  <c r="O33" i="1" s="1"/>
  <c r="N17" i="1"/>
  <c r="O17" i="1" s="1"/>
  <c r="N30" i="1"/>
  <c r="O30" i="1" s="1"/>
  <c r="N35" i="1"/>
  <c r="O35" i="1" s="1"/>
  <c r="N19" i="1"/>
  <c r="O19" i="1" s="1"/>
  <c r="N36" i="1"/>
  <c r="O36" i="1" s="1"/>
  <c r="N20" i="1"/>
  <c r="O20" i="1" s="1"/>
  <c r="N37" i="1"/>
  <c r="O37" i="1" s="1"/>
  <c r="N22" i="1"/>
  <c r="O22" i="1" s="1"/>
  <c r="N39" i="1"/>
  <c r="O39" i="1" s="1"/>
  <c r="N25" i="1"/>
  <c r="O25" i="1" s="1"/>
  <c r="N42" i="1"/>
  <c r="O42" i="1" s="1"/>
  <c r="N4" i="1"/>
  <c r="N8" i="1" s="1"/>
  <c r="N26" i="1"/>
  <c r="O26" i="1" s="1"/>
  <c r="N43" i="1"/>
  <c r="O43" i="1" s="1"/>
  <c r="N28" i="1"/>
  <c r="O28" i="1" s="1"/>
  <c r="N45" i="1"/>
  <c r="O45" i="1" s="1"/>
  <c r="N29" i="1"/>
  <c r="O29" i="1" s="1"/>
  <c r="N46" i="1"/>
  <c r="O46" i="1" s="1"/>
  <c r="N48" i="1"/>
  <c r="O48" i="1" s="1"/>
  <c r="N51" i="1"/>
  <c r="O51" i="1" s="1"/>
  <c r="N10" i="1" l="1"/>
  <c r="N9" i="1"/>
</calcChain>
</file>

<file path=xl/sharedStrings.xml><?xml version="1.0" encoding="utf-8"?>
<sst xmlns="http://schemas.openxmlformats.org/spreadsheetml/2006/main" count="237" uniqueCount="56">
  <si>
    <t>Số lượng</t>
  </si>
  <si>
    <t>-71</t>
  </si>
  <si>
    <t>A34TK44</t>
  </si>
  <si>
    <t>AB01KDV01</t>
  </si>
  <si>
    <t>A06YH271</t>
  </si>
  <si>
    <t>A23TD276</t>
  </si>
  <si>
    <t>A33PT208</t>
  </si>
  <si>
    <t>Ngọc Thơm Giò tai lưỡi xào 250g*1PK</t>
  </si>
  <si>
    <t>Nhà cung cấp</t>
  </si>
  <si>
    <t>A05TK80</t>
  </si>
  <si>
    <t>Ngày</t>
  </si>
  <si>
    <t>Đơn giá</t>
  </si>
  <si>
    <t>A38PL</t>
  </si>
  <si>
    <t>A16YX85</t>
  </si>
  <si>
    <t>Thành tiền</t>
  </si>
  <si>
    <t>Ngọc Thơm Gà muối 500g*1PK</t>
  </si>
  <si>
    <t>Tên hàng</t>
  </si>
  <si>
    <t>CTY TNHH MTV TM VÀ DV NGỌC THƠM</t>
  </si>
  <si>
    <t>A13LT19</t>
  </si>
  <si>
    <t>Kho</t>
  </si>
  <si>
    <t>-5,252,122.473</t>
  </si>
  <si>
    <t>A30HC70</t>
  </si>
  <si>
    <t>Ngọc Thơm  Chân giò heo muối 300g*1PK</t>
  </si>
  <si>
    <t>A24LK45</t>
  </si>
  <si>
    <t>A01VT</t>
  </si>
  <si>
    <t>2,852,313.381</t>
  </si>
  <si>
    <t>A18MT20</t>
  </si>
  <si>
    <t>Ngọc Thơm Tai heo muối 200g*1PK</t>
  </si>
  <si>
    <t>OK</t>
  </si>
  <si>
    <t>Row Labels</t>
  </si>
  <si>
    <t>Grand Total</t>
  </si>
  <si>
    <t>Sum of Số lượng</t>
  </si>
  <si>
    <t>HĐĐC</t>
  </si>
  <si>
    <t>00047574</t>
  </si>
  <si>
    <t>00041150</t>
  </si>
  <si>
    <t>00049923</t>
  </si>
  <si>
    <t>00055299</t>
  </si>
  <si>
    <t>00030738</t>
  </si>
  <si>
    <t>00065291</t>
  </si>
  <si>
    <t>00053594</t>
  </si>
  <si>
    <t>00050249</t>
  </si>
  <si>
    <t>1 C300, 5 GTLX, 4 Tai</t>
  </si>
  <si>
    <t>00044769</t>
  </si>
  <si>
    <t>1 GTLX</t>
  </si>
  <si>
    <t>00027977</t>
  </si>
  <si>
    <t>00043153</t>
  </si>
  <si>
    <t>5GTLX+3GM+1T200</t>
  </si>
  <si>
    <t>00047567</t>
  </si>
  <si>
    <t>2GTLX</t>
  </si>
  <si>
    <t>00047566</t>
  </si>
  <si>
    <t>00057271</t>
  </si>
  <si>
    <t>00047571</t>
  </si>
  <si>
    <t>00041227</t>
  </si>
  <si>
    <t>00028971</t>
  </si>
  <si>
    <t>ok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</si>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</sst>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8"/>
      <color rgb="FF0000FF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22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4" fillId="3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165" fontId="1" fillId="2" borderId="1" xfId="1" applyNumberFormat="1" applyFont="1" applyFill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top"/>
    </xf>
    <xf numFmtId="165" fontId="3" fillId="0" borderId="3" xfId="1" applyNumberFormat="1" applyFont="1" applyBorder="1" applyAlignment="1">
      <alignment horizontal="right" vertical="top"/>
    </xf>
    <xf numFmtId="165" fontId="5" fillId="0" borderId="4" xfId="1" applyNumberFormat="1" applyFont="1" applyBorder="1" applyAlignment="1">
      <alignment horizontal="right" vertical="top"/>
    </xf>
    <xf numFmtId="165" fontId="0" fillId="0" borderId="0" xfId="1" applyNumberFormat="1" applyFont="1"/>
    <xf numFmtId="0" fontId="0" fillId="0" borderId="0" xfId="0" applyAlignment="1">
      <alignment horizontal="left"/>
    </xf>
    <xf numFmtId="0" fontId="7" fillId="4" borderId="6" xfId="0" applyFont="1" applyFill="1" applyBorder="1" applyAlignment="1">
      <alignment horizontal="left"/>
    </xf>
    <xf numFmtId="0" fontId="0" fillId="0" borderId="0" xfId="0" applyNumberFormat="1"/>
    <xf numFmtId="0" fontId="7" fillId="4" borderId="6" xfId="0" applyNumberFormat="1" applyFont="1" applyFill="1" applyBorder="1"/>
    <xf numFmtId="0" fontId="7" fillId="4" borderId="5" xfId="0" applyFont="1" applyFill="1" applyBorder="1"/>
    <xf numFmtId="166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7" fillId="0" borderId="5" xfId="0" applyFont="1" applyBorder="1" applyAlignment="1">
      <alignment horizontal="left"/>
    </xf>
    <xf numFmtId="0" fontId="7" fillId="0" borderId="5" xfId="0" applyNumberFormat="1" applyFont="1" applyBorder="1"/>
    <xf numFmtId="0" fontId="0" fillId="0" borderId="0" xfId="0" quotePrefix="1"/>
    <xf numFmtId="165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52"/>
  <sheetViews>
    <sheetView tabSelected="1" topLeftCell="F41" zoomScaleNormal="100" workbookViewId="0">
      <selection activeCell="J55" sqref="J55"/>
    </sheetView>
  </sheetViews>
  <sheetFormatPr defaultColWidth="9.140625" defaultRowHeight="15" x14ac:dyDescent="0.25"/>
  <cols>
    <col min="1" max="1" width="26.42578125" customWidth="1"/>
    <col min="2" max="2" width="43.85546875" customWidth="1"/>
    <col min="3" max="3" width="24.42578125" customWidth="1"/>
    <col min="4" max="4" width="14" customWidth="1"/>
    <col min="5" max="5" width="11.28515625" customWidth="1"/>
    <col min="6" max="6" width="11.28515625" style="14" customWidth="1"/>
    <col min="7" max="7" width="11.5703125" style="14" customWidth="1"/>
    <col min="10" max="10" width="41.7109375" customWidth="1"/>
    <col min="11" max="11" width="15.85546875" customWidth="1"/>
    <col min="12" max="12" width="39.28515625" bestFit="1" customWidth="1"/>
    <col min="13" max="13" width="18.140625" bestFit="1" customWidth="1"/>
    <col min="14" max="14" width="19" customWidth="1"/>
    <col min="15" max="15" width="11.5703125" bestFit="1" customWidth="1"/>
    <col min="16" max="16" width="13.28515625" bestFit="1" customWidth="1"/>
  </cols>
  <sheetData>
    <row r="1" spans="1:15" ht="15" customHeight="1" x14ac:dyDescent="0.25">
      <c r="A1" s="6" t="s">
        <v>16</v>
      </c>
      <c r="B1" s="6" t="s">
        <v>8</v>
      </c>
      <c r="C1" s="7" t="s">
        <v>10</v>
      </c>
      <c r="D1" s="7" t="s">
        <v>19</v>
      </c>
      <c r="E1" s="1" t="s">
        <v>0</v>
      </c>
      <c r="F1" s="10" t="s">
        <v>11</v>
      </c>
      <c r="G1" s="10" t="s">
        <v>14</v>
      </c>
    </row>
    <row r="2" spans="1:15" x14ac:dyDescent="0.25">
      <c r="A2" s="5" t="s">
        <v>27</v>
      </c>
      <c r="B2" s="5" t="s">
        <v>17</v>
      </c>
      <c r="C2" s="2">
        <v>45624.4013513889</v>
      </c>
      <c r="D2" s="3" t="s">
        <v>24</v>
      </c>
      <c r="E2" s="9">
        <v>-2</v>
      </c>
      <c r="F2" s="11">
        <v>60043.090900000003</v>
      </c>
      <c r="G2" s="11">
        <v>-120086.18180000001</v>
      </c>
      <c r="H2" t="s">
        <v>28</v>
      </c>
    </row>
    <row r="3" spans="1:15" x14ac:dyDescent="0.25">
      <c r="A3" s="5" t="s">
        <v>15</v>
      </c>
      <c r="B3" s="5" t="s">
        <v>17</v>
      </c>
      <c r="C3" s="2">
        <v>45624.4013513889</v>
      </c>
      <c r="D3" s="3" t="s">
        <v>24</v>
      </c>
      <c r="E3" s="9">
        <v>-2</v>
      </c>
      <c r="F3" s="11">
        <v>119942.8363</v>
      </c>
      <c r="G3" s="11">
        <v>-239885.67259999999</v>
      </c>
      <c r="H3" t="s">
        <v>28</v>
      </c>
      <c r="J3" s="19" t="s">
        <v>29</v>
      </c>
      <c r="K3" s="19" t="s">
        <v>31</v>
      </c>
    </row>
    <row r="4" spans="1:15" x14ac:dyDescent="0.25">
      <c r="A4" s="5" t="s">
        <v>27</v>
      </c>
      <c r="B4" s="5" t="s">
        <v>17</v>
      </c>
      <c r="C4" s="2">
        <v>45607.5666565625</v>
      </c>
      <c r="D4" s="3" t="s">
        <v>24</v>
      </c>
      <c r="E4" s="9">
        <v>-1</v>
      </c>
      <c r="F4" s="11">
        <v>60043.090900000003</v>
      </c>
      <c r="G4" s="11">
        <v>-60043.090900000003</v>
      </c>
      <c r="H4" t="s">
        <v>54</v>
      </c>
      <c r="J4" s="15" t="s">
        <v>22</v>
      </c>
      <c r="K4" s="17">
        <v>11</v>
      </c>
      <c r="L4" s="20">
        <v>73431</v>
      </c>
      <c r="M4" s="20">
        <f t="shared" ref="M4:M7" si="0">0.95*L4</f>
        <v>69759.45</v>
      </c>
      <c r="N4" s="21">
        <f>+K4*M4</f>
        <v>767353.95</v>
      </c>
    </row>
    <row r="5" spans="1:15" x14ac:dyDescent="0.25">
      <c r="A5" s="5" t="s">
        <v>27</v>
      </c>
      <c r="B5" s="5" t="s">
        <v>17</v>
      </c>
      <c r="C5" s="2">
        <v>45605.440354861101</v>
      </c>
      <c r="D5" s="3" t="s">
        <v>9</v>
      </c>
      <c r="E5" s="9">
        <v>-2</v>
      </c>
      <c r="F5" s="11">
        <v>60043.090900000003</v>
      </c>
      <c r="G5" s="11">
        <v>-120086.18180000001</v>
      </c>
      <c r="H5" t="s">
        <v>54</v>
      </c>
      <c r="J5" s="15" t="s">
        <v>15</v>
      </c>
      <c r="K5" s="17">
        <v>16</v>
      </c>
      <c r="L5" s="20">
        <v>111058</v>
      </c>
      <c r="M5" s="20">
        <f t="shared" si="0"/>
        <v>105505.09999999999</v>
      </c>
      <c r="N5" s="21">
        <f t="shared" ref="N5:N7" si="1">+K5*M5</f>
        <v>1688081.5999999999</v>
      </c>
    </row>
    <row r="6" spans="1:15" x14ac:dyDescent="0.25">
      <c r="A6" s="5" t="s">
        <v>15</v>
      </c>
      <c r="B6" s="5" t="s">
        <v>17</v>
      </c>
      <c r="C6" s="2">
        <v>45619.5155073727</v>
      </c>
      <c r="D6" s="3" t="s">
        <v>4</v>
      </c>
      <c r="E6" s="9">
        <v>-1</v>
      </c>
      <c r="F6" s="11">
        <v>119942.8363</v>
      </c>
      <c r="G6" s="11">
        <v>-119942.8363</v>
      </c>
      <c r="H6" t="s">
        <v>54</v>
      </c>
      <c r="J6" s="15" t="s">
        <v>7</v>
      </c>
      <c r="K6" s="17">
        <v>31</v>
      </c>
      <c r="L6" s="20">
        <v>50183</v>
      </c>
      <c r="M6" s="20">
        <f t="shared" si="0"/>
        <v>47673.85</v>
      </c>
      <c r="N6" s="21">
        <f t="shared" si="1"/>
        <v>1477889.3499999999</v>
      </c>
    </row>
    <row r="7" spans="1:15" x14ac:dyDescent="0.25">
      <c r="A7" s="5" t="s">
        <v>7</v>
      </c>
      <c r="B7" s="5" t="s">
        <v>17</v>
      </c>
      <c r="C7" s="2">
        <v>45619.5155073727</v>
      </c>
      <c r="D7" s="3" t="s">
        <v>4</v>
      </c>
      <c r="E7" s="9">
        <v>-1</v>
      </c>
      <c r="F7" s="11">
        <v>54197.345500000003</v>
      </c>
      <c r="G7" s="11">
        <v>-54197.345500000003</v>
      </c>
      <c r="H7" t="s">
        <v>54</v>
      </c>
      <c r="J7" s="15" t="s">
        <v>27</v>
      </c>
      <c r="K7" s="17">
        <v>13</v>
      </c>
      <c r="L7" s="20">
        <v>55595</v>
      </c>
      <c r="M7" s="20">
        <f t="shared" si="0"/>
        <v>52815.25</v>
      </c>
      <c r="N7" s="21">
        <f t="shared" si="1"/>
        <v>686598.25</v>
      </c>
    </row>
    <row r="8" spans="1:15" x14ac:dyDescent="0.25">
      <c r="A8" s="5" t="s">
        <v>15</v>
      </c>
      <c r="B8" s="5" t="s">
        <v>17</v>
      </c>
      <c r="C8" s="2">
        <v>45609.4371090278</v>
      </c>
      <c r="D8" s="3" t="s">
        <v>4</v>
      </c>
      <c r="E8" s="9">
        <v>-2</v>
      </c>
      <c r="F8" s="11">
        <v>119942.8363</v>
      </c>
      <c r="G8" s="11">
        <v>-239885.67259999999</v>
      </c>
      <c r="H8" t="s">
        <v>54</v>
      </c>
      <c r="J8" s="16" t="s">
        <v>30</v>
      </c>
      <c r="K8" s="18">
        <v>71</v>
      </c>
      <c r="N8" s="21">
        <f>SUM(N4:N7)</f>
        <v>4619923.1499999994</v>
      </c>
    </row>
    <row r="9" spans="1:15" x14ac:dyDescent="0.25">
      <c r="A9" s="5" t="s">
        <v>7</v>
      </c>
      <c r="B9" s="5" t="s">
        <v>17</v>
      </c>
      <c r="C9" s="2">
        <v>45609.4371090278</v>
      </c>
      <c r="D9" s="3" t="s">
        <v>4</v>
      </c>
      <c r="E9" s="9">
        <v>-2</v>
      </c>
      <c r="F9" s="11">
        <v>54197.345500000003</v>
      </c>
      <c r="G9" s="11">
        <v>-108394.69100000001</v>
      </c>
      <c r="H9" t="s">
        <v>54</v>
      </c>
      <c r="N9" s="21">
        <f>+N8*0.08</f>
        <v>369593.85199999996</v>
      </c>
    </row>
    <row r="10" spans="1:15" x14ac:dyDescent="0.25">
      <c r="A10" s="5" t="s">
        <v>27</v>
      </c>
      <c r="B10" s="5" t="s">
        <v>17</v>
      </c>
      <c r="C10" s="2">
        <v>45618.593196145797</v>
      </c>
      <c r="D10" s="3" t="s">
        <v>18</v>
      </c>
      <c r="E10" s="9">
        <v>-1</v>
      </c>
      <c r="F10" s="11">
        <v>60043.090900000003</v>
      </c>
      <c r="G10" s="11">
        <v>-60043.090900000003</v>
      </c>
      <c r="H10" t="s">
        <v>54</v>
      </c>
      <c r="N10" s="21">
        <f>+N8+N9</f>
        <v>4989517.0019999994</v>
      </c>
    </row>
    <row r="11" spans="1:15" x14ac:dyDescent="0.25">
      <c r="A11" s="5" t="s">
        <v>15</v>
      </c>
      <c r="B11" s="5" t="s">
        <v>17</v>
      </c>
      <c r="C11" s="2">
        <v>45618.593196145797</v>
      </c>
      <c r="D11" s="3" t="s">
        <v>18</v>
      </c>
      <c r="E11" s="9">
        <v>-1</v>
      </c>
      <c r="F11" s="11">
        <v>119942.8363</v>
      </c>
      <c r="G11" s="11">
        <v>-119942.8363</v>
      </c>
      <c r="H11" t="s">
        <v>54</v>
      </c>
    </row>
    <row r="12" spans="1:15" x14ac:dyDescent="0.25">
      <c r="A12" s="5" t="s">
        <v>7</v>
      </c>
      <c r="B12" s="5" t="s">
        <v>17</v>
      </c>
      <c r="C12" s="2">
        <v>45615.6103554398</v>
      </c>
      <c r="D12" s="3" t="s">
        <v>13</v>
      </c>
      <c r="E12" s="9">
        <v>-3</v>
      </c>
      <c r="F12" s="11">
        <v>54197.345500000003</v>
      </c>
      <c r="G12" s="11">
        <v>-162592.03649999999</v>
      </c>
      <c r="H12" t="s">
        <v>54</v>
      </c>
      <c r="J12" t="s">
        <v>32</v>
      </c>
      <c r="K12" s="19" t="s">
        <v>29</v>
      </c>
      <c r="L12" s="19" t="s">
        <v>29</v>
      </c>
      <c r="M12" s="19" t="s">
        <v>31</v>
      </c>
    </row>
    <row r="13" spans="1:15" x14ac:dyDescent="0.25">
      <c r="A13" s="5" t="s">
        <v>7</v>
      </c>
      <c r="B13" s="5" t="s">
        <v>17</v>
      </c>
      <c r="C13" s="2">
        <v>45607.6182422454</v>
      </c>
      <c r="D13" s="3" t="s">
        <v>13</v>
      </c>
      <c r="E13" s="9">
        <v>-2</v>
      </c>
      <c r="F13" s="11">
        <v>54197.345500000003</v>
      </c>
      <c r="G13" s="11">
        <v>-108394.69100000001</v>
      </c>
      <c r="H13" t="s">
        <v>54</v>
      </c>
      <c r="I13" t="s">
        <v>55</v>
      </c>
      <c r="J13" s="25" t="s">
        <v>33</v>
      </c>
      <c r="K13" s="23" t="s">
        <v>24</v>
      </c>
      <c r="L13" s="23"/>
      <c r="M13" s="24">
        <v>5</v>
      </c>
    </row>
    <row r="14" spans="1:15" x14ac:dyDescent="0.25">
      <c r="A14" s="5" t="s">
        <v>15</v>
      </c>
      <c r="B14" s="5" t="s">
        <v>17</v>
      </c>
      <c r="C14" s="2">
        <v>45604.605625081</v>
      </c>
      <c r="D14" s="3" t="s">
        <v>13</v>
      </c>
      <c r="E14" s="9">
        <v>-1</v>
      </c>
      <c r="F14" s="11">
        <v>119942.8363</v>
      </c>
      <c r="G14" s="11">
        <v>-119942.8363</v>
      </c>
      <c r="H14" t="s">
        <v>54</v>
      </c>
      <c r="K14" s="22"/>
      <c r="L14" s="22" t="s">
        <v>15</v>
      </c>
      <c r="M14" s="17">
        <v>2</v>
      </c>
      <c r="N14" s="14">
        <f>+VLOOKUP(L14,$J$4:$M$7,4,0)</f>
        <v>105505.09999999999</v>
      </c>
      <c r="O14" s="14">
        <f>+M14*N14</f>
        <v>211010.19999999998</v>
      </c>
    </row>
    <row r="15" spans="1:15" x14ac:dyDescent="0.25">
      <c r="A15" s="5" t="s">
        <v>7</v>
      </c>
      <c r="B15" s="5" t="s">
        <v>17</v>
      </c>
      <c r="C15" s="2">
        <v>45604.605625081</v>
      </c>
      <c r="D15" s="3" t="s">
        <v>13</v>
      </c>
      <c r="E15" s="9">
        <v>-1</v>
      </c>
      <c r="F15" s="11">
        <v>54197.345500000003</v>
      </c>
      <c r="G15" s="11">
        <v>-54197.345500000003</v>
      </c>
      <c r="H15" t="s">
        <v>54</v>
      </c>
      <c r="K15" s="22"/>
      <c r="L15" s="22" t="s">
        <v>27</v>
      </c>
      <c r="M15" s="17">
        <v>3</v>
      </c>
      <c r="N15" s="14">
        <f t="shared" ref="N15" si="2">+VLOOKUP(L15,$J$4:$M$7,4,0)</f>
        <v>52815.25</v>
      </c>
      <c r="O15" s="14">
        <f t="shared" ref="O15" si="3">+M15*N15</f>
        <v>158445.75</v>
      </c>
    </row>
    <row r="16" spans="1:15" x14ac:dyDescent="0.25">
      <c r="A16" s="5" t="s">
        <v>15</v>
      </c>
      <c r="B16" s="5" t="s">
        <v>17</v>
      </c>
      <c r="C16" s="2">
        <v>45598.636238043997</v>
      </c>
      <c r="D16" s="3" t="s">
        <v>13</v>
      </c>
      <c r="E16" s="9">
        <v>-2</v>
      </c>
      <c r="F16" s="11">
        <v>119942.8363</v>
      </c>
      <c r="G16" s="11">
        <v>-239885.67259999999</v>
      </c>
      <c r="H16" t="s">
        <v>54</v>
      </c>
      <c r="I16" t="s">
        <v>55</v>
      </c>
      <c r="J16" s="25" t="s">
        <v>34</v>
      </c>
      <c r="K16" s="23" t="s">
        <v>9</v>
      </c>
      <c r="L16" s="23"/>
      <c r="M16" s="24">
        <v>2</v>
      </c>
    </row>
    <row r="17" spans="1:16" x14ac:dyDescent="0.25">
      <c r="A17" s="5" t="s">
        <v>22</v>
      </c>
      <c r="B17" s="5" t="s">
        <v>17</v>
      </c>
      <c r="C17" s="2">
        <v>45624.296936076396</v>
      </c>
      <c r="D17" s="3" t="s">
        <v>26</v>
      </c>
      <c r="E17" s="9">
        <v>-1</v>
      </c>
      <c r="F17" s="11">
        <v>79305.381800000003</v>
      </c>
      <c r="G17" s="11">
        <v>-79305.381800000003</v>
      </c>
      <c r="H17" t="s">
        <v>54</v>
      </c>
      <c r="K17" s="22"/>
      <c r="L17" s="22" t="s">
        <v>27</v>
      </c>
      <c r="M17" s="17">
        <v>2</v>
      </c>
      <c r="N17" s="14">
        <f>+VLOOKUP(L17,$J$4:$M$7,4,0)</f>
        <v>52815.25</v>
      </c>
      <c r="O17" s="14">
        <f>+M17*N17</f>
        <v>105630.5</v>
      </c>
    </row>
    <row r="18" spans="1:16" x14ac:dyDescent="0.25">
      <c r="A18" s="5" t="s">
        <v>27</v>
      </c>
      <c r="B18" s="5" t="s">
        <v>17</v>
      </c>
      <c r="C18" s="2">
        <v>45620.7208056366</v>
      </c>
      <c r="D18" s="3" t="s">
        <v>26</v>
      </c>
      <c r="E18" s="9">
        <v>-4</v>
      </c>
      <c r="F18" s="11">
        <v>60043.090900000003</v>
      </c>
      <c r="G18" s="11">
        <v>-240172.36360000001</v>
      </c>
      <c r="H18" t="s">
        <v>54</v>
      </c>
      <c r="K18" s="23" t="s">
        <v>4</v>
      </c>
      <c r="L18" s="23"/>
      <c r="M18" s="24">
        <v>6</v>
      </c>
    </row>
    <row r="19" spans="1:16" x14ac:dyDescent="0.25">
      <c r="A19" s="5" t="s">
        <v>7</v>
      </c>
      <c r="B19" s="5" t="s">
        <v>17</v>
      </c>
      <c r="C19" s="2">
        <v>45620.7208056366</v>
      </c>
      <c r="D19" s="3" t="s">
        <v>26</v>
      </c>
      <c r="E19" s="9">
        <v>-6</v>
      </c>
      <c r="F19" s="11">
        <v>54197.345500000003</v>
      </c>
      <c r="G19" s="11">
        <v>-325184.07299999997</v>
      </c>
      <c r="H19" t="s">
        <v>54</v>
      </c>
      <c r="I19" t="s">
        <v>55</v>
      </c>
      <c r="J19" s="25" t="s">
        <v>35</v>
      </c>
      <c r="K19" s="22"/>
      <c r="L19" s="22" t="s">
        <v>15</v>
      </c>
      <c r="M19" s="17">
        <v>3</v>
      </c>
      <c r="N19" s="14">
        <f t="shared" ref="N19:N20" si="4">+VLOOKUP(L19,$J$4:$M$7,4,0)</f>
        <v>105505.09999999999</v>
      </c>
      <c r="O19" s="14">
        <f t="shared" ref="O19:O20" si="5">+M19*N19</f>
        <v>316515.3</v>
      </c>
    </row>
    <row r="20" spans="1:16" x14ac:dyDescent="0.25">
      <c r="A20" s="5" t="s">
        <v>27</v>
      </c>
      <c r="B20" s="5" t="s">
        <v>17</v>
      </c>
      <c r="C20" s="2">
        <v>45625.614382025502</v>
      </c>
      <c r="D20" s="3" t="s">
        <v>5</v>
      </c>
      <c r="E20" s="9">
        <v>-2</v>
      </c>
      <c r="F20" s="11">
        <v>60043.090900000003</v>
      </c>
      <c r="G20" s="11">
        <v>-120086.18180000001</v>
      </c>
      <c r="I20" t="s">
        <v>55</v>
      </c>
      <c r="J20" s="25" t="s">
        <v>36</v>
      </c>
      <c r="K20" s="22"/>
      <c r="L20" s="22" t="s">
        <v>7</v>
      </c>
      <c r="M20" s="17">
        <v>3</v>
      </c>
      <c r="N20" s="14">
        <f t="shared" si="4"/>
        <v>47673.85</v>
      </c>
      <c r="O20" s="14">
        <f t="shared" si="5"/>
        <v>143021.54999999999</v>
      </c>
    </row>
    <row r="21" spans="1:16" x14ac:dyDescent="0.25">
      <c r="A21" s="5" t="s">
        <v>15</v>
      </c>
      <c r="B21" s="5" t="s">
        <v>17</v>
      </c>
      <c r="C21" s="2">
        <v>45625.614382025502</v>
      </c>
      <c r="D21" s="3" t="s">
        <v>5</v>
      </c>
      <c r="E21" s="9">
        <v>-1</v>
      </c>
      <c r="F21" s="11">
        <v>119942.8363</v>
      </c>
      <c r="G21" s="11">
        <v>-119942.8363</v>
      </c>
      <c r="K21" s="23" t="s">
        <v>18</v>
      </c>
      <c r="L21" s="23"/>
      <c r="M21" s="24">
        <v>2</v>
      </c>
    </row>
    <row r="22" spans="1:16" x14ac:dyDescent="0.25">
      <c r="A22" s="5" t="s">
        <v>15</v>
      </c>
      <c r="B22" s="5" t="s">
        <v>17</v>
      </c>
      <c r="C22" s="2">
        <v>45622.402024421302</v>
      </c>
      <c r="D22" s="3" t="s">
        <v>23</v>
      </c>
      <c r="E22" s="9">
        <v>-1</v>
      </c>
      <c r="F22" s="11">
        <v>119942.8363</v>
      </c>
      <c r="G22" s="11">
        <v>-119942.8363</v>
      </c>
      <c r="H22" t="s">
        <v>54</v>
      </c>
      <c r="I22" t="s">
        <v>55</v>
      </c>
      <c r="J22" s="25" t="s">
        <v>37</v>
      </c>
      <c r="K22" s="22"/>
      <c r="L22" s="22" t="s">
        <v>15</v>
      </c>
      <c r="M22" s="17">
        <v>1</v>
      </c>
      <c r="N22" s="14">
        <f t="shared" ref="N22:N23" si="6">+VLOOKUP(L22,$J$4:$M$7,4,0)</f>
        <v>105505.09999999999</v>
      </c>
      <c r="O22" s="14">
        <f t="shared" ref="O22:O23" si="7">+M22*N22</f>
        <v>105505.09999999999</v>
      </c>
    </row>
    <row r="23" spans="1:16" x14ac:dyDescent="0.25">
      <c r="A23" s="5" t="s">
        <v>7</v>
      </c>
      <c r="B23" s="5" t="s">
        <v>17</v>
      </c>
      <c r="C23" s="2">
        <v>45617.393152164397</v>
      </c>
      <c r="D23" s="3" t="s">
        <v>23</v>
      </c>
      <c r="E23" s="9">
        <v>-2</v>
      </c>
      <c r="F23" s="11">
        <v>54197.345500000003</v>
      </c>
      <c r="G23" s="11">
        <v>-108394.69100000001</v>
      </c>
      <c r="H23" t="s">
        <v>54</v>
      </c>
      <c r="K23" s="22"/>
      <c r="L23" s="22" t="s">
        <v>27</v>
      </c>
      <c r="M23" s="17">
        <v>1</v>
      </c>
      <c r="N23" s="14">
        <f t="shared" si="6"/>
        <v>52815.25</v>
      </c>
      <c r="O23" s="14">
        <f t="shared" si="7"/>
        <v>52815.25</v>
      </c>
    </row>
    <row r="24" spans="1:16" x14ac:dyDescent="0.25">
      <c r="A24" s="5" t="s">
        <v>27</v>
      </c>
      <c r="B24" s="5" t="s">
        <v>17</v>
      </c>
      <c r="C24" s="2">
        <v>45616.424074536997</v>
      </c>
      <c r="D24" s="3" t="s">
        <v>23</v>
      </c>
      <c r="E24" s="9">
        <v>-1</v>
      </c>
      <c r="F24" s="11">
        <v>60043.090900000003</v>
      </c>
      <c r="G24" s="11">
        <v>-60043.090900000003</v>
      </c>
      <c r="H24" t="s">
        <v>54</v>
      </c>
      <c r="K24" s="23" t="s">
        <v>13</v>
      </c>
      <c r="L24" s="23"/>
      <c r="M24" s="24">
        <v>9</v>
      </c>
    </row>
    <row r="25" spans="1:16" x14ac:dyDescent="0.25">
      <c r="A25" s="5" t="s">
        <v>7</v>
      </c>
      <c r="B25" s="5" t="s">
        <v>17</v>
      </c>
      <c r="C25" s="2">
        <v>45616.424074536997</v>
      </c>
      <c r="D25" s="3" t="s">
        <v>23</v>
      </c>
      <c r="E25" s="9">
        <v>-5</v>
      </c>
      <c r="F25" s="11">
        <v>54197.345500000003</v>
      </c>
      <c r="G25" s="11">
        <v>-270986.72749999998</v>
      </c>
      <c r="H25" t="s">
        <v>54</v>
      </c>
      <c r="I25" t="s">
        <v>55</v>
      </c>
      <c r="J25" s="25" t="s">
        <v>39</v>
      </c>
      <c r="K25" s="22"/>
      <c r="L25" s="22" t="s">
        <v>15</v>
      </c>
      <c r="M25" s="17">
        <v>3</v>
      </c>
      <c r="N25" s="14">
        <f t="shared" ref="N25:N26" si="8">+VLOOKUP(L25,$J$4:$M$7,4,0)</f>
        <v>105505.09999999999</v>
      </c>
      <c r="O25" s="14">
        <f t="shared" ref="O25:O26" si="9">+M25*N25</f>
        <v>316515.3</v>
      </c>
    </row>
    <row r="26" spans="1:16" x14ac:dyDescent="0.25">
      <c r="A26" s="5" t="s">
        <v>15</v>
      </c>
      <c r="B26" s="5" t="s">
        <v>17</v>
      </c>
      <c r="C26" s="2">
        <v>45614.6800751505</v>
      </c>
      <c r="D26" s="3" t="s">
        <v>23</v>
      </c>
      <c r="E26" s="9">
        <v>-2</v>
      </c>
      <c r="F26" s="11">
        <v>119942.8363</v>
      </c>
      <c r="G26" s="11">
        <v>-239885.67259999999</v>
      </c>
      <c r="H26" t="s">
        <v>54</v>
      </c>
      <c r="I26" t="s">
        <v>55</v>
      </c>
      <c r="J26" s="25" t="s">
        <v>38</v>
      </c>
      <c r="K26" s="22"/>
      <c r="L26" s="22" t="s">
        <v>7</v>
      </c>
      <c r="M26" s="17">
        <v>6</v>
      </c>
      <c r="N26" s="14">
        <f t="shared" si="8"/>
        <v>47673.85</v>
      </c>
      <c r="O26" s="14">
        <f t="shared" si="9"/>
        <v>286043.09999999998</v>
      </c>
    </row>
    <row r="27" spans="1:16" x14ac:dyDescent="0.25">
      <c r="A27" s="5" t="s">
        <v>22</v>
      </c>
      <c r="B27" s="5" t="s">
        <v>17</v>
      </c>
      <c r="C27" s="2">
        <v>45611.415949965303</v>
      </c>
      <c r="D27" s="3" t="s">
        <v>21</v>
      </c>
      <c r="E27" s="9">
        <v>-1</v>
      </c>
      <c r="F27" s="11">
        <v>79305.381800000003</v>
      </c>
      <c r="G27" s="11">
        <v>-79305.381800000003</v>
      </c>
      <c r="H27" t="s">
        <v>54</v>
      </c>
      <c r="K27" s="23" t="s">
        <v>26</v>
      </c>
      <c r="L27" s="23"/>
      <c r="M27" s="24">
        <v>11</v>
      </c>
    </row>
    <row r="28" spans="1:16" x14ac:dyDescent="0.25">
      <c r="A28" s="5" t="s">
        <v>15</v>
      </c>
      <c r="B28" s="5" t="s">
        <v>17</v>
      </c>
      <c r="C28" s="2">
        <v>45597.625506909702</v>
      </c>
      <c r="D28" s="3" t="s">
        <v>21</v>
      </c>
      <c r="E28" s="9">
        <v>-1</v>
      </c>
      <c r="F28" s="11">
        <v>119942.8363</v>
      </c>
      <c r="G28" s="11">
        <v>-119942.8363</v>
      </c>
      <c r="H28" t="s">
        <v>28</v>
      </c>
      <c r="I28" t="s">
        <v>55</v>
      </c>
      <c r="J28" s="25" t="s">
        <v>40</v>
      </c>
      <c r="K28" s="22" t="s">
        <v>41</v>
      </c>
      <c r="L28" s="22" t="s">
        <v>22</v>
      </c>
      <c r="M28" s="17">
        <v>1</v>
      </c>
      <c r="N28" s="14">
        <f t="shared" ref="N28:N30" si="10">+VLOOKUP(L28,$J$4:$M$7,4,0)</f>
        <v>69759.45</v>
      </c>
      <c r="O28" s="14">
        <f t="shared" ref="O28:O30" si="11">+M28*N28</f>
        <v>69759.45</v>
      </c>
      <c r="P28" s="26"/>
    </row>
    <row r="29" spans="1:16" x14ac:dyDescent="0.25">
      <c r="A29" s="5" t="s">
        <v>15</v>
      </c>
      <c r="B29" s="5" t="s">
        <v>17</v>
      </c>
      <c r="C29" s="2">
        <v>45597.624517210701</v>
      </c>
      <c r="D29" s="3" t="s">
        <v>21</v>
      </c>
      <c r="E29" s="9">
        <v>-1</v>
      </c>
      <c r="F29" s="11">
        <v>119942.8363</v>
      </c>
      <c r="G29" s="11">
        <v>-119942.8363</v>
      </c>
      <c r="H29" t="s">
        <v>28</v>
      </c>
      <c r="I29" t="s">
        <v>55</v>
      </c>
      <c r="J29" s="25" t="s">
        <v>42</v>
      </c>
      <c r="K29" s="22" t="s">
        <v>43</v>
      </c>
      <c r="L29" s="22" t="s">
        <v>7</v>
      </c>
      <c r="M29" s="17">
        <v>6</v>
      </c>
      <c r="N29" s="14">
        <f t="shared" si="10"/>
        <v>47673.85</v>
      </c>
      <c r="O29" s="14">
        <f t="shared" si="11"/>
        <v>286043.09999999998</v>
      </c>
      <c r="P29" s="21"/>
    </row>
    <row r="30" spans="1:16" x14ac:dyDescent="0.25">
      <c r="A30" s="5" t="s">
        <v>22</v>
      </c>
      <c r="B30" s="5" t="s">
        <v>17</v>
      </c>
      <c r="C30" s="2">
        <v>45617.788474918998</v>
      </c>
      <c r="D30" s="3" t="s">
        <v>6</v>
      </c>
      <c r="E30" s="9">
        <v>-1</v>
      </c>
      <c r="F30" s="11">
        <v>79305.381800000003</v>
      </c>
      <c r="G30" s="11">
        <v>-79305.381800000003</v>
      </c>
      <c r="H30" t="s">
        <v>54</v>
      </c>
      <c r="K30" s="22"/>
      <c r="L30" s="22" t="s">
        <v>27</v>
      </c>
      <c r="M30" s="17">
        <v>4</v>
      </c>
      <c r="N30" s="14">
        <f t="shared" si="10"/>
        <v>52815.25</v>
      </c>
      <c r="O30" s="14">
        <f t="shared" si="11"/>
        <v>211261</v>
      </c>
      <c r="P30" s="26"/>
    </row>
    <row r="31" spans="1:16" x14ac:dyDescent="0.25">
      <c r="A31" s="5" t="s">
        <v>15</v>
      </c>
      <c r="B31" s="5" t="s">
        <v>17</v>
      </c>
      <c r="C31" s="2">
        <v>45617.788474918998</v>
      </c>
      <c r="D31" s="3" t="s">
        <v>6</v>
      </c>
      <c r="E31" s="9">
        <v>-1</v>
      </c>
      <c r="F31" s="11">
        <v>119942.8363</v>
      </c>
      <c r="G31" s="11">
        <v>-119942.8363</v>
      </c>
      <c r="H31" t="s">
        <v>54</v>
      </c>
      <c r="K31" s="23" t="s">
        <v>5</v>
      </c>
      <c r="L31" s="23"/>
      <c r="M31" s="24">
        <v>3</v>
      </c>
    </row>
    <row r="32" spans="1:16" x14ac:dyDescent="0.25">
      <c r="A32" s="5" t="s">
        <v>7</v>
      </c>
      <c r="B32" s="5" t="s">
        <v>17</v>
      </c>
      <c r="C32" s="2">
        <v>45607.472234872701</v>
      </c>
      <c r="D32" s="3" t="s">
        <v>2</v>
      </c>
      <c r="E32" s="9">
        <v>-1</v>
      </c>
      <c r="F32" s="11">
        <v>54197.345500000003</v>
      </c>
      <c r="G32" s="11">
        <v>-54197.345500000003</v>
      </c>
      <c r="H32" t="s">
        <v>54</v>
      </c>
      <c r="I32" t="s">
        <v>55</v>
      </c>
      <c r="J32" s="25" t="s">
        <v>44</v>
      </c>
      <c r="K32" s="22"/>
      <c r="L32" s="22" t="s">
        <v>15</v>
      </c>
      <c r="M32" s="17">
        <v>1</v>
      </c>
      <c r="N32" s="14">
        <f t="shared" ref="N32:N33" si="12">+VLOOKUP(L32,$J$4:$M$7,4,0)</f>
        <v>105505.09999999999</v>
      </c>
      <c r="O32" s="14">
        <f t="shared" ref="O32:O33" si="13">+M32*N32</f>
        <v>105505.09999999999</v>
      </c>
    </row>
    <row r="33" spans="1:16" x14ac:dyDescent="0.25">
      <c r="A33" s="5" t="s">
        <v>22</v>
      </c>
      <c r="B33" s="5" t="s">
        <v>17</v>
      </c>
      <c r="C33" s="2">
        <v>45598.4451990741</v>
      </c>
      <c r="D33" s="3" t="s">
        <v>2</v>
      </c>
      <c r="E33" s="9">
        <v>-3</v>
      </c>
      <c r="F33" s="11">
        <v>79305.381800000003</v>
      </c>
      <c r="G33" s="11">
        <v>-237916.14540000001</v>
      </c>
      <c r="H33" t="s">
        <v>54</v>
      </c>
      <c r="K33" s="22"/>
      <c r="L33" s="22" t="s">
        <v>27</v>
      </c>
      <c r="M33" s="17">
        <v>2</v>
      </c>
      <c r="N33" s="14">
        <f t="shared" si="12"/>
        <v>52815.25</v>
      </c>
      <c r="O33" s="14">
        <f t="shared" si="13"/>
        <v>105630.5</v>
      </c>
    </row>
    <row r="34" spans="1:16" x14ac:dyDescent="0.25">
      <c r="A34" s="5" t="s">
        <v>7</v>
      </c>
      <c r="B34" s="5" t="s">
        <v>17</v>
      </c>
      <c r="C34" s="2">
        <v>45609.458753900501</v>
      </c>
      <c r="D34" s="3" t="s">
        <v>12</v>
      </c>
      <c r="E34" s="9">
        <v>-3</v>
      </c>
      <c r="F34" s="11">
        <v>54197.345500000003</v>
      </c>
      <c r="G34" s="11">
        <v>-162592.03649999999</v>
      </c>
      <c r="H34" t="s">
        <v>54</v>
      </c>
      <c r="K34" s="23" t="s">
        <v>23</v>
      </c>
      <c r="L34" s="23"/>
      <c r="M34" s="24">
        <v>11</v>
      </c>
    </row>
    <row r="35" spans="1:16" x14ac:dyDescent="0.25">
      <c r="A35" s="5" t="s">
        <v>22</v>
      </c>
      <c r="B35" s="5" t="s">
        <v>17</v>
      </c>
      <c r="C35" s="2">
        <v>45618.479160798597</v>
      </c>
      <c r="D35" s="3" t="s">
        <v>3</v>
      </c>
      <c r="E35" s="9">
        <v>-5</v>
      </c>
      <c r="F35" s="11">
        <v>79305.381800000003</v>
      </c>
      <c r="G35" s="11">
        <v>-396526.90899999999</v>
      </c>
      <c r="H35" t="s">
        <v>54</v>
      </c>
      <c r="I35" t="s">
        <v>55</v>
      </c>
      <c r="J35" s="25" t="s">
        <v>45</v>
      </c>
      <c r="K35" s="22" t="s">
        <v>46</v>
      </c>
      <c r="L35" s="22" t="s">
        <v>15</v>
      </c>
      <c r="M35" s="17">
        <v>3</v>
      </c>
      <c r="N35" s="14">
        <f t="shared" ref="N35:N37" si="14">+VLOOKUP(L35,$J$4:$M$7,4,0)</f>
        <v>105505.09999999999</v>
      </c>
      <c r="O35" s="14">
        <f t="shared" ref="O35:O37" si="15">+M35*N35</f>
        <v>316515.3</v>
      </c>
      <c r="P35" s="26"/>
    </row>
    <row r="36" spans="1:16" x14ac:dyDescent="0.25">
      <c r="A36" s="5" t="s">
        <v>7</v>
      </c>
      <c r="B36" s="5" t="s">
        <v>17</v>
      </c>
      <c r="C36" s="2">
        <v>45618.479160798597</v>
      </c>
      <c r="D36" s="3" t="s">
        <v>3</v>
      </c>
      <c r="E36" s="4">
        <v>-5</v>
      </c>
      <c r="F36" s="12">
        <v>54197.345500000003</v>
      </c>
      <c r="G36" s="12">
        <v>-270986.72749999998</v>
      </c>
      <c r="H36" t="s">
        <v>54</v>
      </c>
      <c r="I36" t="s">
        <v>55</v>
      </c>
      <c r="J36" s="25" t="s">
        <v>47</v>
      </c>
      <c r="K36" s="22" t="s">
        <v>48</v>
      </c>
      <c r="L36" s="22" t="s">
        <v>7</v>
      </c>
      <c r="M36" s="17">
        <v>7</v>
      </c>
      <c r="N36" s="14">
        <f t="shared" si="14"/>
        <v>47673.85</v>
      </c>
      <c r="O36" s="14">
        <f t="shared" si="15"/>
        <v>333716.95</v>
      </c>
      <c r="P36" s="21"/>
    </row>
    <row r="37" spans="1:16" x14ac:dyDescent="0.25">
      <c r="E37" s="8" t="s">
        <v>1</v>
      </c>
      <c r="F37" s="13" t="s">
        <v>25</v>
      </c>
      <c r="G37" s="13" t="s">
        <v>20</v>
      </c>
      <c r="K37" s="22"/>
      <c r="L37" s="22" t="s">
        <v>27</v>
      </c>
      <c r="M37" s="17">
        <v>1</v>
      </c>
      <c r="N37" s="14">
        <f t="shared" si="14"/>
        <v>52815.25</v>
      </c>
      <c r="O37" s="14">
        <f t="shared" si="15"/>
        <v>52815.25</v>
      </c>
      <c r="P37" s="26"/>
    </row>
    <row r="38" spans="1:16" x14ac:dyDescent="0.25">
      <c r="K38" s="23" t="s">
        <v>21</v>
      </c>
      <c r="L38" s="23"/>
      <c r="M38" s="24">
        <v>3</v>
      </c>
    </row>
    <row r="39" spans="1:16" x14ac:dyDescent="0.25">
      <c r="I39" t="s">
        <v>55</v>
      </c>
      <c r="J39" s="25" t="s">
        <v>49</v>
      </c>
      <c r="K39" s="22"/>
      <c r="L39" s="22" t="s">
        <v>22</v>
      </c>
      <c r="M39" s="17">
        <v>1</v>
      </c>
      <c r="N39" s="14">
        <f t="shared" ref="N39:N40" si="16">+VLOOKUP(L39,$J$4:$M$7,4,0)</f>
        <v>69759.45</v>
      </c>
      <c r="O39" s="14">
        <f t="shared" ref="O39:O40" si="17">+M39*N39</f>
        <v>69759.45</v>
      </c>
    </row>
    <row r="40" spans="1:16" x14ac:dyDescent="0.25">
      <c r="K40" s="22"/>
      <c r="L40" s="22" t="s">
        <v>15</v>
      </c>
      <c r="M40" s="17">
        <v>2</v>
      </c>
      <c r="N40" s="14">
        <f t="shared" si="16"/>
        <v>105505.09999999999</v>
      </c>
      <c r="O40" s="14">
        <f t="shared" si="17"/>
        <v>211010.19999999998</v>
      </c>
    </row>
    <row r="41" spans="1:16" x14ac:dyDescent="0.25">
      <c r="K41" s="23" t="s">
        <v>6</v>
      </c>
      <c r="L41" s="23"/>
      <c r="M41" s="24">
        <v>2</v>
      </c>
    </row>
    <row r="42" spans="1:16" x14ac:dyDescent="0.25">
      <c r="I42" t="s">
        <v>55</v>
      </c>
      <c r="J42" s="25" t="s">
        <v>50</v>
      </c>
      <c r="K42" s="22"/>
      <c r="L42" s="22" t="s">
        <v>22</v>
      </c>
      <c r="M42" s="17">
        <v>1</v>
      </c>
      <c r="N42" s="14">
        <f t="shared" ref="N42:N43" si="18">+VLOOKUP(L42,$J$4:$M$7,4,0)</f>
        <v>69759.45</v>
      </c>
      <c r="O42" s="14">
        <f t="shared" ref="O42:O43" si="19">+M42*N42</f>
        <v>69759.45</v>
      </c>
    </row>
    <row r="43" spans="1:16" x14ac:dyDescent="0.25">
      <c r="K43" s="22"/>
      <c r="L43" s="22" t="s">
        <v>15</v>
      </c>
      <c r="M43" s="17">
        <v>1</v>
      </c>
      <c r="N43" s="14">
        <f t="shared" si="18"/>
        <v>105505.09999999999</v>
      </c>
      <c r="O43" s="14">
        <f t="shared" si="19"/>
        <v>105505.09999999999</v>
      </c>
    </row>
    <row r="44" spans="1:16" x14ac:dyDescent="0.25">
      <c r="K44" s="23" t="s">
        <v>2</v>
      </c>
      <c r="L44" s="23"/>
      <c r="M44" s="24">
        <v>4</v>
      </c>
    </row>
    <row r="45" spans="1:16" x14ac:dyDescent="0.25">
      <c r="I45" t="s">
        <v>55</v>
      </c>
      <c r="J45" s="25" t="s">
        <v>51</v>
      </c>
      <c r="K45" s="22"/>
      <c r="L45" s="22" t="s">
        <v>22</v>
      </c>
      <c r="M45" s="17">
        <v>3</v>
      </c>
      <c r="N45" s="14">
        <f t="shared" ref="N45:N46" si="20">+VLOOKUP(L45,$J$4:$M$7,4,0)</f>
        <v>69759.45</v>
      </c>
      <c r="O45" s="14">
        <f t="shared" ref="O45:O46" si="21">+M45*N45</f>
        <v>209278.34999999998</v>
      </c>
    </row>
    <row r="46" spans="1:16" x14ac:dyDescent="0.25">
      <c r="K46" s="22"/>
      <c r="L46" s="22" t="s">
        <v>7</v>
      </c>
      <c r="M46" s="17">
        <v>1</v>
      </c>
      <c r="N46" s="14">
        <f t="shared" si="20"/>
        <v>47673.85</v>
      </c>
      <c r="O46" s="14">
        <f t="shared" si="21"/>
        <v>47673.85</v>
      </c>
    </row>
    <row r="47" spans="1:16" x14ac:dyDescent="0.25">
      <c r="K47" s="23" t="s">
        <v>12</v>
      </c>
      <c r="L47" s="23"/>
      <c r="M47" s="24">
        <v>3</v>
      </c>
    </row>
    <row r="48" spans="1:16" x14ac:dyDescent="0.25">
      <c r="I48" t="s">
        <v>55</v>
      </c>
      <c r="J48" s="25" t="s">
        <v>52</v>
      </c>
      <c r="K48" s="22"/>
      <c r="L48" s="22" t="s">
        <v>7</v>
      </c>
      <c r="M48" s="17">
        <v>3</v>
      </c>
      <c r="N48" s="14">
        <f>+VLOOKUP(L48,$J$4:$M$7,4,0)</f>
        <v>47673.85</v>
      </c>
      <c r="O48" s="14">
        <f>+M48*N48</f>
        <v>143021.54999999999</v>
      </c>
    </row>
    <row r="49" spans="9:15" x14ac:dyDescent="0.25">
      <c r="K49" s="23" t="s">
        <v>3</v>
      </c>
      <c r="L49" s="23"/>
      <c r="M49" s="24">
        <v>10</v>
      </c>
    </row>
    <row r="50" spans="9:15" x14ac:dyDescent="0.25">
      <c r="I50" t="s">
        <v>55</v>
      </c>
      <c r="J50" s="25" t="s">
        <v>53</v>
      </c>
      <c r="K50" s="22"/>
      <c r="L50" s="22" t="s">
        <v>22</v>
      </c>
      <c r="M50" s="17">
        <v>5</v>
      </c>
      <c r="N50" s="14">
        <f t="shared" ref="N50:N51" si="22">+VLOOKUP(L50,$J$4:$M$7,4,0)</f>
        <v>69759.45</v>
      </c>
      <c r="O50" s="14">
        <f t="shared" ref="O50:O51" si="23">+M50*N50</f>
        <v>348797.25</v>
      </c>
    </row>
    <row r="51" spans="9:15" x14ac:dyDescent="0.25">
      <c r="K51" s="22"/>
      <c r="L51" s="22" t="s">
        <v>7</v>
      </c>
      <c r="M51" s="17">
        <v>5</v>
      </c>
      <c r="N51" s="14">
        <f t="shared" si="22"/>
        <v>47673.85</v>
      </c>
      <c r="O51" s="14">
        <f t="shared" si="23"/>
        <v>238369.25</v>
      </c>
    </row>
    <row r="52" spans="9:15" x14ac:dyDescent="0.25">
      <c r="K52" s="16" t="s">
        <v>30</v>
      </c>
      <c r="L52" s="16"/>
      <c r="M52" s="18">
        <v>71</v>
      </c>
    </row>
  </sheetData>
  <conditionalFormatting sqref="J12: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2024-12-02T09:04:36Z</dcterms:created>
  <dcterms:modified xsi:type="dcterms:W3CDTF">2025-02-12T07:29:19Z</dcterms:modified>
</cp:coreProperties>
</file>