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Sheet1" sheetId="1" r:id="rId1"/>
    <sheet name="Sheet2" sheetId="2" r:id="rId2"/>
  </sheets>
  <definedNames>
    <definedName name="_xlnm._FilterDatabase" localSheetId="0" hidden="1">Sheet1!$A$1:$H$27</definedName>
  </definedName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O7" i="1"/>
  <c r="O4" i="1"/>
  <c r="O47" i="1"/>
  <c r="O46" i="1"/>
  <c r="O37" i="1" l="1"/>
  <c r="P37" i="1" s="1"/>
  <c r="O35" i="1"/>
  <c r="P35" i="1" s="1"/>
  <c r="O29" i="1"/>
  <c r="P29" i="1" s="1"/>
  <c r="O27" i="1"/>
  <c r="P27" i="1" s="1"/>
  <c r="O8" i="1"/>
  <c r="P8" i="1" s="1"/>
  <c r="O6" i="1"/>
  <c r="P6" i="1" s="1"/>
  <c r="O5" i="1"/>
  <c r="P5" i="1" s="1"/>
  <c r="P4" i="1"/>
  <c r="P9" i="1" s="1"/>
  <c r="O44" i="1" l="1"/>
  <c r="P44" i="1" s="1"/>
  <c r="O16" i="1"/>
  <c r="P16" i="1" s="1"/>
  <c r="O18" i="1"/>
  <c r="P18" i="1" s="1"/>
  <c r="O14" i="1"/>
  <c r="P14" i="1" s="1"/>
  <c r="O21" i="1"/>
  <c r="P21" i="1" s="1"/>
  <c r="O23" i="1"/>
  <c r="P23" i="1" s="1"/>
  <c r="O20" i="1"/>
  <c r="P20" i="1" s="1"/>
  <c r="O25" i="1"/>
  <c r="P25" i="1" s="1"/>
  <c r="O26" i="1"/>
  <c r="P26" i="1" s="1"/>
  <c r="P10" i="1"/>
  <c r="P11" i="1" s="1"/>
  <c r="O30" i="1"/>
  <c r="P30" i="1" s="1"/>
  <c r="O32" i="1"/>
  <c r="P32" i="1" s="1"/>
  <c r="O34" i="1"/>
  <c r="P34" i="1" s="1"/>
  <c r="O38" i="1"/>
  <c r="P38" i="1" s="1"/>
  <c r="O40" i="1"/>
  <c r="P40" i="1" s="1"/>
  <c r="O41" i="1"/>
  <c r="P41" i="1" s="1"/>
  <c r="O43" i="1"/>
  <c r="P43" i="1" s="1"/>
  <c r="P46" i="1"/>
  <c r="P47" i="1"/>
</calcChain>
</file>

<file path=xl/sharedStrings.xml><?xml version="1.0" encoding="utf-8"?>
<sst xmlns="http://schemas.openxmlformats.org/spreadsheetml/2006/main" count="222" uniqueCount="56">
  <si>
    <t>-53</t>
  </si>
  <si>
    <t>-3,445,754.728</t>
  </si>
  <si>
    <t>Số lượng</t>
  </si>
  <si>
    <t>A09MD340</t>
  </si>
  <si>
    <t>0500242205</t>
  </si>
  <si>
    <t>A17TD202</t>
  </si>
  <si>
    <t>A34TK44</t>
  </si>
  <si>
    <t>AB01KDV01</t>
  </si>
  <si>
    <t>A23TD276</t>
  </si>
  <si>
    <t>Ngọc Thơm Giò tai lưỡi xào 250g*1PK</t>
  </si>
  <si>
    <t>Nhà cung cấp</t>
  </si>
  <si>
    <t>A05TK80</t>
  </si>
  <si>
    <t>A38PL</t>
  </si>
  <si>
    <t>A16YX85</t>
  </si>
  <si>
    <t>Thành tiền</t>
  </si>
  <si>
    <t>Ngọc Thơm Gà muối 500g*1PK</t>
  </si>
  <si>
    <t>A12TV18</t>
  </si>
  <si>
    <t>Mã hàng</t>
  </si>
  <si>
    <t>Tên hàng</t>
  </si>
  <si>
    <t>CTY TNHH MTV TM VÀ DV NGỌC THƠM</t>
  </si>
  <si>
    <t>A13LT19</t>
  </si>
  <si>
    <t>0500242206</t>
  </si>
  <si>
    <t>Kho</t>
  </si>
  <si>
    <t>Ngọc Thơm  Chân giò heo muối 300g*1PK</t>
  </si>
  <si>
    <t>A24LK45</t>
  </si>
  <si>
    <t>0500242204</t>
  </si>
  <si>
    <t>AC03CVT65A</t>
  </si>
  <si>
    <t>A01VT</t>
  </si>
  <si>
    <t>Ngọc Thơm Tai heo muối 200g*1PK</t>
  </si>
  <si>
    <t>0500242203</t>
  </si>
  <si>
    <t>Row Labels</t>
  </si>
  <si>
    <t>(blank)</t>
  </si>
  <si>
    <t>Grand Total</t>
  </si>
  <si>
    <t>Sum of Số lượng</t>
  </si>
  <si>
    <t>Sum of Thành tiền</t>
  </si>
  <si>
    <t>Ngày</t>
  </si>
  <si>
    <t>OK</t>
  </si>
  <si>
    <t>HĐ ĐC</t>
  </si>
  <si>
    <t>00007054</t>
  </si>
  <si>
    <t>00029311</t>
  </si>
  <si>
    <t>00024441</t>
  </si>
  <si>
    <t>00024440</t>
  </si>
  <si>
    <t>00028974</t>
  </si>
  <si>
    <t>00021817</t>
  </si>
  <si>
    <t>00017285</t>
  </si>
  <si>
    <t>00036998</t>
  </si>
  <si>
    <t>00021818</t>
  </si>
  <si>
    <t>00030436</t>
  </si>
  <si>
    <t>00013388</t>
  </si>
  <si>
    <t>00011720</t>
  </si>
  <si>
    <t>đà nẵng</t>
  </si>
  <si>
    <t>bắc ninh</t>
  </si>
  <si>
    <t>00032323</t>
  </si>
  <si>
    <t>00028971</t>
  </si>
  <si>
    <t>r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</si>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</sst>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&quot;$&quot;* #,##0_);_(&quot;$&quot;* \(#,##0\);_(&quot;$&quot;* &quot;-&quot;_);_(@_)"/>
    <numFmt numFmtId="165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2" fillId="2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14" fontId="2" fillId="2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top"/>
    </xf>
    <xf numFmtId="14" fontId="0" fillId="0" borderId="0" xfId="0" applyNumberFormat="1"/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/>
    <xf numFmtId="0" fontId="7" fillId="4" borderId="6" xfId="0" applyNumberFormat="1" applyFont="1" applyFill="1" applyBorder="1"/>
    <xf numFmtId="165" fontId="0" fillId="0" borderId="0" xfId="1" applyNumberFormat="1" applyFont="1"/>
    <xf numFmtId="0" fontId="0" fillId="0" borderId="0" xfId="0" applyAlignment="1">
      <alignment horizontal="left" indent="1"/>
    </xf>
    <xf numFmtId="0" fontId="7" fillId="0" borderId="5" xfId="0" applyFont="1" applyBorder="1" applyAlignment="1">
      <alignment horizontal="left"/>
    </xf>
    <xf numFmtId="0" fontId="7" fillId="0" borderId="5" xfId="0" applyNumberFormat="1" applyFont="1" applyBorder="1"/>
    <xf numFmtId="0" fontId="0" fillId="0" borderId="0" xfId="0" quotePrefix="1"/>
    <xf numFmtId="0" fontId="0" fillId="5" borderId="0" xfId="0" applyFill="1"/>
  </cellXfs>
  <cellStyles count="2">
    <cellStyle name="Comma" xfId="1" builtinId="3"/>
    <cellStyle name="Normal" xfId="0" builtinId="0"/>
  </cellStyles>
  <dxfs count="1">
    <dxf>
      <numFmt numFmtId="164" formatCode="_(&quot;$&quot;* #,##0_);_(&quot;$&quot;* \(#,##0\);_(&quot;$&quot;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yen" refreshedDate="45570.3922431713" createdVersion="7" refreshedVersion="7" minRefreshableVersion="3" recordCount="26">
  <cacheSource type="worksheet">
    <worksheetSource ref="A1:G27" sheet="Sheet1"/>
  </cacheSource>
  <cacheFields count="6">
    <cacheField name="Mã hàng" numFmtId="0">
      <sharedItems containsBlank="1"/>
    </cacheField>
    <cacheField name="Tên hàng" numFmtId="0">
      <sharedItems containsBlank="1" count="5">
        <s v="Ngọc Thơm Gà muối 500g*1PK"/>
        <s v="Ngọc Thơm Giò tai lưỡi xào 250g*1PK"/>
        <s v="Ngọc Thơm Tai heo muối 200g*1PK"/>
        <s v="Ngọc Thơm  Chân giò heo muối 300g*1PK"/>
        <m/>
      </sharedItems>
    </cacheField>
    <cacheField name="Số lượng" numFmtId="0">
      <sharedItems containsMixedTypes="1" containsNumber="1" containsInteger="1" minValue="-6" maxValue="-1"/>
    </cacheField>
    <cacheField name="Nhà cung cấp" numFmtId="0">
      <sharedItems containsBlank="1"/>
    </cacheField>
    <cacheField name="Thành tiền" numFmtId="0">
      <sharedItems containsMixedTypes="1" containsNumber="1" minValue="-325184.07299999997" maxValue="-54197.345500000003"/>
    </cacheField>
    <cacheField name="Kh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0500242205"/>
    <x v="0"/>
    <n v="-1"/>
    <s v="CTY TNHH MTV TM VÀ DV NGỌC THƠM"/>
    <n v="-119942.8363"/>
    <s v="A01VT"/>
  </r>
  <r>
    <s v="0500242206"/>
    <x v="1"/>
    <n v="-6"/>
    <s v="CTY TNHH MTV TM VÀ DV NGỌC THƠM"/>
    <n v="-325184.07299999997"/>
    <s v="A05TK80"/>
  </r>
  <r>
    <s v="0500242206"/>
    <x v="1"/>
    <n v="-1"/>
    <s v="CTY TNHH MTV TM VÀ DV NGỌC THƠM"/>
    <n v="-54197.345500000003"/>
    <s v="A09MD340"/>
  </r>
  <r>
    <s v="0500242204"/>
    <x v="2"/>
    <n v="-2"/>
    <s v="CTY TNHH MTV TM VÀ DV NGỌC THƠM"/>
    <n v="-120086.18180000001"/>
    <s v="A12TV18"/>
  </r>
  <r>
    <s v="0500242205"/>
    <x v="0"/>
    <n v="-2"/>
    <s v="CTY TNHH MTV TM VÀ DV NGỌC THƠM"/>
    <n v="-239885.67259999999"/>
    <s v="A12TV18"/>
  </r>
  <r>
    <s v="0500242204"/>
    <x v="2"/>
    <n v="-3"/>
    <s v="CTY TNHH MTV TM VÀ DV NGỌC THƠM"/>
    <n v="-180129.2727"/>
    <s v="A13LT19"/>
  </r>
  <r>
    <s v="0500242204"/>
    <x v="2"/>
    <n v="-3"/>
    <s v="CTY TNHH MTV TM VÀ DV NGỌC THƠM"/>
    <n v="-180129.2727"/>
    <s v="A16YX85"/>
  </r>
  <r>
    <s v="0500242206"/>
    <x v="1"/>
    <n v="-1"/>
    <s v="CTY TNHH MTV TM VÀ DV NGỌC THƠM"/>
    <n v="-54197.345500000003"/>
    <s v="A16YX85"/>
  </r>
  <r>
    <s v="0500242204"/>
    <x v="2"/>
    <n v="-1"/>
    <s v="CTY TNHH MTV TM VÀ DV NGỌC THƠM"/>
    <n v="-60043.090900000003"/>
    <s v="A16YX85"/>
  </r>
  <r>
    <s v="0500242206"/>
    <x v="1"/>
    <n v="-2"/>
    <s v="CTY TNHH MTV TM VÀ DV NGỌC THƠM"/>
    <n v="-108394.69100000001"/>
    <s v="A16YX85"/>
  </r>
  <r>
    <s v="0500242205"/>
    <x v="0"/>
    <n v="-1"/>
    <s v="CTY TNHH MTV TM VÀ DV NGỌC THƠM"/>
    <n v="-119942.8363"/>
    <s v="A16YX85"/>
  </r>
  <r>
    <s v="0500242204"/>
    <x v="2"/>
    <n v="-5"/>
    <s v="CTY TNHH MTV TM VÀ DV NGỌC THƠM"/>
    <n v="-300215.45449999999"/>
    <s v="A17TD202"/>
  </r>
  <r>
    <s v="0500242206"/>
    <x v="1"/>
    <n v="-3"/>
    <s v="CTY TNHH MTV TM VÀ DV NGỌC THƠM"/>
    <n v="-162592.03649999999"/>
    <s v="A17TD202"/>
  </r>
  <r>
    <s v="0500242204"/>
    <x v="2"/>
    <n v="-1"/>
    <s v="CTY TNHH MTV TM VÀ DV NGỌC THƠM"/>
    <n v="-60043.090900000003"/>
    <s v="A23TD276"/>
  </r>
  <r>
    <s v="0500242206"/>
    <x v="1"/>
    <n v="-3"/>
    <s v="CTY TNHH MTV TM VÀ DV NGỌC THƠM"/>
    <n v="-162592.03649999999"/>
    <s v="A24LK45"/>
  </r>
  <r>
    <s v="0500242204"/>
    <x v="2"/>
    <n v="-2"/>
    <s v="CTY TNHH MTV TM VÀ DV NGỌC THƠM"/>
    <n v="-120086.18180000001"/>
    <s v="A24LK45"/>
  </r>
  <r>
    <s v="0500242204"/>
    <x v="2"/>
    <n v="-1"/>
    <s v="CTY TNHH MTV TM VÀ DV NGỌC THƠM"/>
    <n v="-60043.090900000003"/>
    <s v="A34TK44"/>
  </r>
  <r>
    <s v="0500242206"/>
    <x v="1"/>
    <n v="-4"/>
    <s v="CTY TNHH MTV TM VÀ DV NGỌC THƠM"/>
    <n v="-216789.38200000001"/>
    <s v="A34TK44"/>
  </r>
  <r>
    <s v="0500242204"/>
    <x v="2"/>
    <n v="-2"/>
    <s v="CTY TNHH MTV TM VÀ DV NGỌC THƠM"/>
    <n v="-120086.18180000001"/>
    <s v="A38PL"/>
  </r>
  <r>
    <s v="0500242206"/>
    <x v="1"/>
    <n v="-1"/>
    <s v="CTY TNHH MTV TM VÀ DV NGỌC THƠM"/>
    <n v="-54197.345500000003"/>
    <s v="A38PL"/>
  </r>
  <r>
    <s v="0500242204"/>
    <x v="2"/>
    <n v="-2"/>
    <s v="CTY TNHH MTV TM VÀ DV NGỌC THƠM"/>
    <n v="-120086.18180000001"/>
    <s v="AB01KDV01"/>
  </r>
  <r>
    <s v="0500242205"/>
    <x v="0"/>
    <n v="-1"/>
    <s v="CTY TNHH MTV TM VÀ DV NGỌC THƠM"/>
    <n v="-119942.8363"/>
    <s v="AB01KDV01"/>
  </r>
  <r>
    <s v="0500242205"/>
    <x v="0"/>
    <n v="-1"/>
    <s v="CTY TNHH MTV TM VÀ DV NGỌC THƠM"/>
    <n v="-119942.8363"/>
    <s v="AB01KDV01"/>
  </r>
  <r>
    <s v="0500242203"/>
    <x v="3"/>
    <n v="-2"/>
    <s v="CTY TNHH MTV TM VÀ DV NGỌC THƠM"/>
    <n v="-158610.76360000001"/>
    <s v="AC03CVT65A"/>
  </r>
  <r>
    <s v="0500242206"/>
    <x v="1"/>
    <n v="-2"/>
    <s v="CTY TNHH MTV TM VÀ DV NGỌC THƠM"/>
    <n v="-108394.69100000001"/>
    <s v="AC03CVT65A"/>
  </r>
  <r>
    <m/>
    <x v="4"/>
    <s v="-53"/>
    <m/>
    <s v="-3,445,754.72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C9" firstHeaderRow="0" firstDataRow="1" firstDataCol="1"/>
  <pivotFields count="6">
    <pivotField showAll="0"/>
    <pivotField axis="axisRow" showAll="0">
      <items count="6">
        <item x="3"/>
        <item x="0"/>
        <item x="1"/>
        <item x="2"/>
        <item x="4"/>
        <item t="default"/>
      </items>
    </pivotField>
    <pivotField dataField="1" showAll="0"/>
    <pivotField showAll="0"/>
    <pivotField dataField="1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ố lượng" fld="2" baseField="1" baseItem="0"/>
    <dataField name="Sum of Thành tiền" fld="4" baseField="1" baseItem="0"/>
  </dataFields>
  <formats count="1">
    <format dxfId="0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48"/>
  <sheetViews>
    <sheetView tabSelected="1" topLeftCell="H1" zoomScaleNormal="100" workbookViewId="0">
      <selection activeCell="K12" sqref="K12"/>
    </sheetView>
  </sheetViews>
  <sheetFormatPr defaultColWidth="9.140625" defaultRowHeight="15" x14ac:dyDescent="0.25"/>
  <cols>
    <col min="1" max="1" width="14" customWidth="1"/>
    <col min="2" max="2" width="30.42578125" bestFit="1" customWidth="1"/>
    <col min="3" max="3" width="14" style="17" customWidth="1"/>
    <col min="4" max="4" width="11.28515625" customWidth="1"/>
    <col min="5" max="5" width="14" customWidth="1"/>
    <col min="6" max="6" width="11.5703125" customWidth="1"/>
    <col min="7" max="7" width="14" customWidth="1"/>
    <col min="12" max="12" width="38" bestFit="1" customWidth="1"/>
    <col min="13" max="13" width="39.28515625" bestFit="1" customWidth="1"/>
    <col min="14" max="14" width="28.28515625" bestFit="1" customWidth="1"/>
    <col min="15" max="15" width="35" style="21" bestFit="1" customWidth="1"/>
    <col min="16" max="16" width="32.42578125" style="21" bestFit="1" customWidth="1"/>
    <col min="17" max="17" width="11.28515625" bestFit="1" customWidth="1"/>
  </cols>
  <sheetData>
    <row r="1" spans="1:16" ht="15" customHeight="1" x14ac:dyDescent="0.25">
      <c r="A1" s="10" t="s">
        <v>17</v>
      </c>
      <c r="B1" s="10" t="s">
        <v>18</v>
      </c>
      <c r="C1" s="15" t="s">
        <v>35</v>
      </c>
      <c r="D1" s="9" t="s">
        <v>2</v>
      </c>
      <c r="E1" s="1" t="s">
        <v>10</v>
      </c>
      <c r="F1" s="9" t="s">
        <v>14</v>
      </c>
      <c r="G1" s="1" t="s">
        <v>22</v>
      </c>
    </row>
    <row r="2" spans="1:16" x14ac:dyDescent="0.25">
      <c r="A2" s="2" t="s">
        <v>4</v>
      </c>
      <c r="B2" s="2" t="s">
        <v>15</v>
      </c>
      <c r="C2" s="16">
        <v>45552.606260798602</v>
      </c>
      <c r="D2" s="8">
        <v>-1</v>
      </c>
      <c r="E2" s="3" t="s">
        <v>19</v>
      </c>
      <c r="F2" s="7">
        <v>-119942.8363</v>
      </c>
      <c r="G2" s="3" t="s">
        <v>27</v>
      </c>
      <c r="H2" t="s">
        <v>36</v>
      </c>
    </row>
    <row r="3" spans="1:16" x14ac:dyDescent="0.25">
      <c r="A3" s="2" t="s">
        <v>21</v>
      </c>
      <c r="B3" s="2" t="s">
        <v>9</v>
      </c>
      <c r="C3" s="16">
        <v>45539.479080520803</v>
      </c>
      <c r="D3" s="8">
        <v>-6</v>
      </c>
      <c r="E3" s="3" t="s">
        <v>19</v>
      </c>
      <c r="F3" s="7">
        <v>-325184.07299999997</v>
      </c>
      <c r="G3" s="3" t="s">
        <v>11</v>
      </c>
      <c r="H3" t="s">
        <v>36</v>
      </c>
      <c r="L3" s="19" t="s">
        <v>30</v>
      </c>
      <c r="M3" s="19" t="s">
        <v>33</v>
      </c>
    </row>
    <row r="4" spans="1:16" x14ac:dyDescent="0.25">
      <c r="A4" s="2" t="s">
        <v>21</v>
      </c>
      <c r="B4" s="2" t="s">
        <v>9</v>
      </c>
      <c r="C4" s="16">
        <v>45548.362284027797</v>
      </c>
      <c r="D4" s="8">
        <v>-1</v>
      </c>
      <c r="E4" s="3" t="s">
        <v>19</v>
      </c>
      <c r="F4" s="7">
        <v>-54197.345500000003</v>
      </c>
      <c r="G4" s="3" t="s">
        <v>3</v>
      </c>
      <c r="H4" t="s">
        <v>36</v>
      </c>
      <c r="L4" s="12" t="s">
        <v>23</v>
      </c>
      <c r="M4" s="13">
        <v>-2</v>
      </c>
      <c r="N4" s="21">
        <v>73431</v>
      </c>
      <c r="O4" s="21">
        <f>0.95*N4*0.9</f>
        <v>62783.504999999997</v>
      </c>
      <c r="P4" s="21">
        <f>-M4*O4</f>
        <v>125567.01</v>
      </c>
    </row>
    <row r="5" spans="1:16" x14ac:dyDescent="0.25">
      <c r="A5" s="2" t="s">
        <v>25</v>
      </c>
      <c r="B5" s="2" t="s">
        <v>28</v>
      </c>
      <c r="C5" s="16">
        <v>45547.237949918999</v>
      </c>
      <c r="D5" s="8">
        <v>-2</v>
      </c>
      <c r="E5" s="3" t="s">
        <v>19</v>
      </c>
      <c r="F5" s="7">
        <v>-120086.18180000001</v>
      </c>
      <c r="G5" s="3" t="s">
        <v>16</v>
      </c>
      <c r="H5" t="s">
        <v>36</v>
      </c>
      <c r="L5" s="12" t="s">
        <v>15</v>
      </c>
      <c r="M5" s="13">
        <v>-6</v>
      </c>
      <c r="N5" s="21">
        <v>111058</v>
      </c>
      <c r="O5" s="21">
        <f t="shared" ref="O5:O6" si="0">0.95*N5</f>
        <v>105505.09999999999</v>
      </c>
      <c r="P5" s="21">
        <f t="shared" ref="P5:P7" si="1">-M5*O5</f>
        <v>633030.6</v>
      </c>
    </row>
    <row r="6" spans="1:16" x14ac:dyDescent="0.25">
      <c r="A6" s="2" t="s">
        <v>4</v>
      </c>
      <c r="B6" s="2" t="s">
        <v>15</v>
      </c>
      <c r="C6" s="16">
        <v>45547.237949918999</v>
      </c>
      <c r="D6" s="8">
        <v>-2</v>
      </c>
      <c r="E6" s="3" t="s">
        <v>19</v>
      </c>
      <c r="F6" s="7">
        <v>-239885.67259999999</v>
      </c>
      <c r="G6" s="3" t="s">
        <v>16</v>
      </c>
      <c r="H6" t="s">
        <v>36</v>
      </c>
      <c r="L6" s="12" t="s">
        <v>9</v>
      </c>
      <c r="M6" s="13">
        <v>-21</v>
      </c>
      <c r="N6" s="21">
        <v>50183</v>
      </c>
      <c r="O6" s="21">
        <f t="shared" si="0"/>
        <v>47673.85</v>
      </c>
      <c r="P6" s="21">
        <f t="shared" si="1"/>
        <v>1001150.85</v>
      </c>
    </row>
    <row r="7" spans="1:16" x14ac:dyDescent="0.25">
      <c r="A7" s="2" t="s">
        <v>25</v>
      </c>
      <c r="B7" s="2" t="s">
        <v>28</v>
      </c>
      <c r="C7" s="16">
        <v>45546.810910914399</v>
      </c>
      <c r="D7" s="8">
        <v>-3</v>
      </c>
      <c r="E7" s="3" t="s">
        <v>19</v>
      </c>
      <c r="F7" s="7">
        <v>-180129.2727</v>
      </c>
      <c r="G7" s="3" t="s">
        <v>20</v>
      </c>
      <c r="H7" t="s">
        <v>36</v>
      </c>
      <c r="L7" s="12" t="s">
        <v>9</v>
      </c>
      <c r="M7" s="13">
        <v>-2</v>
      </c>
      <c r="N7" s="21">
        <v>50183</v>
      </c>
      <c r="O7" s="21">
        <f>0.95*N7*0.9</f>
        <v>42906.464999999997</v>
      </c>
      <c r="P7" s="21">
        <f t="shared" si="1"/>
        <v>85812.93</v>
      </c>
    </row>
    <row r="8" spans="1:16" x14ac:dyDescent="0.25">
      <c r="A8" s="2" t="s">
        <v>25</v>
      </c>
      <c r="B8" s="2" t="s">
        <v>28</v>
      </c>
      <c r="C8" s="16">
        <v>45539.418536261597</v>
      </c>
      <c r="D8" s="8">
        <v>-3</v>
      </c>
      <c r="E8" s="3" t="s">
        <v>19</v>
      </c>
      <c r="F8" s="7">
        <v>-180129.2727</v>
      </c>
      <c r="G8" s="3" t="s">
        <v>13</v>
      </c>
      <c r="H8" t="s">
        <v>36</v>
      </c>
      <c r="L8" s="12" t="s">
        <v>28</v>
      </c>
      <c r="M8" s="13">
        <v>-22</v>
      </c>
      <c r="N8" s="21">
        <v>55595</v>
      </c>
      <c r="O8" s="21">
        <f>0.95*N8</f>
        <v>52815.25</v>
      </c>
      <c r="P8" s="21">
        <f>-M8*O8</f>
        <v>1161935.5</v>
      </c>
    </row>
    <row r="9" spans="1:16" x14ac:dyDescent="0.25">
      <c r="A9" s="2" t="s">
        <v>21</v>
      </c>
      <c r="B9" s="2" t="s">
        <v>9</v>
      </c>
      <c r="C9" s="16">
        <v>45539.418536261597</v>
      </c>
      <c r="D9" s="8">
        <v>-1</v>
      </c>
      <c r="E9" s="3" t="s">
        <v>19</v>
      </c>
      <c r="F9" s="7">
        <v>-54197.345500000003</v>
      </c>
      <c r="G9" s="3" t="s">
        <v>13</v>
      </c>
      <c r="H9" t="s">
        <v>36</v>
      </c>
      <c r="L9" s="18" t="s">
        <v>32</v>
      </c>
      <c r="M9" s="20">
        <v>-53</v>
      </c>
      <c r="P9" s="21">
        <f>SUM(P4:P8)</f>
        <v>3007496.8899999997</v>
      </c>
    </row>
    <row r="10" spans="1:16" x14ac:dyDescent="0.25">
      <c r="A10" s="2" t="s">
        <v>25</v>
      </c>
      <c r="B10" s="2" t="s">
        <v>28</v>
      </c>
      <c r="C10" s="16">
        <v>45561.550399108797</v>
      </c>
      <c r="D10" s="8">
        <v>-1</v>
      </c>
      <c r="E10" s="3" t="s">
        <v>19</v>
      </c>
      <c r="F10" s="7">
        <v>-60043.090900000003</v>
      </c>
      <c r="G10" s="3" t="s">
        <v>13</v>
      </c>
      <c r="H10" t="s">
        <v>36</v>
      </c>
      <c r="P10" s="21">
        <f>+P9*0.08</f>
        <v>240599.75119999997</v>
      </c>
    </row>
    <row r="11" spans="1:16" x14ac:dyDescent="0.25">
      <c r="A11" s="2" t="s">
        <v>21</v>
      </c>
      <c r="B11" s="2" t="s">
        <v>9</v>
      </c>
      <c r="C11" s="16">
        <v>45561.550399108797</v>
      </c>
      <c r="D11" s="8">
        <v>-2</v>
      </c>
      <c r="E11" s="3" t="s">
        <v>19</v>
      </c>
      <c r="F11" s="7">
        <v>-108394.69100000001</v>
      </c>
      <c r="G11" s="3" t="s">
        <v>13</v>
      </c>
      <c r="H11" t="s">
        <v>36</v>
      </c>
      <c r="P11" s="21">
        <f>+P9+P10</f>
        <v>3248096.6411999995</v>
      </c>
    </row>
    <row r="12" spans="1:16" x14ac:dyDescent="0.25">
      <c r="A12" s="2" t="s">
        <v>4</v>
      </c>
      <c r="B12" s="2" t="s">
        <v>15</v>
      </c>
      <c r="C12" s="16">
        <v>45565.978902696799</v>
      </c>
      <c r="D12" s="8">
        <v>-1</v>
      </c>
      <c r="E12" s="3" t="s">
        <v>19</v>
      </c>
      <c r="F12" s="7">
        <v>-119942.8363</v>
      </c>
      <c r="G12" s="3" t="s">
        <v>13</v>
      </c>
      <c r="H12" t="s">
        <v>36</v>
      </c>
      <c r="K12" t="s">
        <v>37</v>
      </c>
      <c r="L12" s="19" t="s">
        <v>30</v>
      </c>
      <c r="M12" s="19" t="s">
        <v>30</v>
      </c>
      <c r="N12" s="19" t="s">
        <v>33</v>
      </c>
    </row>
    <row r="13" spans="1:16" x14ac:dyDescent="0.25">
      <c r="A13" s="2" t="s">
        <v>25</v>
      </c>
      <c r="B13" s="2" t="s">
        <v>28</v>
      </c>
      <c r="C13" s="16">
        <v>45544.420409919003</v>
      </c>
      <c r="D13" s="8">
        <v>-5</v>
      </c>
      <c r="E13" s="3" t="s">
        <v>19</v>
      </c>
      <c r="F13" s="7">
        <v>-300215.45449999999</v>
      </c>
      <c r="G13" s="3" t="s">
        <v>5</v>
      </c>
      <c r="H13" t="s">
        <v>36</v>
      </c>
      <c r="J13" t="s">
        <v>54</v>
      </c>
      <c r="K13" s="25" t="s">
        <v>38</v>
      </c>
      <c r="L13" s="23" t="s">
        <v>27</v>
      </c>
      <c r="M13" s="23"/>
      <c r="N13" s="24">
        <v>-1</v>
      </c>
    </row>
    <row r="14" spans="1:16" x14ac:dyDescent="0.25">
      <c r="A14" s="2" t="s">
        <v>21</v>
      </c>
      <c r="B14" s="2" t="s">
        <v>9</v>
      </c>
      <c r="C14" s="16">
        <v>45544.420781597197</v>
      </c>
      <c r="D14" s="8">
        <v>-3</v>
      </c>
      <c r="E14" s="3" t="s">
        <v>19</v>
      </c>
      <c r="F14" s="7">
        <v>-162592.03649999999</v>
      </c>
      <c r="G14" s="3" t="s">
        <v>5</v>
      </c>
      <c r="H14" t="s">
        <v>36</v>
      </c>
      <c r="L14" s="22"/>
      <c r="M14" s="22" t="s">
        <v>15</v>
      </c>
      <c r="N14" s="13">
        <v>-1</v>
      </c>
      <c r="O14" s="21">
        <f>+VLOOKUP(M14,$L$4:$O$8,4,0)</f>
        <v>105505.09999999999</v>
      </c>
      <c r="P14" s="21">
        <f>-N14*O14</f>
        <v>105505.09999999999</v>
      </c>
    </row>
    <row r="15" spans="1:16" x14ac:dyDescent="0.25">
      <c r="A15" s="2" t="s">
        <v>25</v>
      </c>
      <c r="B15" s="2" t="s">
        <v>28</v>
      </c>
      <c r="C15" s="16">
        <v>45551.385559294002</v>
      </c>
      <c r="D15" s="8">
        <v>-1</v>
      </c>
      <c r="E15" s="3" t="s">
        <v>19</v>
      </c>
      <c r="F15" s="7">
        <v>-60043.090900000003</v>
      </c>
      <c r="G15" s="3" t="s">
        <v>8</v>
      </c>
      <c r="H15" t="s">
        <v>36</v>
      </c>
      <c r="J15" t="s">
        <v>54</v>
      </c>
      <c r="K15" s="25" t="s">
        <v>39</v>
      </c>
      <c r="L15" s="23" t="s">
        <v>11</v>
      </c>
      <c r="M15" s="23"/>
      <c r="N15" s="24">
        <v>-6</v>
      </c>
    </row>
    <row r="16" spans="1:16" x14ac:dyDescent="0.25">
      <c r="A16" s="2" t="s">
        <v>21</v>
      </c>
      <c r="B16" s="2" t="s">
        <v>9</v>
      </c>
      <c r="C16" s="16">
        <v>45551.646012928199</v>
      </c>
      <c r="D16" s="8">
        <v>-3</v>
      </c>
      <c r="E16" s="3" t="s">
        <v>19</v>
      </c>
      <c r="F16" s="7">
        <v>-162592.03649999999</v>
      </c>
      <c r="G16" s="3" t="s">
        <v>24</v>
      </c>
      <c r="H16" t="s">
        <v>36</v>
      </c>
      <c r="L16" s="22"/>
      <c r="M16" s="22" t="s">
        <v>9</v>
      </c>
      <c r="N16" s="13">
        <v>-6</v>
      </c>
      <c r="O16" s="21">
        <f>+VLOOKUP(M16,$L$4:$O$8,4,0)</f>
        <v>47673.85</v>
      </c>
      <c r="P16" s="21">
        <f>-N16*O16</f>
        <v>286043.09999999998</v>
      </c>
    </row>
    <row r="17" spans="1:16" x14ac:dyDescent="0.25">
      <c r="A17" s="2" t="s">
        <v>25</v>
      </c>
      <c r="B17" s="2" t="s">
        <v>28</v>
      </c>
      <c r="C17" s="16">
        <v>45563.3797496181</v>
      </c>
      <c r="D17" s="8">
        <v>-2</v>
      </c>
      <c r="E17" s="3" t="s">
        <v>19</v>
      </c>
      <c r="F17" s="7">
        <v>-120086.18180000001</v>
      </c>
      <c r="G17" s="3" t="s">
        <v>24</v>
      </c>
      <c r="H17" t="s">
        <v>36</v>
      </c>
      <c r="J17" t="s">
        <v>54</v>
      </c>
      <c r="K17" s="25" t="s">
        <v>40</v>
      </c>
      <c r="L17" s="23" t="s">
        <v>3</v>
      </c>
      <c r="M17" s="23"/>
      <c r="N17" s="24">
        <v>-1</v>
      </c>
    </row>
    <row r="18" spans="1:16" x14ac:dyDescent="0.25">
      <c r="A18" s="2" t="s">
        <v>25</v>
      </c>
      <c r="B18" s="2" t="s">
        <v>28</v>
      </c>
      <c r="C18" s="16">
        <v>45542.459366053197</v>
      </c>
      <c r="D18" s="8">
        <v>-1</v>
      </c>
      <c r="E18" s="3" t="s">
        <v>19</v>
      </c>
      <c r="F18" s="7">
        <v>-60043.090900000003</v>
      </c>
      <c r="G18" s="3" t="s">
        <v>6</v>
      </c>
      <c r="H18" t="s">
        <v>36</v>
      </c>
      <c r="L18" s="22"/>
      <c r="M18" s="22" t="s">
        <v>9</v>
      </c>
      <c r="N18" s="13">
        <v>-1</v>
      </c>
      <c r="O18" s="21">
        <f>+VLOOKUP(M18,$L$4:$O$8,4,0)</f>
        <v>47673.85</v>
      </c>
      <c r="P18" s="21">
        <f>-N18*O18</f>
        <v>47673.85</v>
      </c>
    </row>
    <row r="19" spans="1:16" x14ac:dyDescent="0.25">
      <c r="A19" s="2" t="s">
        <v>21</v>
      </c>
      <c r="B19" s="2" t="s">
        <v>9</v>
      </c>
      <c r="C19" s="16">
        <v>45542.459366053197</v>
      </c>
      <c r="D19" s="8">
        <v>-4</v>
      </c>
      <c r="E19" s="3" t="s">
        <v>19</v>
      </c>
      <c r="F19" s="7">
        <v>-216789.38200000001</v>
      </c>
      <c r="G19" s="3" t="s">
        <v>6</v>
      </c>
      <c r="H19" t="s">
        <v>36</v>
      </c>
      <c r="J19" t="s">
        <v>54</v>
      </c>
      <c r="K19" s="25" t="s">
        <v>41</v>
      </c>
      <c r="L19" s="23" t="s">
        <v>16</v>
      </c>
      <c r="M19" s="23"/>
      <c r="N19" s="24">
        <v>-4</v>
      </c>
    </row>
    <row r="20" spans="1:16" x14ac:dyDescent="0.25">
      <c r="A20" s="2" t="s">
        <v>25</v>
      </c>
      <c r="B20" s="2" t="s">
        <v>28</v>
      </c>
      <c r="C20" s="16">
        <v>45548.479172453699</v>
      </c>
      <c r="D20" s="8">
        <v>-2</v>
      </c>
      <c r="E20" s="3" t="s">
        <v>19</v>
      </c>
      <c r="F20" s="7">
        <v>-120086.18180000001</v>
      </c>
      <c r="G20" s="3" t="s">
        <v>12</v>
      </c>
      <c r="H20" t="s">
        <v>36</v>
      </c>
      <c r="L20" s="22"/>
      <c r="M20" s="22" t="s">
        <v>15</v>
      </c>
      <c r="N20" s="13">
        <v>-2</v>
      </c>
      <c r="O20" s="21">
        <f>+VLOOKUP(M20,$L$4:$O$8,4,0)</f>
        <v>105505.09999999999</v>
      </c>
      <c r="P20" s="21">
        <f t="shared" ref="P20:P21" si="2">-N20*O20</f>
        <v>211010.19999999998</v>
      </c>
    </row>
    <row r="21" spans="1:16" x14ac:dyDescent="0.25">
      <c r="A21" s="2" t="s">
        <v>21</v>
      </c>
      <c r="B21" s="2" t="s">
        <v>9</v>
      </c>
      <c r="C21" s="16">
        <v>45548.479172453699</v>
      </c>
      <c r="D21" s="8">
        <v>-1</v>
      </c>
      <c r="E21" s="3" t="s">
        <v>19</v>
      </c>
      <c r="F21" s="7">
        <v>-54197.345500000003</v>
      </c>
      <c r="G21" s="3" t="s">
        <v>12</v>
      </c>
      <c r="H21" t="s">
        <v>36</v>
      </c>
      <c r="L21" s="22"/>
      <c r="M21" s="22" t="s">
        <v>28</v>
      </c>
      <c r="N21" s="13">
        <v>-2</v>
      </c>
      <c r="O21" s="21">
        <f>+VLOOKUP(M21,$L$4:$O$8,4,0)</f>
        <v>52815.25</v>
      </c>
      <c r="P21" s="21">
        <f t="shared" si="2"/>
        <v>105630.5</v>
      </c>
    </row>
    <row r="22" spans="1:16" x14ac:dyDescent="0.25">
      <c r="A22" s="2" t="s">
        <v>25</v>
      </c>
      <c r="B22" s="2" t="s">
        <v>28</v>
      </c>
      <c r="C22" s="16">
        <v>45539.657946956002</v>
      </c>
      <c r="D22" s="8">
        <v>-2</v>
      </c>
      <c r="E22" s="3" t="s">
        <v>19</v>
      </c>
      <c r="F22" s="7">
        <v>-120086.18180000001</v>
      </c>
      <c r="G22" s="3" t="s">
        <v>7</v>
      </c>
      <c r="H22" t="s">
        <v>36</v>
      </c>
      <c r="J22" t="s">
        <v>54</v>
      </c>
      <c r="K22" s="25" t="s">
        <v>42</v>
      </c>
      <c r="L22" s="23" t="s">
        <v>20</v>
      </c>
      <c r="M22" s="23"/>
      <c r="N22" s="24">
        <v>-3</v>
      </c>
    </row>
    <row r="23" spans="1:16" x14ac:dyDescent="0.25">
      <c r="A23" s="2" t="s">
        <v>4</v>
      </c>
      <c r="B23" s="2" t="s">
        <v>15</v>
      </c>
      <c r="C23" s="16">
        <v>45539.657946956002</v>
      </c>
      <c r="D23" s="8">
        <v>-1</v>
      </c>
      <c r="E23" s="3" t="s">
        <v>19</v>
      </c>
      <c r="F23" s="7">
        <v>-119942.8363</v>
      </c>
      <c r="G23" s="3" t="s">
        <v>7</v>
      </c>
      <c r="H23" t="s">
        <v>36</v>
      </c>
      <c r="L23" s="22"/>
      <c r="M23" s="22" t="s">
        <v>28</v>
      </c>
      <c r="N23" s="13">
        <v>-3</v>
      </c>
      <c r="O23" s="21">
        <f>+VLOOKUP(M23,$L$4:$O$8,4,0)</f>
        <v>52815.25</v>
      </c>
      <c r="P23" s="21">
        <f>-N23*O23</f>
        <v>158445.75</v>
      </c>
    </row>
    <row r="24" spans="1:16" x14ac:dyDescent="0.25">
      <c r="A24" s="2" t="s">
        <v>4</v>
      </c>
      <c r="B24" s="2" t="s">
        <v>15</v>
      </c>
      <c r="C24" s="16">
        <v>45559.656500381898</v>
      </c>
      <c r="D24" s="8">
        <v>-1</v>
      </c>
      <c r="E24" s="3" t="s">
        <v>19</v>
      </c>
      <c r="F24" s="7">
        <v>-119942.8363</v>
      </c>
      <c r="G24" s="3" t="s">
        <v>7</v>
      </c>
      <c r="H24" t="s">
        <v>36</v>
      </c>
      <c r="J24" t="s">
        <v>54</v>
      </c>
      <c r="K24" s="25" t="s">
        <v>43</v>
      </c>
      <c r="L24" s="23" t="s">
        <v>13</v>
      </c>
      <c r="M24" s="23"/>
      <c r="N24" s="24">
        <v>-8</v>
      </c>
    </row>
    <row r="25" spans="1:16" x14ac:dyDescent="0.25">
      <c r="A25" s="2" t="s">
        <v>29</v>
      </c>
      <c r="B25" s="2" t="s">
        <v>23</v>
      </c>
      <c r="C25" s="16">
        <v>45559.720650891199</v>
      </c>
      <c r="D25" s="8">
        <v>-2</v>
      </c>
      <c r="E25" s="3" t="s">
        <v>19</v>
      </c>
      <c r="F25" s="7">
        <v>-158610.76360000001</v>
      </c>
      <c r="G25" s="3" t="s">
        <v>26</v>
      </c>
      <c r="H25" t="s">
        <v>36</v>
      </c>
      <c r="L25" s="22"/>
      <c r="M25" s="22" t="s">
        <v>15</v>
      </c>
      <c r="N25" s="13">
        <v>-1</v>
      </c>
      <c r="O25" s="21">
        <f>+VLOOKUP(M25,$L$4:$O$8,4,0)</f>
        <v>105505.09999999999</v>
      </c>
      <c r="P25" s="21">
        <f t="shared" ref="P25:P27" si="3">-N25*O25</f>
        <v>105505.09999999999</v>
      </c>
    </row>
    <row r="26" spans="1:16" x14ac:dyDescent="0.25">
      <c r="A26" s="2" t="s">
        <v>21</v>
      </c>
      <c r="B26" s="2" t="s">
        <v>9</v>
      </c>
      <c r="C26" s="16">
        <v>45559.720650891199</v>
      </c>
      <c r="D26" s="4">
        <v>-2</v>
      </c>
      <c r="E26" s="3" t="s">
        <v>19</v>
      </c>
      <c r="F26" s="6">
        <v>-108394.69100000001</v>
      </c>
      <c r="G26" s="3" t="s">
        <v>26</v>
      </c>
      <c r="H26" t="s">
        <v>36</v>
      </c>
      <c r="L26" s="22"/>
      <c r="M26" s="22" t="s">
        <v>9</v>
      </c>
      <c r="N26" s="13">
        <v>-3</v>
      </c>
      <c r="O26" s="21">
        <f>+VLOOKUP(M26,$L$4:$O$8,4,0)</f>
        <v>47673.85</v>
      </c>
      <c r="P26" s="21">
        <f t="shared" si="3"/>
        <v>143021.54999999999</v>
      </c>
    </row>
    <row r="27" spans="1:16" x14ac:dyDescent="0.25">
      <c r="D27" s="5" t="s">
        <v>0</v>
      </c>
      <c r="F27" s="5" t="s">
        <v>1</v>
      </c>
      <c r="L27" s="22"/>
      <c r="M27" s="22" t="s">
        <v>28</v>
      </c>
      <c r="N27" s="13">
        <v>-4</v>
      </c>
      <c r="O27" s="21">
        <f>+VLOOKUP(M27,$L$4:$O$8,4,0)</f>
        <v>52815.25</v>
      </c>
      <c r="P27" s="21">
        <f t="shared" si="3"/>
        <v>211261</v>
      </c>
    </row>
    <row r="28" spans="1:16" x14ac:dyDescent="0.25">
      <c r="L28" s="23" t="s">
        <v>5</v>
      </c>
      <c r="M28" s="23"/>
      <c r="N28" s="24">
        <v>-8</v>
      </c>
    </row>
    <row r="29" spans="1:16" x14ac:dyDescent="0.25">
      <c r="J29" t="s">
        <v>54</v>
      </c>
      <c r="K29" s="25" t="s">
        <v>44</v>
      </c>
      <c r="L29" s="22"/>
      <c r="M29" s="22" t="s">
        <v>9</v>
      </c>
      <c r="N29" s="13">
        <v>-3</v>
      </c>
      <c r="O29" s="21">
        <f>+VLOOKUP(M29,$L$4:$O$8,4,0)</f>
        <v>47673.85</v>
      </c>
      <c r="P29" s="21">
        <f t="shared" ref="P29:P30" si="4">-N29*O29</f>
        <v>143021.54999999999</v>
      </c>
    </row>
    <row r="30" spans="1:16" x14ac:dyDescent="0.25">
      <c r="J30" t="s">
        <v>54</v>
      </c>
      <c r="K30" s="25" t="s">
        <v>45</v>
      </c>
      <c r="L30" s="22"/>
      <c r="M30" s="22" t="s">
        <v>28</v>
      </c>
      <c r="N30" s="13">
        <v>-5</v>
      </c>
      <c r="O30" s="21">
        <f>+VLOOKUP(M30,$L$4:$O$8,4,0)</f>
        <v>52815.25</v>
      </c>
      <c r="P30" s="21">
        <f t="shared" si="4"/>
        <v>264076.25</v>
      </c>
    </row>
    <row r="31" spans="1:16" x14ac:dyDescent="0.25">
      <c r="J31" t="s">
        <v>54</v>
      </c>
      <c r="K31" s="25" t="s">
        <v>46</v>
      </c>
      <c r="L31" s="23" t="s">
        <v>8</v>
      </c>
      <c r="M31" s="23"/>
      <c r="N31" s="24">
        <v>-1</v>
      </c>
    </row>
    <row r="32" spans="1:16" x14ac:dyDescent="0.25">
      <c r="L32" s="22"/>
      <c r="M32" s="22" t="s">
        <v>28</v>
      </c>
      <c r="N32" s="13">
        <v>-1</v>
      </c>
      <c r="O32" s="21">
        <f>+VLOOKUP(M32,$L$4:$O$8,4,0)</f>
        <v>52815.25</v>
      </c>
      <c r="P32" s="21">
        <f>-N32*O32</f>
        <v>52815.25</v>
      </c>
    </row>
    <row r="33" spans="10:16" x14ac:dyDescent="0.25">
      <c r="J33" t="s">
        <v>54</v>
      </c>
      <c r="K33" s="25" t="s">
        <v>47</v>
      </c>
      <c r="L33" s="23" t="s">
        <v>24</v>
      </c>
      <c r="M33" s="23"/>
      <c r="N33" s="24">
        <v>-5</v>
      </c>
    </row>
    <row r="34" spans="10:16" x14ac:dyDescent="0.25">
      <c r="L34" s="22"/>
      <c r="M34" s="22" t="s">
        <v>9</v>
      </c>
      <c r="N34" s="13">
        <v>-3</v>
      </c>
      <c r="O34" s="21">
        <f>+VLOOKUP(M34,$L$4:$O$8,4,0)</f>
        <v>47673.85</v>
      </c>
      <c r="P34" s="21">
        <f t="shared" ref="P34:P35" si="5">-N34*O34</f>
        <v>143021.54999999999</v>
      </c>
    </row>
    <row r="35" spans="10:16" x14ac:dyDescent="0.25">
      <c r="L35" s="22"/>
      <c r="M35" s="22" t="s">
        <v>28</v>
      </c>
      <c r="N35" s="13">
        <v>-2</v>
      </c>
      <c r="O35" s="21">
        <f>+VLOOKUP(M35,$L$4:$O$8,4,0)</f>
        <v>52815.25</v>
      </c>
      <c r="P35" s="21">
        <f t="shared" si="5"/>
        <v>105630.5</v>
      </c>
    </row>
    <row r="36" spans="10:16" x14ac:dyDescent="0.25">
      <c r="J36" t="s">
        <v>54</v>
      </c>
      <c r="K36" s="25" t="s">
        <v>48</v>
      </c>
      <c r="L36" s="23" t="s">
        <v>6</v>
      </c>
      <c r="M36" s="23"/>
      <c r="N36" s="24">
        <v>-5</v>
      </c>
    </row>
    <row r="37" spans="10:16" x14ac:dyDescent="0.25">
      <c r="L37" s="22"/>
      <c r="M37" s="22" t="s">
        <v>9</v>
      </c>
      <c r="N37" s="13">
        <v>-4</v>
      </c>
      <c r="O37" s="21">
        <f>+VLOOKUP(M37,$L$4:$O$8,4,0)</f>
        <v>47673.85</v>
      </c>
      <c r="P37" s="21">
        <f t="shared" ref="P37:P38" si="6">-N37*O37</f>
        <v>190695.4</v>
      </c>
    </row>
    <row r="38" spans="10:16" x14ac:dyDescent="0.25">
      <c r="L38" s="22"/>
      <c r="M38" s="22" t="s">
        <v>28</v>
      </c>
      <c r="N38" s="13">
        <v>-1</v>
      </c>
      <c r="O38" s="21">
        <f>+VLOOKUP(M38,$L$4:$O$8,4,0)</f>
        <v>52815.25</v>
      </c>
      <c r="P38" s="21">
        <f t="shared" si="6"/>
        <v>52815.25</v>
      </c>
    </row>
    <row r="39" spans="10:16" x14ac:dyDescent="0.25">
      <c r="J39" t="s">
        <v>54</v>
      </c>
      <c r="K39" s="25" t="s">
        <v>49</v>
      </c>
      <c r="L39" s="23" t="s">
        <v>12</v>
      </c>
      <c r="M39" s="23"/>
      <c r="N39" s="24">
        <v>-3</v>
      </c>
    </row>
    <row r="40" spans="10:16" x14ac:dyDescent="0.25">
      <c r="L40" s="22"/>
      <c r="M40" s="22" t="s">
        <v>9</v>
      </c>
      <c r="N40" s="13">
        <v>-1</v>
      </c>
      <c r="O40" s="21">
        <f>+VLOOKUP(M40,$L$4:$O$8,4,0)</f>
        <v>47673.85</v>
      </c>
      <c r="P40" s="21">
        <f t="shared" ref="P40:P41" si="7">-N40*O40</f>
        <v>47673.85</v>
      </c>
    </row>
    <row r="41" spans="10:16" x14ac:dyDescent="0.25">
      <c r="L41" s="22"/>
      <c r="M41" s="22" t="s">
        <v>28</v>
      </c>
      <c r="N41" s="13">
        <v>-2</v>
      </c>
      <c r="O41" s="21">
        <f>+VLOOKUP(M41,$L$4:$O$8,4,0)</f>
        <v>52815.25</v>
      </c>
      <c r="P41" s="21">
        <f t="shared" si="7"/>
        <v>105630.5</v>
      </c>
    </row>
    <row r="42" spans="10:16" x14ac:dyDescent="0.25">
      <c r="J42" t="s">
        <v>54</v>
      </c>
      <c r="K42" s="25" t="s">
        <v>53</v>
      </c>
      <c r="L42" s="23" t="s">
        <v>7</v>
      </c>
      <c r="M42" s="23"/>
      <c r="N42" s="24">
        <v>-4</v>
      </c>
    </row>
    <row r="43" spans="10:16" x14ac:dyDescent="0.25">
      <c r="K43" t="s">
        <v>51</v>
      </c>
      <c r="L43" s="22"/>
      <c r="M43" s="22" t="s">
        <v>15</v>
      </c>
      <c r="N43" s="13">
        <v>-2</v>
      </c>
      <c r="O43" s="21">
        <f>+VLOOKUP(M43,$L$4:$O$8,4,0)</f>
        <v>105505.09999999999</v>
      </c>
      <c r="P43" s="21">
        <f t="shared" ref="P43:P44" si="8">-N43*O43</f>
        <v>211010.19999999998</v>
      </c>
    </row>
    <row r="44" spans="10:16" x14ac:dyDescent="0.25">
      <c r="L44" s="22"/>
      <c r="M44" s="22" t="s">
        <v>28</v>
      </c>
      <c r="N44" s="13">
        <v>-2</v>
      </c>
      <c r="O44" s="21">
        <f>+VLOOKUP(M44,$L$4:$O$8,4,0)</f>
        <v>52815.25</v>
      </c>
      <c r="P44" s="21">
        <f t="shared" si="8"/>
        <v>105630.5</v>
      </c>
    </row>
    <row r="45" spans="10:16" x14ac:dyDescent="0.25">
      <c r="J45" s="26" t="s">
        <v>55</v>
      </c>
      <c r="K45" s="25" t="s">
        <v>52</v>
      </c>
      <c r="L45" s="23" t="s">
        <v>26</v>
      </c>
      <c r="M45" s="23"/>
      <c r="N45" s="24">
        <v>-4</v>
      </c>
    </row>
    <row r="46" spans="10:16" x14ac:dyDescent="0.25">
      <c r="K46" t="s">
        <v>50</v>
      </c>
      <c r="L46" s="22"/>
      <c r="M46" s="22" t="s">
        <v>23</v>
      </c>
      <c r="N46" s="13">
        <v>-2</v>
      </c>
      <c r="O46" s="21">
        <f>69759.45*0.9</f>
        <v>62783.504999999997</v>
      </c>
      <c r="P46" s="21">
        <f t="shared" ref="P46:P47" si="9">-N46*O46</f>
        <v>125567.01</v>
      </c>
    </row>
    <row r="47" spans="10:16" x14ac:dyDescent="0.25">
      <c r="L47" s="22"/>
      <c r="M47" s="22" t="s">
        <v>9</v>
      </c>
      <c r="N47" s="13">
        <v>-2</v>
      </c>
      <c r="O47" s="21">
        <f>47673.85*0.9</f>
        <v>42906.464999999997</v>
      </c>
      <c r="P47" s="21">
        <f t="shared" si="9"/>
        <v>85812.93</v>
      </c>
    </row>
    <row r="48" spans="10:16" x14ac:dyDescent="0.25">
      <c r="L48" s="18" t="s">
        <v>32</v>
      </c>
      <c r="M48" s="18" t="s">
        <v>32</v>
      </c>
      <c r="N48" s="20">
        <v>-53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C7" sqref="C7"/>
    </sheetView>
  </sheetViews>
  <sheetFormatPr defaultRowHeight="15" x14ac:dyDescent="0.25"/>
  <cols>
    <col min="1" max="1" width="38" bestFit="1" customWidth="1"/>
    <col min="2" max="2" width="15.85546875" bestFit="1" customWidth="1"/>
    <col min="3" max="3" width="17.28515625" bestFit="1" customWidth="1"/>
  </cols>
  <sheetData>
    <row r="3" spans="1:3" x14ac:dyDescent="0.25">
      <c r="A3" s="11" t="s">
        <v>30</v>
      </c>
      <c r="B3" t="s">
        <v>33</v>
      </c>
      <c r="C3" t="s">
        <v>34</v>
      </c>
    </row>
    <row r="4" spans="1:3" x14ac:dyDescent="0.25">
      <c r="A4" s="12" t="s">
        <v>23</v>
      </c>
      <c r="B4" s="13">
        <v>-2</v>
      </c>
      <c r="C4" s="13">
        <v>-158610.76360000001</v>
      </c>
    </row>
    <row r="5" spans="1:3" x14ac:dyDescent="0.25">
      <c r="A5" s="12" t="s">
        <v>15</v>
      </c>
      <c r="B5" s="13">
        <v>-6</v>
      </c>
      <c r="C5" s="13">
        <v>-719657.01779999991</v>
      </c>
    </row>
    <row r="6" spans="1:3" x14ac:dyDescent="0.25">
      <c r="A6" s="12" t="s">
        <v>9</v>
      </c>
      <c r="B6" s="13">
        <v>-23</v>
      </c>
      <c r="C6" s="13">
        <v>-1246538.9465000001</v>
      </c>
    </row>
    <row r="7" spans="1:3" x14ac:dyDescent="0.25">
      <c r="A7" s="12" t="s">
        <v>28</v>
      </c>
      <c r="B7" s="13">
        <v>-22</v>
      </c>
      <c r="C7" s="13">
        <v>-1320947.9997999996</v>
      </c>
    </row>
    <row r="8" spans="1:3" x14ac:dyDescent="0.25">
      <c r="A8" s="12" t="s">
        <v>31</v>
      </c>
      <c r="B8" s="13">
        <v>0</v>
      </c>
      <c r="C8" s="13">
        <v>0</v>
      </c>
    </row>
    <row r="9" spans="1:3" x14ac:dyDescent="0.25">
      <c r="A9" s="12" t="s">
        <v>32</v>
      </c>
      <c r="B9" s="13">
        <v>-53</v>
      </c>
      <c r="C9" s="14">
        <v>-3445754.7276999997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2024-10-05T02:20:54Z</dcterms:created>
  <dcterms:modified xsi:type="dcterms:W3CDTF">2024-10-14T02:25:47Z</dcterms:modified>
</cp:coreProperties>
</file>