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Sheet1!$J$13:$P$62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4" i="1" l="1"/>
  <c r="N63" i="1"/>
  <c r="N58" i="1"/>
  <c r="N50" i="1"/>
  <c r="N48" i="1"/>
  <c r="N47" i="1"/>
  <c r="N39" i="1"/>
  <c r="N33" i="1"/>
  <c r="N31" i="1"/>
  <c r="N30" i="1"/>
  <c r="M62" i="1"/>
  <c r="N62" i="1" s="1"/>
  <c r="M60" i="1"/>
  <c r="N60" i="1" s="1"/>
  <c r="M59" i="1"/>
  <c r="N59" i="1" s="1"/>
  <c r="M58" i="1"/>
  <c r="M56" i="1"/>
  <c r="N56" i="1" s="1"/>
  <c r="M55" i="1"/>
  <c r="N55" i="1" s="1"/>
  <c r="M53" i="1"/>
  <c r="N53" i="1" s="1"/>
  <c r="M51" i="1"/>
  <c r="N51" i="1" s="1"/>
  <c r="M50" i="1"/>
  <c r="M48" i="1"/>
  <c r="M47" i="1"/>
  <c r="M46" i="1"/>
  <c r="N46" i="1" s="1"/>
  <c r="M44" i="1"/>
  <c r="N44" i="1" s="1"/>
  <c r="M42" i="1"/>
  <c r="N42" i="1" s="1"/>
  <c r="M41" i="1"/>
  <c r="N41" i="1" s="1"/>
  <c r="M39" i="1"/>
  <c r="M38" i="1"/>
  <c r="N38" i="1" s="1"/>
  <c r="M37" i="1"/>
  <c r="N37" i="1" s="1"/>
  <c r="M35" i="1"/>
  <c r="N35" i="1" s="1"/>
  <c r="M34" i="1"/>
  <c r="N34" i="1" s="1"/>
  <c r="M33" i="1"/>
  <c r="M31" i="1"/>
  <c r="M30" i="1"/>
  <c r="M28" i="1"/>
  <c r="N28" i="1" s="1"/>
  <c r="M26" i="1"/>
  <c r="N26" i="1" s="1"/>
  <c r="M24" i="1"/>
  <c r="N24" i="1" s="1"/>
  <c r="M23" i="1"/>
  <c r="N23" i="1" s="1"/>
  <c r="M21" i="1"/>
  <c r="N21" i="1" s="1"/>
  <c r="M19" i="1"/>
  <c r="N19" i="1" s="1"/>
  <c r="M17" i="1"/>
  <c r="N17" i="1" s="1"/>
  <c r="M16" i="1"/>
  <c r="N16" i="1" s="1"/>
  <c r="M15" i="1"/>
  <c r="N15" i="1" s="1"/>
  <c r="M6" i="1" l="1"/>
  <c r="N6" i="1" s="1"/>
  <c r="M5" i="1"/>
  <c r="N5" i="1" s="1"/>
  <c r="M4" i="1"/>
  <c r="N4" i="1" s="1"/>
  <c r="M3" i="1"/>
  <c r="N3" i="1" s="1"/>
  <c r="N7" i="1" s="1"/>
  <c r="N8" i="1" l="1"/>
  <c r="N9" i="1" s="1"/>
</calcChain>
</file>

<file path=xl/sharedStrings.xml><?xml version="1.0" encoding="utf-8"?>
<sst xmlns="http://schemas.openxmlformats.org/spreadsheetml/2006/main" count="253" uniqueCount="60">
  <si>
    <t>-93</t>
  </si>
  <si>
    <t>Số lượng</t>
  </si>
  <si>
    <t>A09MD340</t>
  </si>
  <si>
    <t>0500242205</t>
  </si>
  <si>
    <t>A17TD202</t>
  </si>
  <si>
    <t>A34TK44</t>
  </si>
  <si>
    <t>A06YH271</t>
  </si>
  <si>
    <t>A36XD355</t>
  </si>
  <si>
    <t>Ngọc Thơm Giò tai lưỡi xào 250g*1PK</t>
  </si>
  <si>
    <t>A05TK80</t>
  </si>
  <si>
    <t>A38PL</t>
  </si>
  <si>
    <t>A16YX85</t>
  </si>
  <si>
    <t>Ngọc Thơm Gà muối 500g*1PK</t>
  </si>
  <si>
    <t>Mã hàng</t>
  </si>
  <si>
    <t>Tên hàng</t>
  </si>
  <si>
    <t>A13LT19</t>
  </si>
  <si>
    <t>0500242206</t>
  </si>
  <si>
    <t>Kho</t>
  </si>
  <si>
    <t>A08TQV24</t>
  </si>
  <si>
    <t>A20DKT38</t>
  </si>
  <si>
    <t>A30HC70</t>
  </si>
  <si>
    <t>Ngọc Thơm  Chân giò heo muối 300g*1PK</t>
  </si>
  <si>
    <t>A24LK45</t>
  </si>
  <si>
    <t>0500242204</t>
  </si>
  <si>
    <t>A31LVH85</t>
  </si>
  <si>
    <t>A01VT</t>
  </si>
  <si>
    <t>A18MT20</t>
  </si>
  <si>
    <t>Ngọc Thơm Tai heo muối 200g*1PK</t>
  </si>
  <si>
    <t>0500242203</t>
  </si>
  <si>
    <t>A32PDL64</t>
  </si>
  <si>
    <t>Ngày</t>
  </si>
  <si>
    <t>OK</t>
  </si>
  <si>
    <t>Row Labels</t>
  </si>
  <si>
    <t>Grand Total</t>
  </si>
  <si>
    <t>Sum of Số lượng</t>
  </si>
  <si>
    <t>a</t>
  </si>
  <si>
    <t>00007054</t>
  </si>
  <si>
    <t>SỐ HĐ ĐC</t>
  </si>
  <si>
    <t>00011377</t>
  </si>
  <si>
    <t>00021816</t>
  </si>
  <si>
    <t>00010674</t>
  </si>
  <si>
    <t>00024441</t>
  </si>
  <si>
    <t>00020074</t>
  </si>
  <si>
    <t>00007350</t>
  </si>
  <si>
    <t>00017286</t>
  </si>
  <si>
    <t>00011366</t>
  </si>
  <si>
    <t>00007417</t>
  </si>
  <si>
    <t>00007351</t>
  </si>
  <si>
    <t>00012705</t>
  </si>
  <si>
    <t>00025144</t>
  </si>
  <si>
    <t>00030436</t>
  </si>
  <si>
    <t>00004269</t>
  </si>
  <si>
    <t>00007416</t>
  </si>
  <si>
    <t>00030437</t>
  </si>
  <si>
    <t>00027976</t>
  </si>
  <si>
    <t>00030410</t>
  </si>
  <si>
    <t>00027353</t>
  </si>
  <si>
    <t>00030442</t>
  </si>
  <si>
    <t>00022237</t>
  </si>
  <si>
    <t>00027352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</si>
</sst>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sz val="8"/>
      <color rgb="FF0000FF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right" vertical="top"/>
    </xf>
    <xf numFmtId="0" fontId="3" fillId="0" borderId="4" xfId="0" applyFont="1" applyBorder="1" applyAlignment="1">
      <alignment horizontal="left" vertical="top"/>
    </xf>
    <xf numFmtId="0" fontId="4" fillId="3" borderId="4" xfId="0" applyFont="1" applyFill="1" applyBorder="1" applyAlignment="1">
      <alignment horizontal="right" vertical="top"/>
    </xf>
    <xf numFmtId="0" fontId="4" fillId="3" borderId="2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top"/>
    </xf>
    <xf numFmtId="0" fontId="4" fillId="3" borderId="4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top"/>
    </xf>
    <xf numFmtId="14" fontId="4" fillId="3" borderId="4" xfId="0" applyNumberFormat="1" applyFont="1" applyFill="1" applyBorder="1" applyAlignment="1">
      <alignment horizontal="right" vertical="top"/>
    </xf>
    <xf numFmtId="14" fontId="4" fillId="3" borderId="1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NumberFormat="1"/>
    <xf numFmtId="0" fontId="6" fillId="5" borderId="5" xfId="0" applyFont="1" applyFill="1" applyBorder="1"/>
    <xf numFmtId="0" fontId="6" fillId="5" borderId="6" xfId="0" applyFont="1" applyFill="1" applyBorder="1" applyAlignment="1">
      <alignment horizontal="left"/>
    </xf>
    <xf numFmtId="0" fontId="6" fillId="5" borderId="6" xfId="0" applyNumberFormat="1" applyFont="1" applyFill="1" applyBorder="1"/>
    <xf numFmtId="164" fontId="0" fillId="0" borderId="0" xfId="1" applyNumberFormat="1" applyFont="1"/>
    <xf numFmtId="0" fontId="6" fillId="0" borderId="5" xfId="0" applyNumberFormat="1" applyFont="1" applyBorder="1"/>
    <xf numFmtId="0" fontId="6" fillId="0" borderId="5" xfId="0" applyFont="1" applyBorder="1"/>
    <xf numFmtId="0" fontId="6" fillId="5" borderId="0" xfId="0" applyFont="1" applyFill="1" applyBorder="1"/>
    <xf numFmtId="0" fontId="0" fillId="4" borderId="0" xfId="0" quotePrefix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64"/>
  <sheetViews>
    <sheetView tabSelected="1" topLeftCell="C1" zoomScaleNormal="100" workbookViewId="0">
      <selection activeCell="I62" sqref="I62"/>
    </sheetView>
  </sheetViews>
  <sheetFormatPr defaultColWidth="9.140625" defaultRowHeight="15" x14ac:dyDescent="0.25"/>
  <cols>
    <col min="1" max="1" width="14" customWidth="1"/>
    <col min="2" max="2" width="45.5703125" customWidth="1"/>
    <col min="3" max="4" width="11.28515625" customWidth="1"/>
    <col min="5" max="5" width="14" customWidth="1"/>
    <col min="10" max="10" width="41.7109375" customWidth="1"/>
    <col min="11" max="11" width="38" customWidth="1"/>
    <col min="12" max="12" width="15.85546875" customWidth="1"/>
    <col min="13" max="13" width="35" bestFit="1" customWidth="1"/>
    <col min="14" max="14" width="32.42578125" style="18" bestFit="1" customWidth="1"/>
    <col min="15" max="15" width="11.28515625" bestFit="1" customWidth="1"/>
  </cols>
  <sheetData>
    <row r="1" spans="1:16" ht="15" customHeight="1" x14ac:dyDescent="0.25">
      <c r="A1" s="8" t="s">
        <v>13</v>
      </c>
      <c r="B1" s="8" t="s">
        <v>14</v>
      </c>
      <c r="C1" s="5" t="s">
        <v>1</v>
      </c>
      <c r="D1" s="5" t="s">
        <v>30</v>
      </c>
      <c r="E1" s="1" t="s">
        <v>17</v>
      </c>
    </row>
    <row r="2" spans="1:16" x14ac:dyDescent="0.25">
      <c r="A2" s="7" t="s">
        <v>23</v>
      </c>
      <c r="B2" s="7" t="s">
        <v>27</v>
      </c>
      <c r="C2" s="4">
        <v>-2</v>
      </c>
      <c r="D2" s="10">
        <v>45526.3884903125</v>
      </c>
      <c r="E2" s="3" t="s">
        <v>25</v>
      </c>
      <c r="F2" t="s">
        <v>31</v>
      </c>
      <c r="J2" s="15" t="s">
        <v>32</v>
      </c>
      <c r="K2" s="15" t="s">
        <v>34</v>
      </c>
    </row>
    <row r="3" spans="1:16" x14ac:dyDescent="0.25">
      <c r="A3" s="7" t="s">
        <v>3</v>
      </c>
      <c r="B3" s="7" t="s">
        <v>12</v>
      </c>
      <c r="C3" s="4">
        <v>-2</v>
      </c>
      <c r="D3" s="10">
        <v>45526.3884903125</v>
      </c>
      <c r="E3" s="3" t="s">
        <v>25</v>
      </c>
      <c r="F3" t="s">
        <v>31</v>
      </c>
      <c r="J3" s="13" t="s">
        <v>21</v>
      </c>
      <c r="K3" s="14">
        <v>-1</v>
      </c>
      <c r="L3" s="18">
        <v>73431</v>
      </c>
      <c r="M3" s="18">
        <f>0.95*L3</f>
        <v>69759.45</v>
      </c>
      <c r="N3" s="18">
        <f>-K3*M3</f>
        <v>69759.45</v>
      </c>
    </row>
    <row r="4" spans="1:16" x14ac:dyDescent="0.25">
      <c r="A4" s="7" t="s">
        <v>16</v>
      </c>
      <c r="B4" s="7" t="s">
        <v>8</v>
      </c>
      <c r="C4" s="4">
        <v>-2</v>
      </c>
      <c r="D4" s="10">
        <v>45526.3884903125</v>
      </c>
      <c r="E4" s="3" t="s">
        <v>25</v>
      </c>
      <c r="F4" t="s">
        <v>31</v>
      </c>
      <c r="J4" s="13" t="s">
        <v>12</v>
      </c>
      <c r="K4" s="14">
        <v>-19</v>
      </c>
      <c r="L4" s="18">
        <v>111058</v>
      </c>
      <c r="M4" s="18">
        <f t="shared" ref="M4:M6" si="0">0.95*L4</f>
        <v>105505.09999999999</v>
      </c>
      <c r="N4" s="18">
        <f t="shared" ref="N4:N6" si="1">-K4*M4</f>
        <v>2004596.9</v>
      </c>
    </row>
    <row r="5" spans="1:16" x14ac:dyDescent="0.25">
      <c r="A5" s="7" t="s">
        <v>23</v>
      </c>
      <c r="B5" s="7" t="s">
        <v>27</v>
      </c>
      <c r="C5" s="4">
        <v>-4</v>
      </c>
      <c r="D5" s="10">
        <v>45510.998024803201</v>
      </c>
      <c r="E5" s="3" t="s">
        <v>9</v>
      </c>
      <c r="F5" t="s">
        <v>31</v>
      </c>
      <c r="J5" s="13" t="s">
        <v>8</v>
      </c>
      <c r="K5" s="14">
        <v>-32</v>
      </c>
      <c r="L5" s="18">
        <v>50183</v>
      </c>
      <c r="M5" s="18">
        <f t="shared" si="0"/>
        <v>47673.85</v>
      </c>
      <c r="N5" s="18">
        <f t="shared" si="1"/>
        <v>1525563.2</v>
      </c>
    </row>
    <row r="6" spans="1:16" x14ac:dyDescent="0.25">
      <c r="A6" s="7" t="s">
        <v>3</v>
      </c>
      <c r="B6" s="7" t="s">
        <v>12</v>
      </c>
      <c r="C6" s="4">
        <v>-1</v>
      </c>
      <c r="D6" s="10">
        <v>45513.656600381903</v>
      </c>
      <c r="E6" s="3" t="s">
        <v>6</v>
      </c>
      <c r="F6" t="s">
        <v>31</v>
      </c>
      <c r="J6" s="13" t="s">
        <v>27</v>
      </c>
      <c r="K6" s="14">
        <v>-41</v>
      </c>
      <c r="L6" s="18">
        <v>55595</v>
      </c>
      <c r="M6" s="18">
        <f t="shared" si="0"/>
        <v>52815.25</v>
      </c>
      <c r="N6" s="18">
        <f t="shared" si="1"/>
        <v>2165425.25</v>
      </c>
    </row>
    <row r="7" spans="1:16" x14ac:dyDescent="0.25">
      <c r="A7" s="12" t="s">
        <v>28</v>
      </c>
      <c r="B7" s="7" t="s">
        <v>21</v>
      </c>
      <c r="C7" s="4">
        <v>-1</v>
      </c>
      <c r="D7" s="10">
        <v>45523.420648495397</v>
      </c>
      <c r="E7" s="3" t="s">
        <v>18</v>
      </c>
      <c r="F7" t="s">
        <v>31</v>
      </c>
      <c r="J7" s="16" t="s">
        <v>33</v>
      </c>
      <c r="K7" s="17">
        <v>-93</v>
      </c>
      <c r="N7" s="18">
        <f>SUM(N3:N6)</f>
        <v>5765344.7999999998</v>
      </c>
    </row>
    <row r="8" spans="1:16" x14ac:dyDescent="0.25">
      <c r="A8" s="12" t="s">
        <v>23</v>
      </c>
      <c r="B8" s="7" t="s">
        <v>27</v>
      </c>
      <c r="C8" s="4">
        <v>-5</v>
      </c>
      <c r="D8" s="10">
        <v>45523.420648495397</v>
      </c>
      <c r="E8" s="3" t="s">
        <v>18</v>
      </c>
      <c r="F8" t="s">
        <v>31</v>
      </c>
      <c r="N8" s="18">
        <f>+N7*0.08</f>
        <v>461227.58399999997</v>
      </c>
    </row>
    <row r="9" spans="1:16" x14ac:dyDescent="0.25">
      <c r="A9" s="7" t="s">
        <v>23</v>
      </c>
      <c r="B9" s="7" t="s">
        <v>27</v>
      </c>
      <c r="C9" s="4">
        <v>-3</v>
      </c>
      <c r="D9" s="10">
        <v>45526.356381134297</v>
      </c>
      <c r="E9" s="3" t="s">
        <v>2</v>
      </c>
      <c r="F9" t="s">
        <v>31</v>
      </c>
      <c r="N9" s="18">
        <f>+N7+N8</f>
        <v>6226572.3839999996</v>
      </c>
    </row>
    <row r="10" spans="1:16" x14ac:dyDescent="0.25">
      <c r="A10" s="12" t="s">
        <v>23</v>
      </c>
      <c r="B10" s="7" t="s">
        <v>27</v>
      </c>
      <c r="C10" s="4">
        <v>-4</v>
      </c>
      <c r="D10" s="10">
        <v>45511.726133830998</v>
      </c>
      <c r="E10" s="3" t="s">
        <v>15</v>
      </c>
      <c r="F10" t="s">
        <v>31</v>
      </c>
    </row>
    <row r="11" spans="1:16" x14ac:dyDescent="0.25">
      <c r="A11" s="12" t="s">
        <v>23</v>
      </c>
      <c r="B11" s="7" t="s">
        <v>27</v>
      </c>
      <c r="C11" s="4">
        <v>-3</v>
      </c>
      <c r="D11" s="10">
        <v>45511.731875150501</v>
      </c>
      <c r="E11" s="3" t="s">
        <v>15</v>
      </c>
      <c r="F11" t="s">
        <v>31</v>
      </c>
    </row>
    <row r="12" spans="1:16" x14ac:dyDescent="0.25">
      <c r="A12" s="12" t="s">
        <v>23</v>
      </c>
      <c r="B12" s="7" t="s">
        <v>27</v>
      </c>
      <c r="C12" s="4">
        <v>-3</v>
      </c>
      <c r="D12" s="10">
        <v>45511.428367245397</v>
      </c>
      <c r="E12" s="3" t="s">
        <v>11</v>
      </c>
      <c r="F12" t="s">
        <v>31</v>
      </c>
      <c r="N12"/>
    </row>
    <row r="13" spans="1:16" x14ac:dyDescent="0.25">
      <c r="A13" s="12" t="s">
        <v>23</v>
      </c>
      <c r="B13" s="7" t="s">
        <v>27</v>
      </c>
      <c r="C13" s="4">
        <v>-5</v>
      </c>
      <c r="D13" s="10">
        <v>45517.559359919003</v>
      </c>
      <c r="E13" s="3" t="s">
        <v>11</v>
      </c>
      <c r="F13" t="s">
        <v>31</v>
      </c>
      <c r="I13" t="s">
        <v>37</v>
      </c>
      <c r="J13" s="15" t="s">
        <v>17</v>
      </c>
      <c r="K13" s="15" t="s">
        <v>14</v>
      </c>
      <c r="L13" s="15" t="s">
        <v>34</v>
      </c>
      <c r="M13" s="21" t="s">
        <v>35</v>
      </c>
      <c r="N13" s="21" t="s">
        <v>35</v>
      </c>
      <c r="O13" s="21" t="s">
        <v>35</v>
      </c>
      <c r="P13" s="21" t="s">
        <v>35</v>
      </c>
    </row>
    <row r="14" spans="1:16" x14ac:dyDescent="0.25">
      <c r="A14" s="12" t="s">
        <v>16</v>
      </c>
      <c r="B14" s="7" t="s">
        <v>8</v>
      </c>
      <c r="C14" s="4">
        <v>-1</v>
      </c>
      <c r="D14" s="10">
        <v>45511.428367245397</v>
      </c>
      <c r="E14" s="3" t="s">
        <v>11</v>
      </c>
      <c r="F14" t="s">
        <v>31</v>
      </c>
      <c r="I14" s="22" t="s">
        <v>36</v>
      </c>
      <c r="J14" s="20" t="s">
        <v>25</v>
      </c>
      <c r="K14" s="20"/>
      <c r="L14" s="19">
        <v>-6</v>
      </c>
      <c r="N14"/>
    </row>
    <row r="15" spans="1:16" x14ac:dyDescent="0.25">
      <c r="A15" s="12" t="s">
        <v>16</v>
      </c>
      <c r="B15" s="7" t="s">
        <v>8</v>
      </c>
      <c r="C15" s="4">
        <v>-3</v>
      </c>
      <c r="D15" s="10">
        <v>45517.559359919003</v>
      </c>
      <c r="E15" s="3" t="s">
        <v>11</v>
      </c>
      <c r="F15" t="s">
        <v>31</v>
      </c>
      <c r="I15">
        <v>1329</v>
      </c>
      <c r="K15" t="s">
        <v>12</v>
      </c>
      <c r="L15" s="14">
        <v>-2</v>
      </c>
      <c r="M15" s="18">
        <f>+VLOOKUP(K15,$J$3:$M$6,4,0)</f>
        <v>105505.09999999999</v>
      </c>
      <c r="N15" s="18">
        <f>-L15*M15</f>
        <v>211010.19999999998</v>
      </c>
      <c r="O15" s="18"/>
      <c r="P15" s="18"/>
    </row>
    <row r="16" spans="1:16" x14ac:dyDescent="0.25">
      <c r="A16" s="12" t="s">
        <v>23</v>
      </c>
      <c r="B16" s="7" t="s">
        <v>27</v>
      </c>
      <c r="C16" s="4">
        <v>-4</v>
      </c>
      <c r="D16" s="10">
        <v>45516.632178703701</v>
      </c>
      <c r="E16" s="3" t="s">
        <v>4</v>
      </c>
      <c r="F16" t="s">
        <v>31</v>
      </c>
      <c r="K16" t="s">
        <v>8</v>
      </c>
      <c r="L16" s="14">
        <v>-2</v>
      </c>
      <c r="M16" s="18">
        <f t="shared" ref="M16:M17" si="2">+VLOOKUP(K16,$J$3:$M$6,4,0)</f>
        <v>47673.85</v>
      </c>
      <c r="N16" s="18">
        <f t="shared" ref="N16:N17" si="3">-L16*M16</f>
        <v>95347.7</v>
      </c>
      <c r="O16" s="18"/>
      <c r="P16" s="18"/>
    </row>
    <row r="17" spans="1:16" x14ac:dyDescent="0.25">
      <c r="A17" s="12" t="s">
        <v>3</v>
      </c>
      <c r="B17" s="7" t="s">
        <v>12</v>
      </c>
      <c r="C17" s="4">
        <v>-1</v>
      </c>
      <c r="D17" s="10">
        <v>45516.632178703701</v>
      </c>
      <c r="E17" s="3" t="s">
        <v>4</v>
      </c>
      <c r="F17" t="s">
        <v>31</v>
      </c>
      <c r="K17" t="s">
        <v>27</v>
      </c>
      <c r="L17" s="14">
        <v>-2</v>
      </c>
      <c r="M17" s="18">
        <f t="shared" si="2"/>
        <v>52815.25</v>
      </c>
      <c r="N17" s="18">
        <f t="shared" si="3"/>
        <v>105630.5</v>
      </c>
      <c r="O17" s="18"/>
      <c r="P17" s="18"/>
    </row>
    <row r="18" spans="1:16" x14ac:dyDescent="0.25">
      <c r="A18" s="12" t="s">
        <v>16</v>
      </c>
      <c r="B18" s="7" t="s">
        <v>8</v>
      </c>
      <c r="C18" s="4">
        <v>-1</v>
      </c>
      <c r="D18" s="10">
        <v>45516.632178703701</v>
      </c>
      <c r="E18" s="3" t="s">
        <v>4</v>
      </c>
      <c r="F18" t="s">
        <v>31</v>
      </c>
      <c r="I18" s="22" t="s">
        <v>38</v>
      </c>
      <c r="J18" s="20" t="s">
        <v>9</v>
      </c>
      <c r="K18" s="20"/>
      <c r="L18" s="19">
        <v>-4</v>
      </c>
      <c r="N18"/>
    </row>
    <row r="19" spans="1:16" x14ac:dyDescent="0.25">
      <c r="A19" s="12" t="s">
        <v>23</v>
      </c>
      <c r="B19" s="7" t="s">
        <v>27</v>
      </c>
      <c r="C19" s="4">
        <v>-1</v>
      </c>
      <c r="D19" s="10">
        <v>45505.482793865704</v>
      </c>
      <c r="E19" s="3" t="s">
        <v>26</v>
      </c>
      <c r="F19" t="s">
        <v>31</v>
      </c>
      <c r="I19">
        <v>1330</v>
      </c>
      <c r="K19" t="s">
        <v>27</v>
      </c>
      <c r="L19" s="14">
        <v>-4</v>
      </c>
      <c r="M19" s="18">
        <f>+VLOOKUP(K19,$J$3:$M$6,4,0)</f>
        <v>52815.25</v>
      </c>
      <c r="N19" s="18">
        <f>-L19*M19</f>
        <v>211261</v>
      </c>
      <c r="O19" s="18"/>
      <c r="P19" s="18"/>
    </row>
    <row r="20" spans="1:16" x14ac:dyDescent="0.25">
      <c r="A20" s="12" t="s">
        <v>3</v>
      </c>
      <c r="B20" s="7" t="s">
        <v>12</v>
      </c>
      <c r="C20" s="4">
        <v>-1</v>
      </c>
      <c r="D20" s="10">
        <v>45505.482793865704</v>
      </c>
      <c r="E20" s="3" t="s">
        <v>26</v>
      </c>
      <c r="F20" t="s">
        <v>31</v>
      </c>
      <c r="I20" s="22" t="s">
        <v>39</v>
      </c>
      <c r="J20" s="20" t="s">
        <v>6</v>
      </c>
      <c r="K20" s="20"/>
      <c r="L20" s="19">
        <v>-1</v>
      </c>
      <c r="N20"/>
    </row>
    <row r="21" spans="1:16" x14ac:dyDescent="0.25">
      <c r="A21" s="12" t="s">
        <v>3</v>
      </c>
      <c r="B21" s="7" t="s">
        <v>12</v>
      </c>
      <c r="C21" s="4">
        <v>-1</v>
      </c>
      <c r="D21" s="10">
        <v>45525.733270219898</v>
      </c>
      <c r="E21" s="3" t="s">
        <v>26</v>
      </c>
      <c r="F21" t="s">
        <v>31</v>
      </c>
      <c r="I21">
        <v>1331</v>
      </c>
      <c r="K21" t="s">
        <v>12</v>
      </c>
      <c r="L21" s="14">
        <v>-1</v>
      </c>
      <c r="M21" s="18">
        <f>+VLOOKUP(K21,$J$3:$M$6,4,0)</f>
        <v>105505.09999999999</v>
      </c>
      <c r="N21" s="18">
        <f>-L21*M21</f>
        <v>105505.09999999999</v>
      </c>
      <c r="O21" s="18"/>
      <c r="P21" s="18"/>
    </row>
    <row r="22" spans="1:16" x14ac:dyDescent="0.25">
      <c r="A22" s="12" t="s">
        <v>16</v>
      </c>
      <c r="B22" s="7" t="s">
        <v>8</v>
      </c>
      <c r="C22" s="4">
        <v>-3</v>
      </c>
      <c r="D22" s="10">
        <v>45505.482793865704</v>
      </c>
      <c r="E22" s="3" t="s">
        <v>26</v>
      </c>
      <c r="F22" t="s">
        <v>31</v>
      </c>
      <c r="I22" s="22" t="s">
        <v>40</v>
      </c>
      <c r="J22" s="20" t="s">
        <v>18</v>
      </c>
      <c r="K22" s="20"/>
      <c r="L22" s="19">
        <v>-6</v>
      </c>
      <c r="N22"/>
    </row>
    <row r="23" spans="1:16" x14ac:dyDescent="0.25">
      <c r="A23" s="12" t="s">
        <v>16</v>
      </c>
      <c r="B23" s="7" t="s">
        <v>8</v>
      </c>
      <c r="C23" s="4">
        <v>-3</v>
      </c>
      <c r="D23" s="10">
        <v>45525.733270219898</v>
      </c>
      <c r="E23" s="3" t="s">
        <v>26</v>
      </c>
      <c r="F23" t="s">
        <v>31</v>
      </c>
      <c r="I23">
        <v>1332</v>
      </c>
      <c r="K23" t="s">
        <v>21</v>
      </c>
      <c r="L23" s="14">
        <v>-1</v>
      </c>
      <c r="M23" s="18">
        <f t="shared" ref="M23:M24" si="4">+VLOOKUP(K23,$J$3:$M$6,4,0)</f>
        <v>69759.45</v>
      </c>
      <c r="N23" s="18">
        <f t="shared" ref="N23:N24" si="5">-L23*M23</f>
        <v>69759.45</v>
      </c>
      <c r="O23" s="18"/>
      <c r="P23" s="18"/>
    </row>
    <row r="24" spans="1:16" x14ac:dyDescent="0.25">
      <c r="A24" s="7" t="s">
        <v>3</v>
      </c>
      <c r="B24" s="7" t="s">
        <v>12</v>
      </c>
      <c r="C24" s="4">
        <v>-3</v>
      </c>
      <c r="D24" s="10">
        <v>45517.600811226897</v>
      </c>
      <c r="E24" s="3" t="s">
        <v>19</v>
      </c>
      <c r="F24" t="s">
        <v>31</v>
      </c>
      <c r="K24" t="s">
        <v>27</v>
      </c>
      <c r="L24" s="14">
        <v>-5</v>
      </c>
      <c r="M24" s="18">
        <f t="shared" si="4"/>
        <v>52815.25</v>
      </c>
      <c r="N24" s="18">
        <f t="shared" si="5"/>
        <v>264076.25</v>
      </c>
      <c r="O24" s="18"/>
      <c r="P24" s="18"/>
    </row>
    <row r="25" spans="1:16" x14ac:dyDescent="0.25">
      <c r="A25" s="7" t="s">
        <v>16</v>
      </c>
      <c r="B25" s="7" t="s">
        <v>8</v>
      </c>
      <c r="C25" s="4">
        <v>-1</v>
      </c>
      <c r="D25" s="10">
        <v>45517.600811226897</v>
      </c>
      <c r="E25" s="3" t="s">
        <v>19</v>
      </c>
      <c r="F25" t="s">
        <v>31</v>
      </c>
      <c r="I25" s="22" t="s">
        <v>41</v>
      </c>
      <c r="J25" s="20" t="s">
        <v>2</v>
      </c>
      <c r="K25" s="20"/>
      <c r="L25" s="19">
        <v>-3</v>
      </c>
      <c r="N25"/>
    </row>
    <row r="26" spans="1:16" x14ac:dyDescent="0.25">
      <c r="A26" s="12" t="s">
        <v>16</v>
      </c>
      <c r="B26" s="7" t="s">
        <v>8</v>
      </c>
      <c r="C26" s="4">
        <v>-2</v>
      </c>
      <c r="D26" s="10">
        <v>45517.692957372703</v>
      </c>
      <c r="E26" s="3" t="s">
        <v>22</v>
      </c>
      <c r="F26" t="s">
        <v>31</v>
      </c>
      <c r="I26">
        <v>1333</v>
      </c>
      <c r="K26" t="s">
        <v>27</v>
      </c>
      <c r="L26" s="14">
        <v>-3</v>
      </c>
      <c r="M26" s="18">
        <f>+VLOOKUP(K26,$J$3:$M$6,4,0)</f>
        <v>52815.25</v>
      </c>
      <c r="N26" s="18">
        <f>-L26*M26</f>
        <v>158445.75</v>
      </c>
      <c r="O26" s="18"/>
      <c r="P26" s="18"/>
    </row>
    <row r="27" spans="1:16" x14ac:dyDescent="0.25">
      <c r="A27" s="7" t="s">
        <v>23</v>
      </c>
      <c r="B27" s="7" t="s">
        <v>27</v>
      </c>
      <c r="C27" s="4">
        <v>-4</v>
      </c>
      <c r="D27" s="10">
        <v>45527.435827395799</v>
      </c>
      <c r="E27" s="3" t="s">
        <v>20</v>
      </c>
      <c r="F27" t="s">
        <v>31</v>
      </c>
      <c r="H27" s="22" t="s">
        <v>43</v>
      </c>
      <c r="I27" s="22" t="s">
        <v>42</v>
      </c>
      <c r="J27" s="20" t="s">
        <v>15</v>
      </c>
      <c r="K27" s="20"/>
      <c r="L27" s="19">
        <v>-7</v>
      </c>
      <c r="N27"/>
    </row>
    <row r="28" spans="1:16" x14ac:dyDescent="0.25">
      <c r="A28" s="7" t="s">
        <v>3</v>
      </c>
      <c r="B28" s="7" t="s">
        <v>12</v>
      </c>
      <c r="C28" s="4">
        <v>-2</v>
      </c>
      <c r="D28" s="10">
        <v>45527.435827395799</v>
      </c>
      <c r="E28" s="3" t="s">
        <v>20</v>
      </c>
      <c r="F28" t="s">
        <v>31</v>
      </c>
      <c r="H28">
        <v>1334</v>
      </c>
      <c r="I28">
        <v>1335</v>
      </c>
      <c r="J28" s="20"/>
      <c r="K28" t="s">
        <v>27</v>
      </c>
      <c r="L28" s="14">
        <v>-7</v>
      </c>
      <c r="M28" s="18">
        <f>+VLOOKUP(K28,$J$3:$M$6,4,0)</f>
        <v>52815.25</v>
      </c>
      <c r="N28" s="18">
        <f>-L28*M28</f>
        <v>369706.75</v>
      </c>
      <c r="O28" s="18"/>
      <c r="P28" s="18"/>
    </row>
    <row r="29" spans="1:16" x14ac:dyDescent="0.25">
      <c r="A29" s="7" t="s">
        <v>16</v>
      </c>
      <c r="B29" s="7" t="s">
        <v>8</v>
      </c>
      <c r="C29" s="4">
        <v>-2</v>
      </c>
      <c r="D29" s="10">
        <v>45527.435827395799</v>
      </c>
      <c r="E29" s="3" t="s">
        <v>20</v>
      </c>
      <c r="F29" t="s">
        <v>31</v>
      </c>
      <c r="H29" s="22" t="s">
        <v>45</v>
      </c>
      <c r="I29" s="22" t="s">
        <v>44</v>
      </c>
      <c r="J29" s="20" t="s">
        <v>11</v>
      </c>
      <c r="K29" s="20"/>
      <c r="L29" s="19">
        <v>-12</v>
      </c>
      <c r="N29"/>
    </row>
    <row r="30" spans="1:16" x14ac:dyDescent="0.25">
      <c r="A30" s="7" t="s">
        <v>23</v>
      </c>
      <c r="B30" s="7" t="s">
        <v>27</v>
      </c>
      <c r="C30" s="4">
        <v>-1</v>
      </c>
      <c r="D30" s="10">
        <v>45514.635319444402</v>
      </c>
      <c r="E30" s="3" t="s">
        <v>24</v>
      </c>
      <c r="F30" t="s">
        <v>31</v>
      </c>
      <c r="H30">
        <v>1336</v>
      </c>
      <c r="I30">
        <v>1337</v>
      </c>
      <c r="K30" t="s">
        <v>8</v>
      </c>
      <c r="L30" s="14">
        <v>-4</v>
      </c>
      <c r="M30" s="18">
        <f t="shared" ref="M30:M31" si="6">+VLOOKUP(K30,$J$3:$M$6,4,0)</f>
        <v>47673.85</v>
      </c>
      <c r="N30" s="18">
        <f t="shared" ref="N30:N31" si="7">-L30*M30</f>
        <v>190695.4</v>
      </c>
      <c r="O30" s="18"/>
      <c r="P30" s="18"/>
    </row>
    <row r="31" spans="1:16" x14ac:dyDescent="0.25">
      <c r="A31" s="7" t="s">
        <v>16</v>
      </c>
      <c r="B31" s="7" t="s">
        <v>8</v>
      </c>
      <c r="C31" s="4">
        <v>-3</v>
      </c>
      <c r="D31" s="10">
        <v>45514.634537997699</v>
      </c>
      <c r="E31" s="3" t="s">
        <v>24</v>
      </c>
      <c r="F31" t="s">
        <v>31</v>
      </c>
      <c r="K31" t="s">
        <v>27</v>
      </c>
      <c r="L31" s="14">
        <v>-8</v>
      </c>
      <c r="M31" s="18">
        <f t="shared" si="6"/>
        <v>52815.25</v>
      </c>
      <c r="N31" s="18">
        <f t="shared" si="7"/>
        <v>422522</v>
      </c>
      <c r="O31" s="18"/>
      <c r="P31" s="18"/>
    </row>
    <row r="32" spans="1:16" x14ac:dyDescent="0.25">
      <c r="A32" s="7" t="s">
        <v>16</v>
      </c>
      <c r="B32" s="7" t="s">
        <v>8</v>
      </c>
      <c r="C32" s="4">
        <v>-1</v>
      </c>
      <c r="D32" s="10">
        <v>45514.635319444402</v>
      </c>
      <c r="E32" s="3" t="s">
        <v>24</v>
      </c>
      <c r="F32" t="s">
        <v>31</v>
      </c>
      <c r="I32" s="22" t="s">
        <v>46</v>
      </c>
      <c r="J32" s="20" t="s">
        <v>4</v>
      </c>
      <c r="K32" s="20"/>
      <c r="L32" s="19">
        <v>-6</v>
      </c>
    </row>
    <row r="33" spans="1:16" x14ac:dyDescent="0.25">
      <c r="A33" s="12" t="s">
        <v>3</v>
      </c>
      <c r="B33" s="7" t="s">
        <v>12</v>
      </c>
      <c r="C33" s="4">
        <v>-3</v>
      </c>
      <c r="D33" s="10">
        <v>45514.803321562496</v>
      </c>
      <c r="E33" s="3" t="s">
        <v>29</v>
      </c>
      <c r="F33" t="s">
        <v>31</v>
      </c>
      <c r="I33">
        <v>1338</v>
      </c>
      <c r="K33" t="s">
        <v>12</v>
      </c>
      <c r="L33" s="14">
        <v>-1</v>
      </c>
      <c r="M33" s="18">
        <f t="shared" ref="M33:M35" si="8">+VLOOKUP(K33,$J$3:$M$6,4,0)</f>
        <v>105505.09999999999</v>
      </c>
      <c r="N33" s="18">
        <f t="shared" ref="N33:N35" si="9">-L33*M33</f>
        <v>105505.09999999999</v>
      </c>
      <c r="O33" s="18"/>
      <c r="P33" s="18"/>
    </row>
    <row r="34" spans="1:16" x14ac:dyDescent="0.25">
      <c r="A34" s="7" t="s">
        <v>3</v>
      </c>
      <c r="B34" s="7" t="s">
        <v>12</v>
      </c>
      <c r="C34" s="4">
        <v>-1</v>
      </c>
      <c r="D34" s="10">
        <v>45519.644612384298</v>
      </c>
      <c r="E34" s="3" t="s">
        <v>5</v>
      </c>
      <c r="F34" t="s">
        <v>31</v>
      </c>
      <c r="K34" t="s">
        <v>8</v>
      </c>
      <c r="L34" s="14">
        <v>-1</v>
      </c>
      <c r="M34" s="18">
        <f t="shared" si="8"/>
        <v>47673.85</v>
      </c>
      <c r="N34" s="18">
        <f t="shared" si="9"/>
        <v>47673.85</v>
      </c>
      <c r="O34" s="18"/>
      <c r="P34" s="18"/>
    </row>
    <row r="35" spans="1:16" x14ac:dyDescent="0.25">
      <c r="A35" s="7" t="s">
        <v>16</v>
      </c>
      <c r="B35" s="7" t="s">
        <v>8</v>
      </c>
      <c r="C35" s="4">
        <v>-3</v>
      </c>
      <c r="D35" s="10">
        <v>45519.644612384298</v>
      </c>
      <c r="E35" s="3" t="s">
        <v>5</v>
      </c>
      <c r="F35" t="s">
        <v>31</v>
      </c>
      <c r="K35" t="s">
        <v>27</v>
      </c>
      <c r="L35" s="14">
        <v>-4</v>
      </c>
      <c r="M35" s="18">
        <f t="shared" si="8"/>
        <v>52815.25</v>
      </c>
      <c r="N35" s="18">
        <f t="shared" si="9"/>
        <v>211261</v>
      </c>
      <c r="O35" s="18"/>
      <c r="P35" s="18"/>
    </row>
    <row r="36" spans="1:16" x14ac:dyDescent="0.25">
      <c r="A36" s="7" t="s">
        <v>23</v>
      </c>
      <c r="B36" s="7" t="s">
        <v>27</v>
      </c>
      <c r="C36" s="4">
        <v>-2</v>
      </c>
      <c r="D36" s="10">
        <v>45505.424401539298</v>
      </c>
      <c r="E36" s="3" t="s">
        <v>7</v>
      </c>
      <c r="F36" t="s">
        <v>31</v>
      </c>
      <c r="H36" s="22" t="s">
        <v>47</v>
      </c>
      <c r="I36" s="22" t="s">
        <v>48</v>
      </c>
      <c r="J36" s="20" t="s">
        <v>26</v>
      </c>
      <c r="K36" s="20"/>
      <c r="L36" s="19">
        <v>-9</v>
      </c>
    </row>
    <row r="37" spans="1:16" x14ac:dyDescent="0.25">
      <c r="A37" s="7" t="s">
        <v>3</v>
      </c>
      <c r="B37" s="7" t="s">
        <v>12</v>
      </c>
      <c r="C37" s="4">
        <v>-2</v>
      </c>
      <c r="D37" s="10">
        <v>45505.422976585702</v>
      </c>
      <c r="E37" s="3" t="s">
        <v>7</v>
      </c>
      <c r="F37" t="s">
        <v>31</v>
      </c>
      <c r="H37">
        <v>1339</v>
      </c>
      <c r="I37">
        <v>1340</v>
      </c>
      <c r="K37" t="s">
        <v>12</v>
      </c>
      <c r="L37" s="14">
        <v>-2</v>
      </c>
      <c r="M37" s="18">
        <f t="shared" ref="M37:M39" si="10">+VLOOKUP(K37,$J$3:$M$6,4,0)</f>
        <v>105505.09999999999</v>
      </c>
      <c r="N37" s="18">
        <f t="shared" ref="N37:N39" si="11">-L37*M37</f>
        <v>211010.19999999998</v>
      </c>
      <c r="O37" s="18"/>
      <c r="P37" s="18"/>
    </row>
    <row r="38" spans="1:16" x14ac:dyDescent="0.25">
      <c r="A38" s="7" t="s">
        <v>3</v>
      </c>
      <c r="B38" s="7" t="s">
        <v>12</v>
      </c>
      <c r="C38" s="4">
        <v>-2</v>
      </c>
      <c r="D38" s="10">
        <v>45505.424401539298</v>
      </c>
      <c r="E38" s="3" t="s">
        <v>7</v>
      </c>
      <c r="F38" t="s">
        <v>31</v>
      </c>
      <c r="K38" t="s">
        <v>8</v>
      </c>
      <c r="L38" s="14">
        <v>-6</v>
      </c>
      <c r="M38" s="18">
        <f t="shared" si="10"/>
        <v>47673.85</v>
      </c>
      <c r="N38" s="18">
        <f t="shared" si="11"/>
        <v>286043.09999999998</v>
      </c>
      <c r="O38" s="18"/>
      <c r="P38" s="18"/>
    </row>
    <row r="39" spans="1:16" x14ac:dyDescent="0.25">
      <c r="A39" s="7" t="s">
        <v>16</v>
      </c>
      <c r="B39" s="7" t="s">
        <v>8</v>
      </c>
      <c r="C39" s="4">
        <v>-2</v>
      </c>
      <c r="D39" s="10">
        <v>45505.422976585702</v>
      </c>
      <c r="E39" s="3" t="s">
        <v>7</v>
      </c>
      <c r="F39" t="s">
        <v>31</v>
      </c>
      <c r="K39" t="s">
        <v>27</v>
      </c>
      <c r="L39" s="14">
        <v>-1</v>
      </c>
      <c r="M39" s="18">
        <f t="shared" si="10"/>
        <v>52815.25</v>
      </c>
      <c r="N39" s="18">
        <f t="shared" si="11"/>
        <v>52815.25</v>
      </c>
      <c r="O39" s="18"/>
      <c r="P39" s="18"/>
    </row>
    <row r="40" spans="1:16" x14ac:dyDescent="0.25">
      <c r="A40" s="7" t="s">
        <v>16</v>
      </c>
      <c r="B40" s="7" t="s">
        <v>8</v>
      </c>
      <c r="C40" s="4">
        <v>-1</v>
      </c>
      <c r="D40" s="10">
        <v>45505.424401539298</v>
      </c>
      <c r="E40" s="3" t="s">
        <v>7</v>
      </c>
      <c r="F40" t="s">
        <v>31</v>
      </c>
      <c r="I40" s="22" t="s">
        <v>49</v>
      </c>
      <c r="J40" s="20" t="s">
        <v>19</v>
      </c>
      <c r="K40" s="20"/>
      <c r="L40" s="19">
        <v>-4</v>
      </c>
    </row>
    <row r="41" spans="1:16" x14ac:dyDescent="0.25">
      <c r="A41" s="7" t="s">
        <v>16</v>
      </c>
      <c r="B41" s="7" t="s">
        <v>8</v>
      </c>
      <c r="C41" s="6">
        <v>-4</v>
      </c>
      <c r="D41" s="11">
        <v>45520.563104398097</v>
      </c>
      <c r="E41" s="3" t="s">
        <v>10</v>
      </c>
      <c r="F41" t="s">
        <v>31</v>
      </c>
      <c r="I41">
        <v>1341</v>
      </c>
      <c r="K41" t="s">
        <v>12</v>
      </c>
      <c r="L41" s="14">
        <v>-3</v>
      </c>
      <c r="M41" s="18">
        <f t="shared" ref="M41:M42" si="12">+VLOOKUP(K41,$J$3:$M$6,4,0)</f>
        <v>105505.09999999999</v>
      </c>
      <c r="N41" s="18">
        <f t="shared" ref="N41:N42" si="13">-L41*M41</f>
        <v>316515.3</v>
      </c>
      <c r="O41" s="18"/>
      <c r="P41" s="18"/>
    </row>
    <row r="42" spans="1:16" x14ac:dyDescent="0.25">
      <c r="C42" s="2" t="s">
        <v>0</v>
      </c>
      <c r="D42" s="9"/>
      <c r="K42" t="s">
        <v>8</v>
      </c>
      <c r="L42" s="14">
        <v>-1</v>
      </c>
      <c r="M42" s="18">
        <f t="shared" si="12"/>
        <v>47673.85</v>
      </c>
      <c r="N42" s="18">
        <f t="shared" si="13"/>
        <v>47673.85</v>
      </c>
      <c r="O42" s="18"/>
      <c r="P42" s="18"/>
    </row>
    <row r="43" spans="1:16" x14ac:dyDescent="0.25">
      <c r="I43" s="22" t="s">
        <v>50</v>
      </c>
      <c r="J43" s="20" t="s">
        <v>22</v>
      </c>
      <c r="K43" s="20"/>
      <c r="L43" s="19">
        <v>-2</v>
      </c>
    </row>
    <row r="44" spans="1:16" x14ac:dyDescent="0.25">
      <c r="I44">
        <v>1342</v>
      </c>
      <c r="K44" t="s">
        <v>8</v>
      </c>
      <c r="L44" s="14">
        <v>-2</v>
      </c>
      <c r="M44" s="18">
        <f>+VLOOKUP(K44,$J$3:$M$6,4,0)</f>
        <v>47673.85</v>
      </c>
      <c r="N44" s="18">
        <f>-L44*M44</f>
        <v>95347.7</v>
      </c>
      <c r="O44" s="18"/>
      <c r="P44" s="18"/>
    </row>
    <row r="45" spans="1:16" x14ac:dyDescent="0.25">
      <c r="H45" s="22" t="s">
        <v>51</v>
      </c>
      <c r="I45" s="22" t="s">
        <v>52</v>
      </c>
      <c r="J45" s="20" t="s">
        <v>20</v>
      </c>
      <c r="K45" s="20"/>
      <c r="L45" s="19">
        <v>-8</v>
      </c>
    </row>
    <row r="46" spans="1:16" x14ac:dyDescent="0.25">
      <c r="H46">
        <v>1343</v>
      </c>
      <c r="I46">
        <v>1344</v>
      </c>
      <c r="K46" t="s">
        <v>12</v>
      </c>
      <c r="L46" s="14">
        <v>-2</v>
      </c>
      <c r="M46" s="18">
        <f t="shared" ref="M46:M48" si="14">+VLOOKUP(K46,$J$3:$M$6,4,0)</f>
        <v>105505.09999999999</v>
      </c>
      <c r="N46" s="18">
        <f t="shared" ref="N46:N48" si="15">-L46*M46</f>
        <v>211010.19999999998</v>
      </c>
      <c r="O46" s="18"/>
      <c r="P46" s="18"/>
    </row>
    <row r="47" spans="1:16" x14ac:dyDescent="0.25">
      <c r="K47" t="s">
        <v>8</v>
      </c>
      <c r="L47" s="14">
        <v>-2</v>
      </c>
      <c r="M47" s="18">
        <f t="shared" si="14"/>
        <v>47673.85</v>
      </c>
      <c r="N47" s="18">
        <f t="shared" si="15"/>
        <v>95347.7</v>
      </c>
      <c r="O47" s="18"/>
      <c r="P47" s="18"/>
    </row>
    <row r="48" spans="1:16" x14ac:dyDescent="0.25">
      <c r="K48" t="s">
        <v>27</v>
      </c>
      <c r="L48" s="14">
        <v>-4</v>
      </c>
      <c r="M48" s="18">
        <f t="shared" si="14"/>
        <v>52815.25</v>
      </c>
      <c r="N48" s="18">
        <f t="shared" si="15"/>
        <v>211261</v>
      </c>
      <c r="O48" s="18"/>
      <c r="P48" s="18"/>
    </row>
    <row r="49" spans="8:16" x14ac:dyDescent="0.25">
      <c r="I49" s="22" t="s">
        <v>53</v>
      </c>
      <c r="J49" s="20" t="s">
        <v>24</v>
      </c>
      <c r="K49" s="20"/>
      <c r="L49" s="19">
        <v>-5</v>
      </c>
    </row>
    <row r="50" spans="8:16" x14ac:dyDescent="0.25">
      <c r="I50">
        <v>1345</v>
      </c>
      <c r="K50" t="s">
        <v>8</v>
      </c>
      <c r="L50" s="14">
        <v>-4</v>
      </c>
      <c r="M50" s="18">
        <f t="shared" ref="M50:M51" si="16">+VLOOKUP(K50,$J$3:$M$6,4,0)</f>
        <v>47673.85</v>
      </c>
      <c r="N50" s="18">
        <f t="shared" ref="N50:N51" si="17">-L50*M50</f>
        <v>190695.4</v>
      </c>
      <c r="O50" s="18"/>
      <c r="P50" s="18"/>
    </row>
    <row r="51" spans="8:16" x14ac:dyDescent="0.25">
      <c r="K51" t="s">
        <v>27</v>
      </c>
      <c r="L51" s="14">
        <v>-1</v>
      </c>
      <c r="M51" s="18">
        <f t="shared" si="16"/>
        <v>52815.25</v>
      </c>
      <c r="N51" s="18">
        <f t="shared" si="17"/>
        <v>52815.25</v>
      </c>
      <c r="O51" s="18"/>
      <c r="P51" s="18"/>
    </row>
    <row r="52" spans="8:16" x14ac:dyDescent="0.25">
      <c r="I52" s="22" t="s">
        <v>54</v>
      </c>
      <c r="J52" s="20" t="s">
        <v>29</v>
      </c>
      <c r="K52" s="20"/>
      <c r="L52" s="19">
        <v>-3</v>
      </c>
    </row>
    <row r="53" spans="8:16" x14ac:dyDescent="0.25">
      <c r="I53">
        <v>1346</v>
      </c>
      <c r="K53" t="s">
        <v>12</v>
      </c>
      <c r="L53" s="14">
        <v>-3</v>
      </c>
      <c r="M53" s="18">
        <f>+VLOOKUP(K53,$J$3:$M$6,4,0)</f>
        <v>105505.09999999999</v>
      </c>
      <c r="N53" s="18">
        <f>-L53*M53</f>
        <v>316515.3</v>
      </c>
      <c r="O53" s="18"/>
      <c r="P53" s="18"/>
    </row>
    <row r="54" spans="8:16" x14ac:dyDescent="0.25">
      <c r="I54" s="22" t="s">
        <v>55</v>
      </c>
      <c r="J54" s="20" t="s">
        <v>5</v>
      </c>
      <c r="K54" s="20"/>
      <c r="L54" s="19">
        <v>-4</v>
      </c>
    </row>
    <row r="55" spans="8:16" x14ac:dyDescent="0.25">
      <c r="I55">
        <v>1347</v>
      </c>
      <c r="K55" t="s">
        <v>12</v>
      </c>
      <c r="L55" s="14">
        <v>-1</v>
      </c>
      <c r="M55" s="18">
        <f t="shared" ref="M55:M56" si="18">+VLOOKUP(K55,$J$3:$M$6,4,0)</f>
        <v>105505.09999999999</v>
      </c>
      <c r="N55" s="18">
        <f t="shared" ref="N55:N56" si="19">-L55*M55</f>
        <v>105505.09999999999</v>
      </c>
      <c r="O55" s="18"/>
      <c r="P55" s="18"/>
    </row>
    <row r="56" spans="8:16" x14ac:dyDescent="0.25">
      <c r="K56" t="s">
        <v>8</v>
      </c>
      <c r="L56" s="14">
        <v>-3</v>
      </c>
      <c r="M56" s="18">
        <f t="shared" si="18"/>
        <v>47673.85</v>
      </c>
      <c r="N56" s="18">
        <f t="shared" si="19"/>
        <v>143021.54999999999</v>
      </c>
      <c r="O56" s="18"/>
      <c r="P56" s="18"/>
    </row>
    <row r="57" spans="8:16" x14ac:dyDescent="0.25">
      <c r="H57" s="22" t="s">
        <v>56</v>
      </c>
      <c r="I57" s="22" t="s">
        <v>57</v>
      </c>
      <c r="J57" s="20" t="s">
        <v>7</v>
      </c>
      <c r="K57" s="20"/>
      <c r="L57" s="19">
        <v>-9</v>
      </c>
    </row>
    <row r="58" spans="8:16" x14ac:dyDescent="0.25">
      <c r="H58">
        <v>1348</v>
      </c>
      <c r="I58">
        <v>1349</v>
      </c>
      <c r="K58" t="s">
        <v>12</v>
      </c>
      <c r="L58" s="14">
        <v>-4</v>
      </c>
      <c r="M58" s="18">
        <f t="shared" ref="M58:M60" si="20">+VLOOKUP(K58,$J$3:$M$6,4,0)</f>
        <v>105505.09999999999</v>
      </c>
      <c r="N58" s="18">
        <f t="shared" ref="N58:N60" si="21">-L58*M58</f>
        <v>422020.39999999997</v>
      </c>
      <c r="O58" s="18"/>
      <c r="P58" s="18"/>
    </row>
    <row r="59" spans="8:16" x14ac:dyDescent="0.25">
      <c r="K59" t="s">
        <v>8</v>
      </c>
      <c r="L59" s="14">
        <v>-3</v>
      </c>
      <c r="M59" s="18">
        <f t="shared" si="20"/>
        <v>47673.85</v>
      </c>
      <c r="N59" s="18">
        <f t="shared" si="21"/>
        <v>143021.54999999999</v>
      </c>
      <c r="O59" s="18"/>
      <c r="P59" s="18"/>
    </row>
    <row r="60" spans="8:16" x14ac:dyDescent="0.25">
      <c r="K60" t="s">
        <v>27</v>
      </c>
      <c r="L60" s="14">
        <v>-2</v>
      </c>
      <c r="M60" s="18">
        <f t="shared" si="20"/>
        <v>52815.25</v>
      </c>
      <c r="N60" s="18">
        <f t="shared" si="21"/>
        <v>105630.5</v>
      </c>
      <c r="O60" s="18"/>
      <c r="P60" s="18"/>
    </row>
    <row r="61" spans="8:16" x14ac:dyDescent="0.25">
      <c r="H61" s="22" t="s">
        <v>58</v>
      </c>
      <c r="I61" s="22" t="s">
        <v>59</v>
      </c>
      <c r="J61" s="20" t="s">
        <v>10</v>
      </c>
      <c r="K61" s="20"/>
      <c r="L61" s="19">
        <v>-4</v>
      </c>
    </row>
    <row r="62" spans="8:16" x14ac:dyDescent="0.25">
      <c r="H62">
        <v>1350</v>
      </c>
      <c r="I62">
        <v>1351</v>
      </c>
      <c r="K62" t="s">
        <v>8</v>
      </c>
      <c r="L62" s="14">
        <v>-4</v>
      </c>
      <c r="M62" s="18">
        <f>+VLOOKUP(K62,$J$3:$M$6,4,0)</f>
        <v>47673.85</v>
      </c>
      <c r="N62" s="18">
        <f>-L62*M62</f>
        <v>190695.4</v>
      </c>
      <c r="O62" s="18"/>
      <c r="P62" s="18"/>
    </row>
    <row r="63" spans="8:16" x14ac:dyDescent="0.25">
      <c r="N63" s="18">
        <f>+SUM(N14:N62)</f>
        <v>5765344.8000000007</v>
      </c>
    </row>
    <row r="64" spans="8:16" x14ac:dyDescent="0.25">
      <c r="N64" s="18">
        <f>+N63*1.08</f>
        <v>6226572.3840000015</v>
      </c>
    </row>
  </sheetData>
  <autoFilter ref="J13:P6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2024-09-10T07:29:18Z</dcterms:created>
  <dcterms:modified xsi:type="dcterms:W3CDTF">2024-09-26T09:23:02Z</dcterms:modified>
</cp:coreProperties>
</file>