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V:\06 VU\CONG NO\LONG BEACH\"/>
    </mc:Choice>
  </mc:AlternateContent>
  <xr:revisionPtr revIDLastSave="0" documentId="13_ncr:1_{6CCF9D64-AA95-431F-988D-F765D383CBB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ông nợ " sheetId="1" r:id="rId1"/>
    <sheet name="CÔNG NỢ 2026" sheetId="37" r:id="rId2"/>
    <sheet name="CHI TIẾT" sheetId="38" r:id="rId3"/>
    <sheet name="T04" sheetId="36" r:id="rId4"/>
    <sheet name="T03" sheetId="35" r:id="rId5"/>
    <sheet name="T01" sheetId="34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1" i="1" l="1"/>
  <c r="G52" i="1"/>
  <c r="G50" i="1"/>
  <c r="B9" i="38"/>
  <c r="B10" i="38"/>
  <c r="B11" i="38"/>
  <c r="B12" i="38"/>
  <c r="G16" i="37"/>
  <c r="D15" i="37"/>
  <c r="B8" i="38"/>
  <c r="B7" i="38"/>
  <c r="D9" i="37" s="1"/>
  <c r="B6" i="38"/>
  <c r="B5" i="38"/>
  <c r="B4" i="38"/>
  <c r="G17" i="37" s="1"/>
  <c r="L1" i="38"/>
  <c r="D14" i="37" l="1"/>
  <c r="E6" i="37"/>
  <c r="C16" i="37"/>
  <c r="E16" i="37"/>
  <c r="E15" i="37"/>
  <c r="E14" i="37"/>
  <c r="C12" i="37"/>
  <c r="G6" i="37"/>
  <c r="C17" i="37"/>
  <c r="E17" i="37"/>
  <c r="C15" i="37"/>
  <c r="C14" i="37"/>
  <c r="C13" i="37"/>
  <c r="C8" i="37"/>
  <c r="G7" i="37"/>
  <c r="D6" i="37"/>
  <c r="D17" i="37"/>
  <c r="G15" i="37"/>
  <c r="D16" i="37"/>
  <c r="G14" i="37"/>
  <c r="E13" i="37"/>
  <c r="C11" i="37"/>
  <c r="D12" i="37"/>
  <c r="E12" i="37"/>
  <c r="G12" i="37"/>
  <c r="G13" i="37"/>
  <c r="C10" i="37"/>
  <c r="D11" i="37"/>
  <c r="E11" i="37"/>
  <c r="G11" i="37"/>
  <c r="D13" i="37"/>
  <c r="C9" i="37"/>
  <c r="F9" i="37" s="1"/>
  <c r="D10" i="37"/>
  <c r="E10" i="37"/>
  <c r="G10" i="37"/>
  <c r="D8" i="37"/>
  <c r="E8" i="37"/>
  <c r="G8" i="37"/>
  <c r="E9" i="37"/>
  <c r="G9" i="37"/>
  <c r="C6" i="37"/>
  <c r="C7" i="37"/>
  <c r="D7" i="37"/>
  <c r="E7" i="37"/>
  <c r="F15" i="37" l="1"/>
  <c r="F16" i="37"/>
  <c r="F8" i="37"/>
  <c r="F14" i="37"/>
  <c r="F17" i="37"/>
  <c r="G18" i="37"/>
  <c r="F10" i="37"/>
  <c r="E18" i="37"/>
  <c r="F12" i="37"/>
  <c r="C18" i="37"/>
  <c r="F13" i="37"/>
  <c r="F11" i="37"/>
  <c r="D18" i="37"/>
  <c r="F6" i="37"/>
  <c r="H6" i="37" s="1"/>
  <c r="F7" i="37"/>
  <c r="G2" i="36"/>
  <c r="H2" i="36" s="1"/>
  <c r="H18" i="37" l="1"/>
  <c r="H7" i="37"/>
  <c r="H8" i="37" s="1"/>
  <c r="H9" i="37" s="1"/>
  <c r="H10" i="37" s="1"/>
  <c r="H11" i="37" s="1"/>
  <c r="H12" i="37" s="1"/>
  <c r="H13" i="37" s="1"/>
  <c r="H14" i="37" s="1"/>
  <c r="H15" i="37" s="1"/>
  <c r="H16" i="37" s="1"/>
  <c r="H17" i="37" s="1"/>
  <c r="H2" i="35"/>
  <c r="H3" i="35" s="1"/>
  <c r="H3" i="34"/>
  <c r="H2" i="34"/>
  <c r="H4" i="34" s="1"/>
  <c r="E32" i="1"/>
  <c r="D18" i="1" l="1"/>
  <c r="G60" i="1" l="1"/>
  <c r="F46" i="1"/>
  <c r="G61" i="1" l="1"/>
</calcChain>
</file>

<file path=xl/sharedStrings.xml><?xml version="1.0" encoding="utf-8"?>
<sst xmlns="http://schemas.openxmlformats.org/spreadsheetml/2006/main" count="191" uniqueCount="121">
  <si>
    <t>Ngày tháng</t>
  </si>
  <si>
    <t>Nội dung</t>
  </si>
  <si>
    <t>Số tiền bán hàng  (+V)</t>
  </si>
  <si>
    <t>Số tiền khách đã thanh toán</t>
  </si>
  <si>
    <t>Số đầu kỳ</t>
  </si>
  <si>
    <t>Tổng bán hàng</t>
  </si>
  <si>
    <t>Hàng trả</t>
  </si>
  <si>
    <t>Tổng hàng trả</t>
  </si>
  <si>
    <t>Tổng đã thanh toán</t>
  </si>
  <si>
    <t xml:space="preserve">Dư nợ phải thu </t>
  </si>
  <si>
    <t>Ngày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</si>
  <si>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</si>
  <si>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</si>
  <si>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</si>
  <si>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</si>
  <si>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</si>
  <si>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</si>
  <si>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</si>
  <si>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</si>
  <si>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Giảm trừ</t>
  </si>
  <si>
    <t>Tổng giảm trừ</t>
  </si>
  <si>
    <t>Số hóa đơn</t>
  </si>
  <si>
    <t>Thành tiền</t>
  </si>
  <si>
    <t>CÔNG TY CỔ PHẦN THƯƠNG MẠI LONG BEACH</t>
  </si>
  <si>
    <t>1702297755</t>
  </si>
  <si>
    <t>THEO DÕI CÔNG NỢ LONG BEACH 2026</t>
  </si>
  <si>
    <t>Hàng bán T01</t>
  </si>
  <si>
    <t>Giảm trừ T01</t>
  </si>
  <si>
    <t>Giảm trừ T02</t>
  </si>
  <si>
    <t>Giảm trừ T03</t>
  </si>
  <si>
    <t>Giảm trừ T04</t>
  </si>
  <si>
    <t>Giảm trừ T05</t>
  </si>
  <si>
    <t>Giảm trừ T06</t>
  </si>
  <si>
    <t>Giảm trừ T07</t>
  </si>
  <si>
    <t>Giảm trừ T08</t>
  </si>
  <si>
    <t>Giảm trừ T09</t>
  </si>
  <si>
    <t>Giảm trừ T10</t>
  </si>
  <si>
    <t>Giảm trừ T11</t>
  </si>
  <si>
    <t>Giảm trừ T12</t>
  </si>
  <si>
    <t>Hàng bán T02</t>
  </si>
  <si>
    <t>Hàng bán T03</t>
  </si>
  <si>
    <t>Hàng bán T04</t>
  </si>
  <si>
    <t>Hàng bán T05</t>
  </si>
  <si>
    <t>Hàng bán T06</t>
  </si>
  <si>
    <t>Hàng bán T07</t>
  </si>
  <si>
    <t>Hàng bán T08</t>
  </si>
  <si>
    <t>Hàng bán T09</t>
  </si>
  <si>
    <t>Hàng bán T10</t>
  </si>
  <si>
    <t>Hàng bán T11</t>
  </si>
  <si>
    <t>Hàng bán T12</t>
  </si>
  <si>
    <t>Hàng trả T01</t>
  </si>
  <si>
    <t>Hàng trả T02</t>
  </si>
  <si>
    <t>Hàng trả T03</t>
  </si>
  <si>
    <t>Hàng trả T04</t>
  </si>
  <si>
    <t>Hàng trả T05</t>
  </si>
  <si>
    <t>Hàng trả T06</t>
  </si>
  <si>
    <t>Hàng trả T07</t>
  </si>
  <si>
    <t>Hàng trả T08</t>
  </si>
  <si>
    <t>Hàng trả T09</t>
  </si>
  <si>
    <t>Hàng trả T10</t>
  </si>
  <si>
    <t>Hàng trả T11</t>
  </si>
  <si>
    <t>Hàng trả T12</t>
  </si>
  <si>
    <t>Thanh toán T01</t>
  </si>
  <si>
    <t>Thanh toán T02</t>
  </si>
  <si>
    <t>Thanh toán T03</t>
  </si>
  <si>
    <t>Thanh toán T04</t>
  </si>
  <si>
    <t>Thanh toán T05</t>
  </si>
  <si>
    <t>Thanh toán T06</t>
  </si>
  <si>
    <t>Thanh toán T07</t>
  </si>
  <si>
    <t>Thanh toán T08</t>
  </si>
  <si>
    <t>Thanh toán T09</t>
  </si>
  <si>
    <t>Thanh toán T10</t>
  </si>
  <si>
    <t>Thanh toán T11</t>
  </si>
  <si>
    <t>Thanh toán T12</t>
  </si>
  <si>
    <t>00000104</t>
  </si>
  <si>
    <t>MHD26010069</t>
  </si>
  <si>
    <t>00003142</t>
  </si>
  <si>
    <t>MHD2601111599</t>
  </si>
  <si>
    <t>1C26TTN</t>
  </si>
  <si>
    <t>00017332</t>
  </si>
  <si>
    <t>LONG BEACH 10/3</t>
  </si>
  <si>
    <t>00028176</t>
  </si>
  <si>
    <t>MHD26040198</t>
  </si>
  <si>
    <t>CÔNG NỢ  2026</t>
  </si>
  <si>
    <t>BH</t>
  </si>
  <si>
    <t>TRA</t>
  </si>
  <si>
    <t>P</t>
  </si>
  <si>
    <t>TT</t>
  </si>
  <si>
    <t>Tháng</t>
  </si>
  <si>
    <t>Bán hàng</t>
  </si>
  <si>
    <t>Tổng phát sinh</t>
  </si>
  <si>
    <t>Thanh toán</t>
  </si>
  <si>
    <t>Công nợ cuối kỳ</t>
  </si>
  <si>
    <t>Số dư đầu kỳ 31/12/2025</t>
  </si>
  <si>
    <t>Phát sinh</t>
  </si>
  <si>
    <t>STT</t>
  </si>
  <si>
    <t>số ctu</t>
  </si>
  <si>
    <t>Mã khách hàng</t>
  </si>
  <si>
    <t>Tên khách hàng</t>
  </si>
  <si>
    <t>Doanh số bán chưa thuế</t>
  </si>
  <si>
    <t>CK</t>
  </si>
  <si>
    <t>Tiền thuế GTGT</t>
  </si>
  <si>
    <t>Tổng tiền</t>
  </si>
  <si>
    <t>NGÀY TT</t>
  </si>
  <si>
    <t>Số dư đầu kỳ</t>
  </si>
  <si>
    <t>BH00085</t>
  </si>
  <si>
    <t>BH01219</t>
  </si>
  <si>
    <t>BH07753</t>
  </si>
  <si>
    <t>BH11394</t>
  </si>
  <si>
    <t>KL-AGG-01-LONGBEACH</t>
  </si>
  <si>
    <t>BC03/0003</t>
  </si>
  <si>
    <t>BC02/00003</t>
  </si>
  <si>
    <t>BC01/00023</t>
  </si>
  <si>
    <t>BC01/00036</t>
  </si>
  <si>
    <t>CTCP TM Long Beach TT HD 3142</t>
  </si>
  <si>
    <t>CONG TY CO PHAN THUONG MAI LONG BEACH.970454 BH00085</t>
  </si>
  <si>
    <t>CTCP TM Long Beach TT Tien theo HD so 84330.20260120.170048</t>
  </si>
  <si>
    <t>CTY TM LONG BEACH TT 100PT HOA DON SO 00082485 00082084 00078527</t>
  </si>
  <si>
    <t>20/01/2026 + 14/01/2026</t>
  </si>
  <si>
    <t>BC06/0085</t>
  </si>
  <si>
    <t>CTCP TM Long Beach TT HD 17332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</si>
</sst>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₫_-;\-* #,##0.00\ _₫_-;_-* &quot;-&quot;??\ _₫_-;_-@_-"/>
    <numFmt numFmtId="166" formatCode="_-* #,##0_-;\-* #,##0_-;_-* &quot;-&quot;??_-;_-@_-"/>
    <numFmt numFmtId="167" formatCode="_(* #,##0_);_(* \(#,##0\);_(* &quot;-&quot;??_);_(@_)"/>
  </numFmts>
  <fonts count="2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89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166" fontId="4" fillId="0" borderId="1" xfId="1" applyNumberFormat="1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6" fontId="4" fillId="0" borderId="1" xfId="1" applyNumberFormat="1" applyFont="1" applyBorder="1"/>
    <xf numFmtId="166" fontId="3" fillId="2" borderId="1" xfId="1" applyNumberFormat="1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  <xf numFmtId="167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167" fontId="4" fillId="0" borderId="1" xfId="1" applyNumberFormat="1" applyFont="1" applyBorder="1" applyAlignment="1">
      <alignment horizontal="center"/>
    </xf>
    <xf numFmtId="167" fontId="3" fillId="2" borderId="1" xfId="1" applyNumberFormat="1" applyFont="1" applyFill="1" applyBorder="1"/>
    <xf numFmtId="0" fontId="3" fillId="2" borderId="1" xfId="0" applyFont="1" applyFill="1" applyBorder="1"/>
    <xf numFmtId="166" fontId="4" fillId="0" borderId="1" xfId="1" applyNumberFormat="1" applyFont="1" applyBorder="1" applyAlignment="1">
      <alignment horizontal="center"/>
    </xf>
    <xf numFmtId="166" fontId="5" fillId="2" borderId="1" xfId="1" applyNumberFormat="1" applyFont="1" applyFill="1" applyBorder="1" applyAlignment="1">
      <alignment horizontal="center" vertical="center"/>
    </xf>
    <xf numFmtId="167" fontId="3" fillId="2" borderId="1" xfId="0" applyNumberFormat="1" applyFont="1" applyFill="1" applyBorder="1"/>
    <xf numFmtId="14" fontId="6" fillId="4" borderId="3" xfId="0" quotePrefix="1" applyNumberFormat="1" applyFont="1" applyFill="1" applyBorder="1" applyAlignment="1">
      <alignment horizontal="center" vertical="center"/>
    </xf>
    <xf numFmtId="167" fontId="6" fillId="4" borderId="1" xfId="0" applyNumberFormat="1" applyFont="1" applyFill="1" applyBorder="1"/>
    <xf numFmtId="14" fontId="7" fillId="0" borderId="0" xfId="2" applyNumberFormat="1"/>
    <xf numFmtId="0" fontId="7" fillId="0" borderId="0" xfId="2"/>
    <xf numFmtId="0" fontId="9" fillId="0" borderId="7" xfId="2" applyFont="1" applyBorder="1" applyAlignment="1">
      <alignment horizontal="left" vertical="center"/>
    </xf>
    <xf numFmtId="38" fontId="9" fillId="0" borderId="7" xfId="2" applyNumberFormat="1" applyFont="1" applyBorder="1" applyAlignment="1">
      <alignment horizontal="right" vertical="center"/>
    </xf>
    <xf numFmtId="0" fontId="9" fillId="0" borderId="7" xfId="2" applyFont="1" applyBorder="1" applyAlignment="1">
      <alignment horizontal="right" vertical="center"/>
    </xf>
    <xf numFmtId="38" fontId="7" fillId="0" borderId="0" xfId="2" applyNumberFormat="1"/>
    <xf numFmtId="167" fontId="0" fillId="0" borderId="0" xfId="0" applyNumberFormat="1"/>
    <xf numFmtId="167" fontId="4" fillId="3" borderId="1" xfId="1" applyNumberFormat="1" applyFont="1" applyFill="1" applyBorder="1" applyAlignment="1">
      <alignment horizontal="center"/>
    </xf>
    <xf numFmtId="14" fontId="9" fillId="0" borderId="7" xfId="2" applyNumberFormat="1" applyFont="1" applyBorder="1" applyAlignment="1">
      <alignment horizontal="center" vertical="center"/>
    </xf>
    <xf numFmtId="0" fontId="8" fillId="5" borderId="5" xfId="2" applyFont="1" applyFill="1" applyBorder="1" applyAlignment="1">
      <alignment horizontal="center" vertical="center" wrapText="1"/>
    </xf>
    <xf numFmtId="38" fontId="8" fillId="5" borderId="6" xfId="2" applyNumberFormat="1" applyFont="1" applyFill="1" applyBorder="1" applyAlignment="1">
      <alignment horizontal="center" vertical="center" wrapText="1"/>
    </xf>
    <xf numFmtId="14" fontId="8" fillId="5" borderId="5" xfId="2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0" fillId="5" borderId="5" xfId="2" applyNumberFormat="1" applyFont="1" applyFill="1" applyBorder="1" applyAlignment="1">
      <alignment horizontal="center" vertical="center" wrapText="1"/>
    </xf>
    <xf numFmtId="0" fontId="10" fillId="5" borderId="5" xfId="2" applyFont="1" applyFill="1" applyBorder="1" applyAlignment="1">
      <alignment horizontal="center" vertical="center" wrapText="1"/>
    </xf>
    <xf numFmtId="38" fontId="10" fillId="5" borderId="6" xfId="2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6" fontId="0" fillId="0" borderId="0" xfId="1" applyNumberFormat="1" applyFont="1" applyAlignment="1">
      <alignment vertical="center"/>
    </xf>
    <xf numFmtId="9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4" fontId="14" fillId="0" borderId="0" xfId="0" applyNumberFormat="1" applyFont="1" applyAlignment="1">
      <alignment horizontal="center"/>
    </xf>
    <xf numFmtId="0" fontId="12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left"/>
    </xf>
    <xf numFmtId="167" fontId="5" fillId="0" borderId="3" xfId="1" applyNumberFormat="1" applyFont="1" applyBorder="1" applyAlignment="1">
      <alignment horizontal="center"/>
    </xf>
    <xf numFmtId="167" fontId="5" fillId="0" borderId="1" xfId="1" applyNumberFormat="1" applyFont="1" applyBorder="1" applyAlignment="1">
      <alignment horizontal="center"/>
    </xf>
    <xf numFmtId="167" fontId="5" fillId="0" borderId="1" xfId="1" applyNumberFormat="1" applyFont="1" applyBorder="1"/>
    <xf numFmtId="3" fontId="16" fillId="0" borderId="0" xfId="0" applyNumberFormat="1" applyFont="1"/>
    <xf numFmtId="0" fontId="16" fillId="0" borderId="0" xfId="0" applyFont="1"/>
    <xf numFmtId="1" fontId="5" fillId="0" borderId="1" xfId="0" applyNumberFormat="1" applyFont="1" applyBorder="1" applyAlignment="1">
      <alignment horizontal="center"/>
    </xf>
    <xf numFmtId="167" fontId="15" fillId="0" borderId="3" xfId="1" applyNumberFormat="1" applyFont="1" applyFill="1" applyBorder="1" applyAlignment="1">
      <alignment horizontal="center"/>
    </xf>
    <xf numFmtId="167" fontId="15" fillId="0" borderId="3" xfId="1" applyNumberFormat="1" applyFont="1" applyBorder="1" applyAlignment="1">
      <alignment horizontal="center"/>
    </xf>
    <xf numFmtId="14" fontId="5" fillId="4" borderId="1" xfId="0" quotePrefix="1" applyNumberFormat="1" applyFont="1" applyFill="1" applyBorder="1" applyAlignment="1">
      <alignment horizontal="center" vertical="center"/>
    </xf>
    <xf numFmtId="167" fontId="5" fillId="4" borderId="1" xfId="0" applyNumberFormat="1" applyFont="1" applyFill="1" applyBorder="1" applyAlignment="1">
      <alignment vertical="center"/>
    </xf>
    <xf numFmtId="167" fontId="17" fillId="4" borderId="0" xfId="0" applyNumberFormat="1" applyFont="1" applyFill="1"/>
    <xf numFmtId="14" fontId="0" fillId="0" borderId="0" xfId="0" applyNumberFormat="1"/>
    <xf numFmtId="38" fontId="0" fillId="0" borderId="0" xfId="0" applyNumberFormat="1"/>
    <xf numFmtId="38" fontId="11" fillId="4" borderId="0" xfId="0" applyNumberFormat="1" applyFont="1" applyFill="1"/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38" fontId="18" fillId="0" borderId="1" xfId="0" applyNumberFormat="1" applyFont="1" applyBorder="1" applyAlignment="1">
      <alignment horizontal="center" vertical="center" wrapText="1"/>
    </xf>
    <xf numFmtId="38" fontId="18" fillId="0" borderId="8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/>
    <xf numFmtId="0" fontId="18" fillId="0" borderId="1" xfId="0" applyFont="1" applyBorder="1" applyAlignment="1">
      <alignment vertical="center" wrapText="1"/>
    </xf>
    <xf numFmtId="38" fontId="19" fillId="0" borderId="1" xfId="0" applyNumberFormat="1" applyFont="1" applyBorder="1" applyAlignment="1">
      <alignment horizontal="right" vertical="center" wrapText="1"/>
    </xf>
    <xf numFmtId="0" fontId="8" fillId="0" borderId="7" xfId="0" applyFont="1" applyBorder="1" applyAlignment="1">
      <alignment horizontal="left" vertical="center"/>
    </xf>
    <xf numFmtId="14" fontId="8" fillId="0" borderId="7" xfId="0" applyNumberFormat="1" applyFont="1" applyBorder="1" applyAlignment="1">
      <alignment horizontal="center" vertical="center"/>
    </xf>
    <xf numFmtId="38" fontId="8" fillId="0" borderId="7" xfId="0" applyNumberFormat="1" applyFont="1" applyBorder="1" applyAlignment="1">
      <alignment horizontal="right" vertical="center"/>
    </xf>
    <xf numFmtId="14" fontId="2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2" borderId="3" xfId="0" applyNumberFormat="1" applyFont="1" applyFill="1" applyBorder="1" applyAlignment="1">
      <alignment horizontal="center" vertical="center"/>
    </xf>
    <xf numFmtId="14" fontId="6" fillId="4" borderId="2" xfId="0" quotePrefix="1" applyNumberFormat="1" applyFont="1" applyFill="1" applyBorder="1" applyAlignment="1">
      <alignment horizontal="center" vertical="center"/>
    </xf>
    <xf numFmtId="14" fontId="6" fillId="4" borderId="4" xfId="0" quotePrefix="1" applyNumberFormat="1" applyFont="1" applyFill="1" applyBorder="1" applyAlignment="1">
      <alignment horizontal="center" vertical="center"/>
    </xf>
    <xf numFmtId="14" fontId="6" fillId="4" borderId="3" xfId="0" quotePrefix="1" applyNumberFormat="1" applyFont="1" applyFill="1" applyBorder="1" applyAlignment="1">
      <alignment horizontal="center" vertical="center"/>
    </xf>
    <xf numFmtId="14" fontId="13" fillId="0" borderId="0" xfId="0" applyNumberFormat="1" applyFont="1" applyAlignment="1">
      <alignment horizontal="center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68"/>
  <sheetViews>
    <sheetView tabSelected="1" topLeftCell="A43" workbookViewId="0">
      <selection activeCell="A36" sqref="A36:XFD45"/>
    </sheetView>
  </sheetViews>
  <sheetFormatPr defaultRowHeight="15" x14ac:dyDescent="0.25"/>
  <cols>
    <col min="2" max="2" width="12.28515625" customWidth="1"/>
    <col min="3" max="3" width="19.28515625" customWidth="1"/>
    <col min="4" max="4" width="19.7109375" customWidth="1"/>
    <col min="5" max="5" width="19" customWidth="1"/>
    <col min="6" max="6" width="16" customWidth="1"/>
    <col min="7" max="7" width="16.85546875" bestFit="1" customWidth="1"/>
    <col min="8" max="8" width="14.28515625" customWidth="1"/>
    <col min="9" max="9" width="16.85546875" bestFit="1" customWidth="1"/>
    <col min="11" max="11" width="12.5703125" bestFit="1" customWidth="1"/>
  </cols>
  <sheetData>
    <row r="2" spans="2:9" ht="19.5" x14ac:dyDescent="0.3">
      <c r="B2" s="80" t="s">
        <v>25</v>
      </c>
      <c r="C2" s="80"/>
      <c r="D2" s="80"/>
      <c r="E2" s="80"/>
      <c r="F2" s="80"/>
      <c r="G2" s="80"/>
    </row>
    <row r="3" spans="2:9" ht="57" customHeight="1" x14ac:dyDescent="0.25">
      <c r="B3" s="1" t="s">
        <v>0</v>
      </c>
      <c r="C3" s="2" t="s">
        <v>1</v>
      </c>
      <c r="D3" s="3" t="s">
        <v>2</v>
      </c>
      <c r="E3" s="2" t="s">
        <v>19</v>
      </c>
      <c r="F3" s="2" t="s">
        <v>6</v>
      </c>
      <c r="G3" s="2" t="s">
        <v>3</v>
      </c>
    </row>
    <row r="4" spans="2:9" ht="15.75" x14ac:dyDescent="0.25">
      <c r="B4" s="4"/>
      <c r="C4" s="5" t="s">
        <v>4</v>
      </c>
      <c r="D4" s="6">
        <v>10909986</v>
      </c>
      <c r="E4" s="5"/>
      <c r="F4" s="5"/>
      <c r="G4" s="5"/>
      <c r="H4" s="7"/>
      <c r="I4" s="32"/>
    </row>
    <row r="5" spans="2:9" ht="15.75" x14ac:dyDescent="0.25">
      <c r="B5" s="38"/>
      <c r="C5" s="9" t="s">
        <v>26</v>
      </c>
      <c r="D5" s="10">
        <v>8419377</v>
      </c>
      <c r="E5" s="10"/>
      <c r="F5" s="10"/>
      <c r="G5" s="5"/>
    </row>
    <row r="6" spans="2:9" ht="15.75" x14ac:dyDescent="0.25">
      <c r="B6" s="38"/>
      <c r="C6" s="9" t="s">
        <v>39</v>
      </c>
      <c r="D6" s="10">
        <v>0</v>
      </c>
      <c r="E6" s="10"/>
      <c r="F6" s="10"/>
      <c r="G6" s="5"/>
    </row>
    <row r="7" spans="2:9" ht="15.75" x14ac:dyDescent="0.25">
      <c r="B7" s="38"/>
      <c r="C7" s="9" t="s">
        <v>40</v>
      </c>
      <c r="D7" s="10">
        <v>2772376</v>
      </c>
      <c r="E7" s="10"/>
      <c r="F7" s="10"/>
      <c r="G7" s="5"/>
    </row>
    <row r="8" spans="2:9" ht="15.75" x14ac:dyDescent="0.25">
      <c r="B8" s="38"/>
      <c r="C8" s="9" t="s">
        <v>41</v>
      </c>
      <c r="D8" s="10">
        <v>1870171</v>
      </c>
      <c r="E8" s="10"/>
      <c r="F8" s="10"/>
      <c r="G8" s="5"/>
    </row>
    <row r="9" spans="2:9" ht="15.75" x14ac:dyDescent="0.25">
      <c r="B9" s="38"/>
      <c r="C9" s="9" t="s">
        <v>42</v>
      </c>
      <c r="D9" s="10"/>
      <c r="E9" s="10"/>
      <c r="F9" s="10"/>
      <c r="G9" s="5"/>
    </row>
    <row r="10" spans="2:9" ht="15.75" x14ac:dyDescent="0.25">
      <c r="B10" s="38"/>
      <c r="C10" s="9" t="s">
        <v>43</v>
      </c>
      <c r="D10" s="10"/>
      <c r="E10" s="10"/>
      <c r="F10" s="10"/>
      <c r="G10" s="5"/>
    </row>
    <row r="11" spans="2:9" ht="15.75" x14ac:dyDescent="0.25">
      <c r="B11" s="38"/>
      <c r="C11" s="9" t="s">
        <v>44</v>
      </c>
      <c r="D11" s="10"/>
      <c r="E11" s="10"/>
      <c r="F11" s="10"/>
      <c r="G11" s="5"/>
    </row>
    <row r="12" spans="2:9" ht="15.75" x14ac:dyDescent="0.25">
      <c r="B12" s="38"/>
      <c r="C12" s="9" t="s">
        <v>45</v>
      </c>
      <c r="D12" s="10"/>
      <c r="E12" s="10"/>
      <c r="F12" s="10"/>
      <c r="G12" s="5"/>
    </row>
    <row r="13" spans="2:9" ht="15.75" x14ac:dyDescent="0.25">
      <c r="B13" s="38"/>
      <c r="C13" s="9" t="s">
        <v>46</v>
      </c>
      <c r="D13" s="10"/>
      <c r="E13" s="10"/>
      <c r="F13" s="10"/>
      <c r="G13" s="5"/>
    </row>
    <row r="14" spans="2:9" ht="15.75" x14ac:dyDescent="0.25">
      <c r="B14" s="38"/>
      <c r="C14" s="9" t="s">
        <v>47</v>
      </c>
      <c r="D14" s="10"/>
      <c r="E14" s="10"/>
      <c r="F14" s="10"/>
      <c r="G14" s="5"/>
    </row>
    <row r="15" spans="2:9" ht="15.75" x14ac:dyDescent="0.25">
      <c r="B15" s="38"/>
      <c r="C15" s="9" t="s">
        <v>48</v>
      </c>
      <c r="D15" s="10"/>
      <c r="E15" s="10"/>
      <c r="F15" s="10"/>
      <c r="G15" s="5"/>
    </row>
    <row r="16" spans="2:9" ht="15.75" x14ac:dyDescent="0.25">
      <c r="B16" s="38"/>
      <c r="C16" s="9" t="s">
        <v>49</v>
      </c>
      <c r="D16" s="10"/>
      <c r="E16" s="10"/>
      <c r="F16" s="10"/>
      <c r="G16" s="5"/>
    </row>
    <row r="17" spans="2:11" ht="15.75" x14ac:dyDescent="0.25">
      <c r="B17" s="12"/>
      <c r="C17" s="9"/>
      <c r="D17" s="10"/>
      <c r="E17" s="10"/>
      <c r="F17" s="10"/>
      <c r="G17" s="13"/>
      <c r="I17" s="8"/>
    </row>
    <row r="18" spans="2:11" ht="15.75" x14ac:dyDescent="0.25">
      <c r="B18" s="81" t="s">
        <v>5</v>
      </c>
      <c r="C18" s="82"/>
      <c r="D18" s="14">
        <f>SUM(D5:D17)</f>
        <v>13061924</v>
      </c>
      <c r="E18" s="14"/>
      <c r="F18" s="14"/>
      <c r="G18" s="14"/>
      <c r="I18" s="32"/>
      <c r="K18" s="8"/>
    </row>
    <row r="19" spans="2:11" ht="15.75" x14ac:dyDescent="0.25">
      <c r="B19" s="9"/>
      <c r="C19" s="15" t="s">
        <v>27</v>
      </c>
      <c r="D19" s="10"/>
      <c r="E19" s="33">
        <v>0</v>
      </c>
      <c r="F19" s="16"/>
      <c r="G19" s="17"/>
    </row>
    <row r="20" spans="2:11" ht="15.75" x14ac:dyDescent="0.25">
      <c r="B20" s="9"/>
      <c r="C20" s="15" t="s">
        <v>28</v>
      </c>
      <c r="D20" s="10"/>
      <c r="E20" s="33">
        <v>0</v>
      </c>
      <c r="F20" s="16"/>
      <c r="G20" s="17"/>
    </row>
    <row r="21" spans="2:11" ht="15.75" x14ac:dyDescent="0.25">
      <c r="B21" s="9"/>
      <c r="C21" s="15" t="s">
        <v>29</v>
      </c>
      <c r="D21" s="10"/>
      <c r="E21" s="33">
        <v>0</v>
      </c>
      <c r="F21" s="16"/>
      <c r="G21" s="17"/>
    </row>
    <row r="22" spans="2:11" ht="15.75" x14ac:dyDescent="0.25">
      <c r="B22" s="9"/>
      <c r="C22" s="15" t="s">
        <v>30</v>
      </c>
      <c r="D22" s="10"/>
      <c r="E22" s="33"/>
      <c r="F22" s="16"/>
      <c r="G22" s="17"/>
    </row>
    <row r="23" spans="2:11" ht="15.75" x14ac:dyDescent="0.25">
      <c r="B23" s="9"/>
      <c r="C23" s="15" t="s">
        <v>31</v>
      </c>
      <c r="D23" s="10"/>
      <c r="E23" s="33"/>
      <c r="F23" s="16"/>
      <c r="G23" s="17"/>
    </row>
    <row r="24" spans="2:11" ht="15.75" x14ac:dyDescent="0.25">
      <c r="B24" s="9"/>
      <c r="C24" s="15" t="s">
        <v>32</v>
      </c>
      <c r="D24" s="10"/>
      <c r="E24" s="33"/>
      <c r="F24" s="16"/>
      <c r="G24" s="17"/>
    </row>
    <row r="25" spans="2:11" ht="15.75" x14ac:dyDescent="0.25">
      <c r="B25" s="9"/>
      <c r="C25" s="15" t="s">
        <v>33</v>
      </c>
      <c r="D25" s="10"/>
      <c r="E25" s="33"/>
      <c r="F25" s="16"/>
      <c r="G25" s="17"/>
    </row>
    <row r="26" spans="2:11" ht="15.75" x14ac:dyDescent="0.25">
      <c r="B26" s="9"/>
      <c r="C26" s="15" t="s">
        <v>34</v>
      </c>
      <c r="D26" s="10"/>
      <c r="E26" s="33"/>
      <c r="F26" s="16"/>
      <c r="G26" s="17"/>
    </row>
    <row r="27" spans="2:11" ht="15.75" x14ac:dyDescent="0.25">
      <c r="B27" s="9"/>
      <c r="C27" s="15" t="s">
        <v>35</v>
      </c>
      <c r="D27" s="10"/>
      <c r="E27" s="33"/>
      <c r="F27" s="16"/>
      <c r="G27" s="17"/>
    </row>
    <row r="28" spans="2:11" ht="15.75" x14ac:dyDescent="0.25">
      <c r="B28" s="9"/>
      <c r="C28" s="15" t="s">
        <v>36</v>
      </c>
      <c r="D28" s="10"/>
      <c r="E28" s="33"/>
      <c r="F28" s="16"/>
      <c r="G28" s="17"/>
    </row>
    <row r="29" spans="2:11" ht="15.75" x14ac:dyDescent="0.25">
      <c r="B29" s="9"/>
      <c r="C29" s="15" t="s">
        <v>37</v>
      </c>
      <c r="D29" s="10"/>
      <c r="E29" s="33"/>
      <c r="F29" s="16"/>
      <c r="G29" s="17"/>
    </row>
    <row r="30" spans="2:11" ht="15.75" x14ac:dyDescent="0.25">
      <c r="B30" s="9"/>
      <c r="C30" s="15" t="s">
        <v>38</v>
      </c>
      <c r="D30" s="10"/>
      <c r="E30" s="33"/>
      <c r="F30" s="16"/>
      <c r="G30" s="17"/>
    </row>
    <row r="31" spans="2:11" ht="15.75" x14ac:dyDescent="0.25">
      <c r="B31" s="9"/>
      <c r="C31" s="15"/>
      <c r="D31" s="10"/>
      <c r="E31" s="16"/>
      <c r="F31" s="16"/>
      <c r="G31" s="17"/>
    </row>
    <row r="32" spans="2:11" ht="15.75" x14ac:dyDescent="0.25">
      <c r="B32" s="83" t="s">
        <v>20</v>
      </c>
      <c r="C32" s="84"/>
      <c r="D32" s="14"/>
      <c r="E32" s="14">
        <f>SUM(E19:E31)</f>
        <v>0</v>
      </c>
      <c r="F32" s="19"/>
      <c r="G32" s="20"/>
    </row>
    <row r="33" spans="2:7" ht="15.75" x14ac:dyDescent="0.25">
      <c r="B33" s="9"/>
      <c r="C33" s="15" t="s">
        <v>50</v>
      </c>
      <c r="D33" s="10"/>
      <c r="E33" s="16"/>
      <c r="F33" s="33">
        <v>0</v>
      </c>
      <c r="G33" s="17"/>
    </row>
    <row r="34" spans="2:7" ht="15.75" x14ac:dyDescent="0.25">
      <c r="B34" s="9"/>
      <c r="C34" s="15" t="s">
        <v>51</v>
      </c>
      <c r="D34" s="10"/>
      <c r="E34" s="16"/>
      <c r="F34" s="33">
        <v>0</v>
      </c>
      <c r="G34" s="17"/>
    </row>
    <row r="35" spans="2:7" ht="15.75" x14ac:dyDescent="0.25">
      <c r="B35" s="9"/>
      <c r="C35" s="15" t="s">
        <v>52</v>
      </c>
      <c r="D35" s="10"/>
      <c r="E35" s="16"/>
      <c r="F35" s="33">
        <v>0</v>
      </c>
      <c r="G35" s="17"/>
    </row>
    <row r="36" spans="2:7" ht="15.75" x14ac:dyDescent="0.25">
      <c r="B36" s="9"/>
      <c r="C36" s="15" t="s">
        <v>53</v>
      </c>
      <c r="D36" s="10"/>
      <c r="E36" s="16"/>
      <c r="F36" s="33">
        <v>0</v>
      </c>
      <c r="G36" s="17"/>
    </row>
    <row r="37" spans="2:7" ht="15.75" x14ac:dyDescent="0.25">
      <c r="B37" s="9"/>
      <c r="C37" s="15" t="s">
        <v>54</v>
      </c>
      <c r="D37" s="10"/>
      <c r="E37" s="16"/>
      <c r="F37" s="33">
        <v>0</v>
      </c>
      <c r="G37" s="17"/>
    </row>
    <row r="38" spans="2:7" ht="15.75" x14ac:dyDescent="0.25">
      <c r="B38" s="9"/>
      <c r="C38" s="15" t="s">
        <v>55</v>
      </c>
      <c r="D38" s="10"/>
      <c r="E38" s="16"/>
      <c r="F38" s="33">
        <v>0</v>
      </c>
      <c r="G38" s="17"/>
    </row>
    <row r="39" spans="2:7" ht="15.75" x14ac:dyDescent="0.25">
      <c r="B39" s="9"/>
      <c r="C39" s="15" t="s">
        <v>56</v>
      </c>
      <c r="D39" s="10"/>
      <c r="E39" s="16"/>
      <c r="F39" s="33">
        <v>0</v>
      </c>
      <c r="G39" s="17"/>
    </row>
    <row r="40" spans="2:7" ht="15.75" x14ac:dyDescent="0.25">
      <c r="B40" s="9"/>
      <c r="C40" s="15" t="s">
        <v>57</v>
      </c>
      <c r="D40" s="10"/>
      <c r="E40" s="16"/>
      <c r="F40" s="33">
        <v>0</v>
      </c>
      <c r="G40" s="17"/>
    </row>
    <row r="41" spans="2:7" ht="15.75" x14ac:dyDescent="0.25">
      <c r="B41" s="9"/>
      <c r="C41" s="15" t="s">
        <v>58</v>
      </c>
      <c r="D41" s="10"/>
      <c r="E41" s="16"/>
      <c r="F41" s="33">
        <v>0</v>
      </c>
      <c r="G41" s="17"/>
    </row>
    <row r="42" spans="2:7" ht="15.75" x14ac:dyDescent="0.25">
      <c r="B42" s="9"/>
      <c r="C42" s="15" t="s">
        <v>59</v>
      </c>
      <c r="D42" s="10"/>
      <c r="E42" s="16"/>
      <c r="F42" s="33">
        <v>0</v>
      </c>
      <c r="G42" s="17"/>
    </row>
    <row r="43" spans="2:7" ht="15.75" x14ac:dyDescent="0.25">
      <c r="B43" s="9"/>
      <c r="C43" s="15" t="s">
        <v>60</v>
      </c>
      <c r="D43" s="10"/>
      <c r="E43" s="16"/>
      <c r="F43" s="33">
        <v>0</v>
      </c>
      <c r="G43" s="17"/>
    </row>
    <row r="44" spans="2:7" ht="15.75" x14ac:dyDescent="0.25">
      <c r="B44" s="9"/>
      <c r="C44" s="15" t="s">
        <v>61</v>
      </c>
      <c r="D44" s="10"/>
      <c r="E44" s="16"/>
      <c r="F44" s="33">
        <v>0</v>
      </c>
      <c r="G44" s="17"/>
    </row>
    <row r="45" spans="2:7" ht="15.75" x14ac:dyDescent="0.25">
      <c r="B45" s="9"/>
      <c r="C45" s="15"/>
      <c r="D45" s="10"/>
      <c r="E45" s="16"/>
      <c r="F45" s="16"/>
      <c r="G45" s="17"/>
    </row>
    <row r="46" spans="2:7" ht="15.75" x14ac:dyDescent="0.25">
      <c r="B46" s="83" t="s">
        <v>7</v>
      </c>
      <c r="C46" s="84"/>
      <c r="D46" s="14"/>
      <c r="E46" s="14"/>
      <c r="F46" s="14">
        <f>SUM(F33:F45)</f>
        <v>0</v>
      </c>
      <c r="G46" s="20"/>
    </row>
    <row r="47" spans="2:7" ht="15.75" x14ac:dyDescent="0.25">
      <c r="B47" s="9"/>
      <c r="C47" s="11" t="s">
        <v>62</v>
      </c>
      <c r="D47" s="21"/>
      <c r="E47" s="18"/>
      <c r="F47" s="18"/>
      <c r="G47" s="10">
        <v>10909986</v>
      </c>
    </row>
    <row r="48" spans="2:7" ht="15.75" x14ac:dyDescent="0.25">
      <c r="B48" s="9"/>
      <c r="C48" s="11" t="s">
        <v>63</v>
      </c>
      <c r="D48" s="21"/>
      <c r="E48" s="18"/>
      <c r="F48" s="18"/>
      <c r="G48" s="10">
        <v>3228001</v>
      </c>
    </row>
    <row r="49" spans="2:9" ht="15.75" x14ac:dyDescent="0.25">
      <c r="B49" s="9"/>
      <c r="C49" s="11" t="s">
        <v>64</v>
      </c>
      <c r="D49" s="21"/>
      <c r="E49" s="18"/>
      <c r="F49" s="18"/>
      <c r="G49" s="10">
        <v>5191376</v>
      </c>
    </row>
    <row r="50" spans="2:9" ht="15.75" x14ac:dyDescent="0.25">
      <c r="B50" s="9"/>
      <c r="C50" s="11" t="s">
        <v>65</v>
      </c>
      <c r="D50" s="21"/>
      <c r="E50" s="18"/>
      <c r="F50" s="18"/>
      <c r="G50" s="10">
        <f>-'CÔNG NỢ 2026'!G9</f>
        <v>0</v>
      </c>
    </row>
    <row r="51" spans="2:9" ht="15.75" x14ac:dyDescent="0.25">
      <c r="B51" s="9"/>
      <c r="C51" s="11" t="s">
        <v>66</v>
      </c>
      <c r="D51" s="21"/>
      <c r="E51" s="18"/>
      <c r="F51" s="18"/>
      <c r="G51" s="10">
        <f>-'CÔNG NỢ 2026'!G10</f>
        <v>0</v>
      </c>
    </row>
    <row r="52" spans="2:9" ht="15.75" x14ac:dyDescent="0.25">
      <c r="B52" s="9"/>
      <c r="C52" s="11" t="s">
        <v>67</v>
      </c>
      <c r="D52" s="21"/>
      <c r="E52" s="18"/>
      <c r="F52" s="18"/>
      <c r="G52" s="10">
        <f>-'CÔNG NỢ 2026'!G11</f>
        <v>2772376</v>
      </c>
    </row>
    <row r="53" spans="2:9" ht="15.75" x14ac:dyDescent="0.25">
      <c r="B53" s="9"/>
      <c r="C53" s="11" t="s">
        <v>68</v>
      </c>
      <c r="D53" s="21"/>
      <c r="E53" s="18"/>
      <c r="F53" s="18"/>
      <c r="G53" s="10"/>
    </row>
    <row r="54" spans="2:9" ht="15.75" x14ac:dyDescent="0.25">
      <c r="B54" s="9"/>
      <c r="C54" s="11" t="s">
        <v>69</v>
      </c>
      <c r="D54" s="21"/>
      <c r="E54" s="18"/>
      <c r="F54" s="18"/>
      <c r="G54" s="10"/>
    </row>
    <row r="55" spans="2:9" ht="15.75" x14ac:dyDescent="0.25">
      <c r="B55" s="9"/>
      <c r="C55" s="11" t="s">
        <v>70</v>
      </c>
      <c r="D55" s="21"/>
      <c r="E55" s="18"/>
      <c r="F55" s="18"/>
      <c r="G55" s="10"/>
    </row>
    <row r="56" spans="2:9" ht="15.75" x14ac:dyDescent="0.25">
      <c r="B56" s="9"/>
      <c r="C56" s="11" t="s">
        <v>71</v>
      </c>
      <c r="D56" s="21"/>
      <c r="E56" s="18"/>
      <c r="F56" s="18"/>
      <c r="G56" s="10"/>
    </row>
    <row r="57" spans="2:9" ht="15.75" x14ac:dyDescent="0.25">
      <c r="B57" s="9"/>
      <c r="C57" s="11" t="s">
        <v>72</v>
      </c>
      <c r="D57" s="21"/>
      <c r="E57" s="18"/>
      <c r="F57" s="18"/>
      <c r="G57" s="10"/>
    </row>
    <row r="58" spans="2:9" ht="15.75" x14ac:dyDescent="0.25">
      <c r="B58" s="9"/>
      <c r="C58" s="11" t="s">
        <v>73</v>
      </c>
      <c r="D58" s="21"/>
      <c r="E58" s="18"/>
      <c r="F58" s="18"/>
      <c r="G58" s="10"/>
    </row>
    <row r="59" spans="2:9" ht="15.75" x14ac:dyDescent="0.25">
      <c r="B59" s="9"/>
      <c r="C59" s="11"/>
      <c r="D59" s="21"/>
      <c r="E59" s="18"/>
      <c r="F59" s="18"/>
      <c r="G59" s="10"/>
    </row>
    <row r="60" spans="2:9" ht="15.75" x14ac:dyDescent="0.25">
      <c r="B60" s="81" t="s">
        <v>8</v>
      </c>
      <c r="C60" s="82"/>
      <c r="D60" s="22"/>
      <c r="E60" s="23"/>
      <c r="F60" s="23"/>
      <c r="G60" s="23">
        <f>+SUM(G47:G59)</f>
        <v>22101739</v>
      </c>
    </row>
    <row r="61" spans="2:9" ht="15.75" x14ac:dyDescent="0.25">
      <c r="B61" s="85" t="s">
        <v>9</v>
      </c>
      <c r="C61" s="86"/>
      <c r="D61" s="86"/>
      <c r="E61" s="87"/>
      <c r="F61" s="24"/>
      <c r="G61" s="25">
        <f>+D4+D18-E32-F46-G60</f>
        <v>1870171</v>
      </c>
      <c r="I61" s="8"/>
    </row>
    <row r="63" spans="2:9" x14ac:dyDescent="0.25">
      <c r="G63" s="32"/>
      <c r="I63" s="32"/>
    </row>
    <row r="64" spans="2:9" x14ac:dyDescent="0.25">
      <c r="G64" s="32"/>
    </row>
    <row r="65" spans="7:7" x14ac:dyDescent="0.25">
      <c r="G65" s="32"/>
    </row>
    <row r="66" spans="7:7" x14ac:dyDescent="0.25">
      <c r="G66" s="32"/>
    </row>
    <row r="68" spans="7:7" x14ac:dyDescent="0.25">
      <c r="G68" s="32"/>
    </row>
  </sheetData>
  <mergeCells count="6">
    <mergeCell ref="B2:G2"/>
    <mergeCell ref="B18:C18"/>
    <mergeCell ref="B46:C46"/>
    <mergeCell ref="B60:C60"/>
    <mergeCell ref="B61:E61"/>
    <mergeCell ref="B32:C32"/>
  </mergeCells>
  <conditionalFormatting sqref="B61">
    <cfRule type="duplicateValues" dxfId="1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5859-18E4-41A7-BA97-F22987FDF03B}">
  <dimension ref="A2:K28"/>
  <sheetViews>
    <sheetView workbookViewId="0">
      <selection activeCell="H5" sqref="H5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88" t="s">
        <v>83</v>
      </c>
      <c r="C2" s="88"/>
      <c r="D2" s="88"/>
      <c r="E2" s="88"/>
      <c r="F2" s="88"/>
      <c r="G2" s="88"/>
      <c r="H2" s="88"/>
    </row>
    <row r="3" spans="1:11" s="50" customFormat="1" ht="19.5" x14ac:dyDescent="0.3">
      <c r="A3" s="49"/>
      <c r="B3" s="49"/>
      <c r="C3" s="49" t="s">
        <v>84</v>
      </c>
      <c r="D3" s="49" t="s">
        <v>85</v>
      </c>
      <c r="E3" s="49" t="s">
        <v>86</v>
      </c>
      <c r="F3" s="49"/>
      <c r="G3" s="49" t="s">
        <v>87</v>
      </c>
      <c r="H3" s="49"/>
    </row>
    <row r="4" spans="1:11" ht="15.75" x14ac:dyDescent="0.25">
      <c r="B4" s="1" t="s">
        <v>88</v>
      </c>
      <c r="C4" s="51" t="s">
        <v>89</v>
      </c>
      <c r="D4" s="2" t="s">
        <v>6</v>
      </c>
      <c r="E4" s="2" t="s">
        <v>19</v>
      </c>
      <c r="F4" s="2" t="s">
        <v>90</v>
      </c>
      <c r="G4" s="2" t="s">
        <v>91</v>
      </c>
      <c r="H4" s="2" t="s">
        <v>92</v>
      </c>
      <c r="I4" s="52"/>
      <c r="J4" s="52"/>
    </row>
    <row r="5" spans="1:11" s="59" customFormat="1" ht="15.75" x14ac:dyDescent="0.25">
      <c r="A5" s="53"/>
      <c r="B5" s="54" t="s">
        <v>93</v>
      </c>
      <c r="C5" s="55"/>
      <c r="D5" s="56"/>
      <c r="E5" s="57"/>
      <c r="F5" s="57"/>
      <c r="G5" s="57"/>
      <c r="H5" s="6">
        <v>10909986</v>
      </c>
      <c r="I5" s="58"/>
      <c r="J5" s="58"/>
    </row>
    <row r="6" spans="1:11" s="59" customFormat="1" ht="15.75" x14ac:dyDescent="0.25">
      <c r="B6" s="60">
        <v>1</v>
      </c>
      <c r="C6" s="61">
        <f>SUMIFS('CHI TIẾT'!$L:$L,'CHI TIẾT'!$B:$B,'CÔNG NỢ 2026'!$B6,'CHI TIẾT'!$A:$A,"BH")</f>
        <v>8419377</v>
      </c>
      <c r="D6" s="61">
        <f>SUMIFS('CHI TIẾT'!$L:$L,'CHI TIẾT'!$B:$B,'CÔNG NỢ 2026'!$B6,'CHI TIẾT'!$A:$A,"TRA")</f>
        <v>0</v>
      </c>
      <c r="E6" s="61">
        <f>SUMIFS('CHI TIẾT'!$L:$L,'CHI TIẾT'!$B:$B,'CÔNG NỢ 2026'!$B6,'CHI TIẾT'!$A:$A,"GT")</f>
        <v>0</v>
      </c>
      <c r="F6" s="61">
        <f>SUM(C6:E6)</f>
        <v>8419377</v>
      </c>
      <c r="G6" s="61">
        <f>SUMIFS('CHI TIẾT'!$L:$L,'CHI TIẾT'!$B:$B,'CÔNG NỢ 2026'!$B6,'CHI TIẾT'!$A:$A,"TT")</f>
        <v>-10909986</v>
      </c>
      <c r="H6" s="62">
        <f>H5+SUM(F6:G6)</f>
        <v>8419377</v>
      </c>
      <c r="I6" s="58"/>
      <c r="J6" s="58"/>
    </row>
    <row r="7" spans="1:11" s="59" customFormat="1" ht="15.75" x14ac:dyDescent="0.25">
      <c r="B7" s="60">
        <v>2</v>
      </c>
      <c r="C7" s="61">
        <f>SUMIFS('CHI TIẾT'!$L:$L,'CHI TIẾT'!$B:$B,'CÔNG NỢ 2026'!$B7,'CHI TIẾT'!$A:$A,"BH")</f>
        <v>0</v>
      </c>
      <c r="D7" s="61">
        <f>SUMIFS('CHI TIẾT'!$L:$L,'CHI TIẾT'!$B:$B,'CÔNG NỢ 2026'!$B7,'CHI TIẾT'!$A:$A,"TRA")</f>
        <v>0</v>
      </c>
      <c r="E7" s="61">
        <f>SUMIFS('CHI TIẾT'!$L:$L,'CHI TIẾT'!$B:$B,'CÔNG NỢ 2026'!$B7,'CHI TIẾT'!$A:$A,"GT")</f>
        <v>0</v>
      </c>
      <c r="F7" s="61">
        <f t="shared" ref="F7:F17" si="0">SUM(C7:E7)</f>
        <v>0</v>
      </c>
      <c r="G7" s="61">
        <f>SUMIFS('CHI TIẾT'!$L:$L,'CHI TIẾT'!$B:$B,'CÔNG NỢ 2026'!$B7,'CHI TIẾT'!$A:$A,"TT")</f>
        <v>-3228001</v>
      </c>
      <c r="H7" s="62">
        <f t="shared" ref="H7:H17" si="1">H6+SUM(F7:G7)</f>
        <v>5191376</v>
      </c>
      <c r="I7" s="58"/>
      <c r="J7" s="58"/>
    </row>
    <row r="8" spans="1:11" s="59" customFormat="1" ht="15.75" x14ac:dyDescent="0.25">
      <c r="B8" s="60">
        <v>3</v>
      </c>
      <c r="C8" s="61">
        <f>SUMIFS('CHI TIẾT'!$L:$L,'CHI TIẾT'!$B:$B,'CÔNG NỢ 2026'!$B8,'CHI TIẾT'!$A:$A,"BH")</f>
        <v>2772376</v>
      </c>
      <c r="D8" s="61">
        <f>SUMIFS('CHI TIẾT'!$L:$L,'CHI TIẾT'!$B:$B,'CÔNG NỢ 2026'!$B8,'CHI TIẾT'!$A:$A,"TRA")</f>
        <v>0</v>
      </c>
      <c r="E8" s="61">
        <f>SUMIFS('CHI TIẾT'!$L:$L,'CHI TIẾT'!$B:$B,'CÔNG NỢ 2026'!$B8,'CHI TIẾT'!$A:$A,"GT")</f>
        <v>0</v>
      </c>
      <c r="F8" s="61">
        <f t="shared" si="0"/>
        <v>2772376</v>
      </c>
      <c r="G8" s="61">
        <f>SUMIFS('CHI TIẾT'!$L:$L,'CHI TIẾT'!$B:$B,'CÔNG NỢ 2026'!$B8,'CHI TIẾT'!$A:$A,"TT")</f>
        <v>-5191376</v>
      </c>
      <c r="H8" s="62">
        <f t="shared" si="1"/>
        <v>2772376</v>
      </c>
      <c r="I8" s="58"/>
      <c r="J8" s="58"/>
    </row>
    <row r="9" spans="1:11" s="59" customFormat="1" ht="15.75" x14ac:dyDescent="0.25">
      <c r="B9" s="60">
        <v>4</v>
      </c>
      <c r="C9" s="61">
        <f>SUMIFS('CHI TIẾT'!$L:$L,'CHI TIẾT'!$B:$B,'CÔNG NỢ 2026'!$B9,'CHI TIẾT'!$A:$A,"BH")</f>
        <v>1870171</v>
      </c>
      <c r="D9" s="61">
        <f>SUMIFS('CHI TIẾT'!$L:$L,'CHI TIẾT'!$B:$B,'CÔNG NỢ 2026'!$B9,'CHI TIẾT'!$A:$A,"TRA")</f>
        <v>0</v>
      </c>
      <c r="E9" s="61">
        <f>SUMIFS('CHI TIẾT'!$L:$L,'CHI TIẾT'!$B:$B,'CÔNG NỢ 2026'!$B9,'CHI TIẾT'!$A:$A,"GT")</f>
        <v>0</v>
      </c>
      <c r="F9" s="61">
        <f t="shared" si="0"/>
        <v>1870171</v>
      </c>
      <c r="G9" s="61">
        <f>SUMIFS('CHI TIẾT'!$L:$L,'CHI TIẾT'!$B:$B,'CÔNG NỢ 2026'!$B9,'CHI TIẾT'!$A:$A,"TT")</f>
        <v>0</v>
      </c>
      <c r="H9" s="62">
        <f t="shared" si="1"/>
        <v>4642547</v>
      </c>
      <c r="I9" s="58"/>
      <c r="J9" s="58"/>
    </row>
    <row r="10" spans="1:11" s="59" customFormat="1" ht="15.75" x14ac:dyDescent="0.25">
      <c r="B10" s="60">
        <v>5</v>
      </c>
      <c r="C10" s="61">
        <f>SUMIFS('CHI TIẾT'!$L:$L,'CHI TIẾT'!$B:$B,'CÔNG NỢ 2026'!$B10,'CHI TIẾT'!$A:$A,"BH")</f>
        <v>0</v>
      </c>
      <c r="D10" s="61">
        <f>SUMIFS('CHI TIẾT'!$L:$L,'CHI TIẾT'!$B:$B,'CÔNG NỢ 2026'!$B10,'CHI TIẾT'!$A:$A,"TRA")</f>
        <v>0</v>
      </c>
      <c r="E10" s="61">
        <f>SUMIFS('CHI TIẾT'!$L:$L,'CHI TIẾT'!$B:$B,'CÔNG NỢ 2026'!$B10,'CHI TIẾT'!$A:$A,"GT")</f>
        <v>0</v>
      </c>
      <c r="F10" s="61">
        <f t="shared" si="0"/>
        <v>0</v>
      </c>
      <c r="G10" s="61">
        <f>SUMIFS('CHI TIẾT'!$L:$L,'CHI TIẾT'!$B:$B,'CÔNG NỢ 2026'!$B10,'CHI TIẾT'!$A:$A,"TT")</f>
        <v>0</v>
      </c>
      <c r="H10" s="62">
        <f t="shared" si="1"/>
        <v>4642547</v>
      </c>
      <c r="I10" s="58"/>
      <c r="J10" s="58"/>
      <c r="K10" s="58"/>
    </row>
    <row r="11" spans="1:11" s="59" customFormat="1" ht="15.75" x14ac:dyDescent="0.25">
      <c r="B11" s="60">
        <v>6</v>
      </c>
      <c r="C11" s="61">
        <f>SUMIFS('CHI TIẾT'!$L:$L,'CHI TIẾT'!$B:$B,'CÔNG NỢ 2026'!$B11,'CHI TIẾT'!$A:$A,"BH")</f>
        <v>0</v>
      </c>
      <c r="D11" s="61">
        <f>SUMIFS('CHI TIẾT'!$L:$L,'CHI TIẾT'!$B:$B,'CÔNG NỢ 2026'!$B11,'CHI TIẾT'!$A:$A,"TRA")</f>
        <v>0</v>
      </c>
      <c r="E11" s="61">
        <f>SUMIFS('CHI TIẾT'!$L:$L,'CHI TIẾT'!$B:$B,'CÔNG NỢ 2026'!$B11,'CHI TIẾT'!$A:$A,"GT")</f>
        <v>0</v>
      </c>
      <c r="F11" s="61">
        <f t="shared" si="0"/>
        <v>0</v>
      </c>
      <c r="G11" s="61">
        <f>SUMIFS('CHI TIẾT'!$L:$L,'CHI TIẾT'!$B:$B,'CÔNG NỢ 2026'!$B11,'CHI TIẾT'!$A:$A,"TT")</f>
        <v>-2772376</v>
      </c>
      <c r="H11" s="62">
        <f t="shared" si="1"/>
        <v>1870171</v>
      </c>
      <c r="I11" s="58"/>
      <c r="J11" s="58"/>
    </row>
    <row r="12" spans="1:11" s="59" customFormat="1" ht="15.75" x14ac:dyDescent="0.25">
      <c r="B12" s="60">
        <v>7</v>
      </c>
      <c r="C12" s="61">
        <f>SUMIFS('CHI TIẾT'!$L:$L,'CHI TIẾT'!$B:$B,'CÔNG NỢ 2026'!$B12,'CHI TIẾT'!$A:$A,"BH")</f>
        <v>0</v>
      </c>
      <c r="D12" s="61">
        <f>SUMIFS('CHI TIẾT'!$L:$L,'CHI TIẾT'!$B:$B,'CÔNG NỢ 2026'!$B12,'CHI TIẾT'!$A:$A,"TRA")</f>
        <v>0</v>
      </c>
      <c r="E12" s="61">
        <f>SUMIFS('CHI TIẾT'!$L:$L,'CHI TIẾT'!$B:$B,'CÔNG NỢ 2026'!$B12,'CHI TIẾT'!$A:$A,"GT")</f>
        <v>0</v>
      </c>
      <c r="F12" s="61">
        <f t="shared" si="0"/>
        <v>0</v>
      </c>
      <c r="G12" s="61">
        <f>SUMIFS('CHI TIẾT'!$L:$L,'CHI TIẾT'!$B:$B,'CÔNG NỢ 2026'!$B12,'CHI TIẾT'!$A:$A,"TT")</f>
        <v>0</v>
      </c>
      <c r="H12" s="62">
        <f t="shared" si="1"/>
        <v>1870171</v>
      </c>
    </row>
    <row r="13" spans="1:11" s="59" customFormat="1" ht="15.75" x14ac:dyDescent="0.25">
      <c r="B13" s="60">
        <v>8</v>
      </c>
      <c r="C13" s="61">
        <f>SUMIFS('CHI TIẾT'!$L:$L,'CHI TIẾT'!$B:$B,'CÔNG NỢ 2026'!$B13,'CHI TIẾT'!$A:$A,"BH")</f>
        <v>0</v>
      </c>
      <c r="D13" s="61">
        <f>SUMIFS('CHI TIẾT'!$L:$L,'CHI TIẾT'!$B:$B,'CÔNG NỢ 2026'!$B13,'CHI TIẾT'!$A:$A,"TRA")</f>
        <v>0</v>
      </c>
      <c r="E13" s="61">
        <f>SUMIFS('CHI TIẾT'!$L:$L,'CHI TIẾT'!$B:$B,'CÔNG NỢ 2026'!$B13,'CHI TIẾT'!$A:$A,"GT")</f>
        <v>0</v>
      </c>
      <c r="F13" s="61">
        <f t="shared" si="0"/>
        <v>0</v>
      </c>
      <c r="G13" s="61">
        <f>SUMIFS('CHI TIẾT'!$L:$L,'CHI TIẾT'!$B:$B,'CÔNG NỢ 2026'!$B13,'CHI TIẾT'!$A:$A,"TT")</f>
        <v>0</v>
      </c>
      <c r="H13" s="62">
        <f t="shared" si="1"/>
        <v>1870171</v>
      </c>
    </row>
    <row r="14" spans="1:11" s="59" customFormat="1" ht="15.75" x14ac:dyDescent="0.25">
      <c r="B14" s="60">
        <v>9</v>
      </c>
      <c r="C14" s="61">
        <f>SUMIFS('CHI TIẾT'!$L:$L,'CHI TIẾT'!$B:$B,'CÔNG NỢ 2026'!$B14,'CHI TIẾT'!$A:$A,"BH")</f>
        <v>0</v>
      </c>
      <c r="D14" s="61">
        <f>SUMIFS('CHI TIẾT'!$L:$L,'CHI TIẾT'!$B:$B,'CÔNG NỢ 2026'!$B14,'CHI TIẾT'!$A:$A,"TRA")</f>
        <v>0</v>
      </c>
      <c r="E14" s="61">
        <f>SUMIFS('CHI TIẾT'!$L:$L,'CHI TIẾT'!$B:$B,'CÔNG NỢ 2026'!$B14,'CHI TIẾT'!$A:$A,"GT")</f>
        <v>0</v>
      </c>
      <c r="F14" s="61">
        <f t="shared" si="0"/>
        <v>0</v>
      </c>
      <c r="G14" s="61">
        <f>SUMIFS('CHI TIẾT'!$L:$L,'CHI TIẾT'!$B:$B,'CÔNG NỢ 2026'!$B14,'CHI TIẾT'!$A:$A,"TT")</f>
        <v>0</v>
      </c>
      <c r="H14" s="62">
        <f t="shared" si="1"/>
        <v>1870171</v>
      </c>
    </row>
    <row r="15" spans="1:11" s="59" customFormat="1" ht="15.75" x14ac:dyDescent="0.25">
      <c r="B15" s="60">
        <v>10</v>
      </c>
      <c r="C15" s="61">
        <f>SUMIFS('CHI TIẾT'!$L:$L,'CHI TIẾT'!$B:$B,'CÔNG NỢ 2026'!$B15,'CHI TIẾT'!$A:$A,"BH")</f>
        <v>0</v>
      </c>
      <c r="D15" s="61">
        <f>SUMIFS('CHI TIẾT'!$L:$L,'CHI TIẾT'!$B:$B,'CÔNG NỢ 2026'!$B15,'CHI TIẾT'!$A:$A,"TRA")</f>
        <v>0</v>
      </c>
      <c r="E15" s="61">
        <f>SUMIFS('CHI TIẾT'!$L:$L,'CHI TIẾT'!$B:$B,'CÔNG NỢ 2026'!$B15,'CHI TIẾT'!$A:$A,"GT")</f>
        <v>0</v>
      </c>
      <c r="F15" s="61">
        <f t="shared" si="0"/>
        <v>0</v>
      </c>
      <c r="G15" s="61">
        <f>SUMIFS('CHI TIẾT'!$L:$L,'CHI TIẾT'!$B:$B,'CÔNG NỢ 2026'!$B15,'CHI TIẾT'!$A:$A,"TT")</f>
        <v>0</v>
      </c>
      <c r="H15" s="62">
        <f t="shared" si="1"/>
        <v>1870171</v>
      </c>
    </row>
    <row r="16" spans="1:11" s="59" customFormat="1" ht="15.75" x14ac:dyDescent="0.25">
      <c r="B16" s="60">
        <v>11</v>
      </c>
      <c r="C16" s="61">
        <f>SUMIFS('CHI TIẾT'!$L:$L,'CHI TIẾT'!$B:$B,'CÔNG NỢ 2026'!$B16,'CHI TIẾT'!$A:$A,"BH")</f>
        <v>0</v>
      </c>
      <c r="D16" s="61">
        <f>SUMIFS('CHI TIẾT'!$L:$L,'CHI TIẾT'!$B:$B,'CÔNG NỢ 2026'!$B16,'CHI TIẾT'!$A:$A,"TRA")</f>
        <v>0</v>
      </c>
      <c r="E16" s="61">
        <f>SUMIFS('CHI TIẾT'!$L:$L,'CHI TIẾT'!$B:$B,'CÔNG NỢ 2026'!$B16,'CHI TIẾT'!$A:$A,"GT")</f>
        <v>0</v>
      </c>
      <c r="F16" s="61">
        <f t="shared" si="0"/>
        <v>0</v>
      </c>
      <c r="G16" s="61">
        <f>SUMIFS('CHI TIẾT'!$L:$L,'CHI TIẾT'!$B:$B,'CÔNG NỢ 2026'!$B16,'CHI TIẾT'!$A:$A,"TT")</f>
        <v>0</v>
      </c>
      <c r="H16" s="62">
        <f t="shared" si="1"/>
        <v>1870171</v>
      </c>
    </row>
    <row r="17" spans="2:8" s="59" customFormat="1" ht="15.75" x14ac:dyDescent="0.25">
      <c r="B17" s="60">
        <v>12</v>
      </c>
      <c r="C17" s="61">
        <f>SUMIFS('CHI TIẾT'!$L:$L,'CHI TIẾT'!$B:$B,'CÔNG NỢ 2026'!$B17,'CHI TIẾT'!$A:$A,"BH")</f>
        <v>0</v>
      </c>
      <c r="D17" s="61">
        <f>SUMIFS('CHI TIẾT'!$L:$L,'CHI TIẾT'!$B:$B,'CÔNG NỢ 2026'!$B17,'CHI TIẾT'!$A:$A,"TRA")</f>
        <v>0</v>
      </c>
      <c r="E17" s="61">
        <f>SUMIFS('CHI TIẾT'!$L:$L,'CHI TIẾT'!$B:$B,'CÔNG NỢ 2026'!$B17,'CHI TIẾT'!$A:$A,"GT")</f>
        <v>0</v>
      </c>
      <c r="F17" s="61">
        <f t="shared" si="0"/>
        <v>0</v>
      </c>
      <c r="G17" s="61">
        <f>SUMIFS('CHI TIẾT'!$L:$L,'CHI TIẾT'!$B:$B,'CÔNG NỢ 2026'!$B17,'CHI TIẾT'!$A:$A,"TT")</f>
        <v>0</v>
      </c>
      <c r="H17" s="62">
        <f t="shared" si="1"/>
        <v>1870171</v>
      </c>
    </row>
    <row r="18" spans="2:8" s="59" customFormat="1" ht="15.75" x14ac:dyDescent="0.25">
      <c r="B18" s="63" t="s">
        <v>94</v>
      </c>
      <c r="C18" s="64">
        <f>SUM(C6:C17)</f>
        <v>13061924</v>
      </c>
      <c r="D18" s="64">
        <f t="shared" ref="D18:G18" si="2">SUM(D6:D17)</f>
        <v>0</v>
      </c>
      <c r="E18" s="64">
        <f t="shared" si="2"/>
        <v>0</v>
      </c>
      <c r="F18" s="64"/>
      <c r="G18" s="64">
        <f t="shared" si="2"/>
        <v>-22101739</v>
      </c>
      <c r="H18" s="64">
        <f>H5+SUM(C18:G18)</f>
        <v>1870171</v>
      </c>
    </row>
    <row r="28" spans="2:8" x14ac:dyDescent="0.25">
      <c r="E28" s="65"/>
      <c r="F28" s="65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5F5F-8EB4-4B55-AD42-27B3595FBE70}">
  <dimension ref="A1:M12"/>
  <sheetViews>
    <sheetView workbookViewId="0">
      <selection activeCell="M6" sqref="M6"/>
    </sheetView>
  </sheetViews>
  <sheetFormatPr defaultRowHeight="15" x14ac:dyDescent="0.25"/>
  <cols>
    <col min="5" max="5" width="10.7109375" bestFit="1" customWidth="1"/>
    <col min="8" max="8" width="58" bestFit="1" customWidth="1"/>
    <col min="12" max="12" width="17.28515625" customWidth="1"/>
    <col min="13" max="13" width="19.5703125" bestFit="1" customWidth="1"/>
  </cols>
  <sheetData>
    <row r="1" spans="1:13" ht="24" customHeight="1" x14ac:dyDescent="0.25">
      <c r="E1" s="66"/>
      <c r="I1" s="67"/>
      <c r="J1" s="67"/>
      <c r="K1" s="67"/>
      <c r="L1" s="68">
        <f>SUBTOTAL(9,L3:L31200)</f>
        <v>1870171</v>
      </c>
      <c r="M1" s="67"/>
    </row>
    <row r="2" spans="1:13" ht="30" customHeight="1" x14ac:dyDescent="0.25">
      <c r="A2" s="69" t="s">
        <v>95</v>
      </c>
      <c r="B2" s="69"/>
      <c r="C2" s="69" t="s">
        <v>21</v>
      </c>
      <c r="D2" s="69" t="s">
        <v>96</v>
      </c>
      <c r="E2" s="70" t="s">
        <v>10</v>
      </c>
      <c r="F2" s="69" t="s">
        <v>97</v>
      </c>
      <c r="G2" s="69" t="s">
        <v>98</v>
      </c>
      <c r="H2" s="69" t="s">
        <v>12</v>
      </c>
      <c r="I2" s="71" t="s">
        <v>99</v>
      </c>
      <c r="J2" s="71" t="s">
        <v>100</v>
      </c>
      <c r="K2" s="71" t="s">
        <v>101</v>
      </c>
      <c r="L2" s="71" t="s">
        <v>102</v>
      </c>
      <c r="M2" s="72" t="s">
        <v>103</v>
      </c>
    </row>
    <row r="3" spans="1:13" ht="22.5" customHeight="1" x14ac:dyDescent="0.25">
      <c r="A3" s="73"/>
      <c r="B3" s="73"/>
      <c r="C3" s="74"/>
      <c r="D3" s="75"/>
      <c r="E3" s="75"/>
      <c r="F3" s="75"/>
      <c r="G3" s="75"/>
      <c r="H3" s="75" t="s">
        <v>104</v>
      </c>
      <c r="I3" s="76"/>
      <c r="J3" s="76"/>
      <c r="K3" s="76"/>
      <c r="L3" s="6">
        <v>10909986</v>
      </c>
      <c r="M3" s="78" t="s">
        <v>118</v>
      </c>
    </row>
    <row r="4" spans="1:13" x14ac:dyDescent="0.25">
      <c r="A4" s="73" t="s">
        <v>84</v>
      </c>
      <c r="B4" s="73">
        <f t="shared" ref="B4:B8" si="0">MONTH(E4)</f>
        <v>1</v>
      </c>
      <c r="C4" s="77" t="s">
        <v>74</v>
      </c>
      <c r="D4" s="77" t="s">
        <v>105</v>
      </c>
      <c r="E4" s="78">
        <v>46027</v>
      </c>
      <c r="F4" s="77" t="s">
        <v>109</v>
      </c>
      <c r="G4" s="77" t="s">
        <v>23</v>
      </c>
      <c r="H4" s="77" t="s">
        <v>75</v>
      </c>
      <c r="I4" s="79">
        <v>2988890</v>
      </c>
      <c r="J4" s="79">
        <v>0</v>
      </c>
      <c r="K4" s="79">
        <v>239111</v>
      </c>
      <c r="L4" s="79">
        <v>3228001</v>
      </c>
      <c r="M4" s="78">
        <v>46058</v>
      </c>
    </row>
    <row r="5" spans="1:13" x14ac:dyDescent="0.25">
      <c r="A5" s="73" t="s">
        <v>84</v>
      </c>
      <c r="B5" s="73">
        <f t="shared" si="0"/>
        <v>1</v>
      </c>
      <c r="C5" s="77" t="s">
        <v>76</v>
      </c>
      <c r="D5" s="77" t="s">
        <v>106</v>
      </c>
      <c r="E5" s="78">
        <v>46038</v>
      </c>
      <c r="F5" s="77" t="s">
        <v>109</v>
      </c>
      <c r="G5" s="77" t="s">
        <v>23</v>
      </c>
      <c r="H5" s="77" t="s">
        <v>77</v>
      </c>
      <c r="I5" s="79">
        <v>4806830</v>
      </c>
      <c r="J5" s="79">
        <v>0</v>
      </c>
      <c r="K5" s="79">
        <v>384546</v>
      </c>
      <c r="L5" s="79">
        <v>5191376</v>
      </c>
      <c r="M5" s="78">
        <v>46084</v>
      </c>
    </row>
    <row r="6" spans="1:13" x14ac:dyDescent="0.25">
      <c r="A6" s="73" t="s">
        <v>84</v>
      </c>
      <c r="B6" s="73">
        <f t="shared" si="0"/>
        <v>3</v>
      </c>
      <c r="C6" s="77" t="s">
        <v>79</v>
      </c>
      <c r="D6" s="77" t="s">
        <v>107</v>
      </c>
      <c r="E6" s="78">
        <v>46092</v>
      </c>
      <c r="F6" s="77" t="s">
        <v>109</v>
      </c>
      <c r="G6" s="77" t="s">
        <v>23</v>
      </c>
      <c r="H6" s="77" t="s">
        <v>80</v>
      </c>
      <c r="I6" s="79">
        <v>2567015</v>
      </c>
      <c r="J6" s="79">
        <v>0</v>
      </c>
      <c r="K6" s="79">
        <v>205361</v>
      </c>
      <c r="L6" s="79">
        <v>2772376</v>
      </c>
      <c r="M6" s="66">
        <v>46199</v>
      </c>
    </row>
    <row r="7" spans="1:13" x14ac:dyDescent="0.25">
      <c r="A7" s="73" t="s">
        <v>84</v>
      </c>
      <c r="B7" s="73">
        <f t="shared" si="0"/>
        <v>4</v>
      </c>
      <c r="C7" s="77" t="s">
        <v>81</v>
      </c>
      <c r="D7" s="77" t="s">
        <v>108</v>
      </c>
      <c r="E7" s="78">
        <v>46129</v>
      </c>
      <c r="F7" s="77" t="s">
        <v>109</v>
      </c>
      <c r="G7" s="77" t="s">
        <v>23</v>
      </c>
      <c r="H7" s="77" t="s">
        <v>82</v>
      </c>
      <c r="I7" s="79">
        <v>1731640</v>
      </c>
      <c r="J7" s="79">
        <v>0</v>
      </c>
      <c r="K7" s="79">
        <v>138531</v>
      </c>
      <c r="L7" s="79">
        <v>1870171</v>
      </c>
      <c r="M7" s="66"/>
    </row>
    <row r="8" spans="1:13" x14ac:dyDescent="0.25">
      <c r="A8" s="73" t="s">
        <v>87</v>
      </c>
      <c r="B8" s="73">
        <f t="shared" si="0"/>
        <v>3</v>
      </c>
      <c r="C8" s="77"/>
      <c r="D8" s="77" t="s">
        <v>110</v>
      </c>
      <c r="E8" s="78">
        <v>46084</v>
      </c>
      <c r="F8" s="77" t="s">
        <v>109</v>
      </c>
      <c r="G8" s="77" t="s">
        <v>23</v>
      </c>
      <c r="H8" s="77" t="s">
        <v>114</v>
      </c>
      <c r="I8" s="79"/>
      <c r="J8" s="79"/>
      <c r="K8" s="79"/>
      <c r="L8" s="79">
        <v>-5191376</v>
      </c>
      <c r="M8" s="78"/>
    </row>
    <row r="9" spans="1:13" x14ac:dyDescent="0.25">
      <c r="A9" s="73" t="s">
        <v>87</v>
      </c>
      <c r="B9" s="73">
        <f t="shared" ref="B9:B12" si="1">MONTH(E9)</f>
        <v>2</v>
      </c>
      <c r="D9" s="77" t="s">
        <v>111</v>
      </c>
      <c r="E9" s="78">
        <v>46058</v>
      </c>
      <c r="F9" s="77" t="s">
        <v>109</v>
      </c>
      <c r="G9" s="77" t="s">
        <v>23</v>
      </c>
      <c r="H9" s="77" t="s">
        <v>115</v>
      </c>
      <c r="L9" s="79">
        <v>-3228001</v>
      </c>
      <c r="M9" s="78"/>
    </row>
    <row r="10" spans="1:13" x14ac:dyDescent="0.25">
      <c r="A10" s="73" t="s">
        <v>87</v>
      </c>
      <c r="B10" s="73">
        <f t="shared" si="1"/>
        <v>1</v>
      </c>
      <c r="D10" s="77" t="s">
        <v>112</v>
      </c>
      <c r="E10" s="78">
        <v>46042</v>
      </c>
      <c r="F10" s="77" t="s">
        <v>109</v>
      </c>
      <c r="G10" s="77" t="s">
        <v>23</v>
      </c>
      <c r="H10" s="77" t="s">
        <v>116</v>
      </c>
      <c r="L10" s="79">
        <v>-2374191</v>
      </c>
      <c r="M10" s="78"/>
    </row>
    <row r="11" spans="1:13" x14ac:dyDescent="0.25">
      <c r="A11" s="73" t="s">
        <v>87</v>
      </c>
      <c r="B11" s="73">
        <f t="shared" si="1"/>
        <v>1</v>
      </c>
      <c r="D11" s="77" t="s">
        <v>113</v>
      </c>
      <c r="E11" s="78">
        <v>46036</v>
      </c>
      <c r="F11" s="77" t="s">
        <v>109</v>
      </c>
      <c r="G11" s="77" t="s">
        <v>23</v>
      </c>
      <c r="H11" s="77" t="s">
        <v>117</v>
      </c>
      <c r="L11" s="79">
        <v>-8535795</v>
      </c>
      <c r="M11" s="78"/>
    </row>
    <row r="12" spans="1:13" x14ac:dyDescent="0.25">
      <c r="A12" s="73" t="s">
        <v>87</v>
      </c>
      <c r="B12" s="73">
        <f t="shared" si="1"/>
        <v>6</v>
      </c>
      <c r="D12" t="s">
        <v>119</v>
      </c>
      <c r="E12" s="66">
        <v>46199</v>
      </c>
      <c r="F12" t="s">
        <v>109</v>
      </c>
      <c r="G12" s="77" t="s">
        <v>23</v>
      </c>
      <c r="H12" t="s">
        <v>120</v>
      </c>
      <c r="L12" s="79">
        <v>-2772376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workbookViewId="0">
      <selection activeCell="F8" sqref="F8:F9"/>
    </sheetView>
  </sheetViews>
  <sheetFormatPr defaultRowHeight="15" x14ac:dyDescent="0.25"/>
  <cols>
    <col min="1" max="1" width="10.7109375" style="39" bestFit="1" customWidth="1"/>
    <col min="2" max="2" width="11.140625" style="39" customWidth="1"/>
    <col min="3" max="3" width="9.140625" style="39"/>
    <col min="4" max="4" width="16.5703125" customWidth="1"/>
    <col min="5" max="5" width="13.28515625" bestFit="1" customWidth="1"/>
    <col min="8" max="8" width="10.5703125" bestFit="1" customWidth="1"/>
    <col min="9" max="9" width="42.5703125" bestFit="1" customWidth="1"/>
    <col min="10" max="10" width="12" customWidth="1"/>
  </cols>
  <sheetData>
    <row r="1" spans="1:10" ht="47.25" x14ac:dyDescent="0.25">
      <c r="A1" s="42" t="s">
        <v>10</v>
      </c>
      <c r="B1" s="43" t="s">
        <v>21</v>
      </c>
      <c r="C1" s="43" t="s">
        <v>11</v>
      </c>
      <c r="D1" s="43" t="s">
        <v>12</v>
      </c>
      <c r="E1" s="44" t="s">
        <v>13</v>
      </c>
      <c r="F1" s="43" t="s">
        <v>14</v>
      </c>
      <c r="G1" s="44" t="s">
        <v>15</v>
      </c>
      <c r="H1" s="44" t="s">
        <v>22</v>
      </c>
      <c r="I1" s="43" t="s">
        <v>16</v>
      </c>
      <c r="J1" s="43" t="s">
        <v>17</v>
      </c>
    </row>
    <row r="2" spans="1:10" ht="21" customHeight="1" x14ac:dyDescent="0.25">
      <c r="A2" s="41">
        <v>46129</v>
      </c>
      <c r="B2" s="39" t="s">
        <v>81</v>
      </c>
      <c r="C2" s="40" t="s">
        <v>78</v>
      </c>
      <c r="D2" s="45" t="s">
        <v>82</v>
      </c>
      <c r="E2" s="46">
        <v>1731640</v>
      </c>
      <c r="F2" s="47">
        <v>0.08</v>
      </c>
      <c r="G2" s="48">
        <f>E2*F2</f>
        <v>138531.20000000001</v>
      </c>
      <c r="H2" s="48">
        <f>E2+G2</f>
        <v>1870171.2</v>
      </c>
      <c r="I2" s="45" t="s">
        <v>23</v>
      </c>
      <c r="J2" s="39" t="s">
        <v>24</v>
      </c>
    </row>
    <row r="3" spans="1:10" ht="21" customHeight="1" x14ac:dyDescent="0.25"/>
    <row r="4" spans="1:10" ht="21" customHeight="1" x14ac:dyDescent="0.25"/>
    <row r="5" spans="1:10" ht="21" customHeight="1" x14ac:dyDescent="0.25"/>
    <row r="6" spans="1:10" ht="21" customHeight="1" x14ac:dyDescent="0.25"/>
    <row r="7" spans="1:10" ht="21" customHeight="1" x14ac:dyDescent="0.25"/>
    <row r="8" spans="1:10" ht="21" customHeight="1" x14ac:dyDescent="0.25"/>
  </sheetData>
  <pageMargins left="0.7" right="0.7" top="0.75" bottom="0.75" header="0.3" footer="0.3"/>
  <pageSetup orientation="portrait" horizontalDpi="300" verticalDpi="300" r:id="rId1"/>
  <ignoredErrors>
    <ignoredError sqref="J2 B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3"/>
  <sheetViews>
    <sheetView zoomScaleNormal="100" workbookViewId="0">
      <selection activeCell="C2" sqref="C2"/>
    </sheetView>
  </sheetViews>
  <sheetFormatPr defaultColWidth="9.140625" defaultRowHeight="15" outlineLevelRow="1" x14ac:dyDescent="0.25"/>
  <cols>
    <col min="1" max="1" width="14.28515625" style="26" customWidth="1"/>
    <col min="2" max="3" width="11.42578125" style="27" customWidth="1"/>
    <col min="4" max="4" width="17.42578125" style="27" customWidth="1"/>
    <col min="5" max="5" width="17.140625" style="31" customWidth="1"/>
    <col min="6" max="6" width="7.42578125" style="27" customWidth="1"/>
    <col min="7" max="8" width="15.7109375" style="31" customWidth="1"/>
    <col min="9" max="9" width="34.85546875" style="27" customWidth="1"/>
    <col min="10" max="10" width="15.85546875" style="27" customWidth="1"/>
    <col min="11" max="16384" width="9.140625" style="27"/>
  </cols>
  <sheetData>
    <row r="1" spans="1:10" ht="24.75" customHeight="1" x14ac:dyDescent="0.25">
      <c r="A1" s="37" t="s">
        <v>10</v>
      </c>
      <c r="B1" s="35" t="s">
        <v>21</v>
      </c>
      <c r="C1" s="35" t="s">
        <v>11</v>
      </c>
      <c r="D1" s="35" t="s">
        <v>12</v>
      </c>
      <c r="E1" s="36" t="s">
        <v>13</v>
      </c>
      <c r="F1" s="35" t="s">
        <v>14</v>
      </c>
      <c r="G1" s="36" t="s">
        <v>15</v>
      </c>
      <c r="H1" s="36" t="s">
        <v>22</v>
      </c>
      <c r="I1" s="35" t="s">
        <v>16</v>
      </c>
      <c r="J1" s="35" t="s">
        <v>17</v>
      </c>
    </row>
    <row r="2" spans="1:10" outlineLevel="1" x14ac:dyDescent="0.25">
      <c r="A2" s="34">
        <v>46092</v>
      </c>
      <c r="B2" s="28" t="s">
        <v>79</v>
      </c>
      <c r="C2" s="28" t="s">
        <v>78</v>
      </c>
      <c r="D2" s="28" t="s">
        <v>80</v>
      </c>
      <c r="E2" s="29">
        <v>2567015</v>
      </c>
      <c r="F2" s="30" t="s">
        <v>18</v>
      </c>
      <c r="G2" s="29">
        <v>205361</v>
      </c>
      <c r="H2" s="29">
        <f t="shared" ref="H2" si="0">+E2+G2</f>
        <v>2772376</v>
      </c>
      <c r="I2" s="28" t="s">
        <v>23</v>
      </c>
      <c r="J2" s="28" t="s">
        <v>24</v>
      </c>
    </row>
    <row r="3" spans="1:10" x14ac:dyDescent="0.25">
      <c r="H3" s="29">
        <f>SUM(H2:H2)</f>
        <v>2772376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26" customWidth="1"/>
    <col min="2" max="3" width="11.42578125" style="27" customWidth="1"/>
    <col min="4" max="4" width="17.42578125" style="27" customWidth="1"/>
    <col min="5" max="5" width="17.140625" style="31" customWidth="1"/>
    <col min="6" max="6" width="7.42578125" style="27" customWidth="1"/>
    <col min="7" max="8" width="15.7109375" style="31" customWidth="1"/>
    <col min="9" max="9" width="34.85546875" style="27" customWidth="1"/>
    <col min="10" max="10" width="15.85546875" style="27" customWidth="1"/>
    <col min="11" max="16384" width="9.140625" style="27"/>
  </cols>
  <sheetData>
    <row r="1" spans="1:10" ht="24.75" customHeight="1" x14ac:dyDescent="0.25">
      <c r="A1" s="37" t="s">
        <v>10</v>
      </c>
      <c r="B1" s="35" t="s">
        <v>21</v>
      </c>
      <c r="C1" s="35" t="s">
        <v>11</v>
      </c>
      <c r="D1" s="35" t="s">
        <v>12</v>
      </c>
      <c r="E1" s="36" t="s">
        <v>13</v>
      </c>
      <c r="F1" s="35" t="s">
        <v>14</v>
      </c>
      <c r="G1" s="36" t="s">
        <v>15</v>
      </c>
      <c r="H1" s="36" t="s">
        <v>22</v>
      </c>
      <c r="I1" s="35" t="s">
        <v>16</v>
      </c>
      <c r="J1" s="35" t="s">
        <v>17</v>
      </c>
    </row>
    <row r="2" spans="1:10" outlineLevel="1" x14ac:dyDescent="0.25">
      <c r="A2" s="34">
        <v>46027</v>
      </c>
      <c r="B2" s="28" t="s">
        <v>74</v>
      </c>
      <c r="C2" s="28" t="s">
        <v>78</v>
      </c>
      <c r="D2" s="28" t="s">
        <v>75</v>
      </c>
      <c r="E2" s="29">
        <v>2988890</v>
      </c>
      <c r="F2" s="30" t="s">
        <v>18</v>
      </c>
      <c r="G2" s="29">
        <v>239111</v>
      </c>
      <c r="H2" s="29">
        <f t="shared" ref="H2:H3" si="0">+E2+G2</f>
        <v>3228001</v>
      </c>
      <c r="I2" s="28" t="s">
        <v>23</v>
      </c>
      <c r="J2" s="28" t="s">
        <v>24</v>
      </c>
    </row>
    <row r="3" spans="1:10" outlineLevel="1" x14ac:dyDescent="0.25">
      <c r="A3" s="34">
        <v>46038</v>
      </c>
      <c r="B3" s="28" t="s">
        <v>76</v>
      </c>
      <c r="C3" s="28" t="s">
        <v>78</v>
      </c>
      <c r="D3" s="28" t="s">
        <v>77</v>
      </c>
      <c r="E3" s="29">
        <v>4806830</v>
      </c>
      <c r="F3" s="30" t="s">
        <v>18</v>
      </c>
      <c r="G3" s="29">
        <v>384546</v>
      </c>
      <c r="H3" s="29">
        <f t="shared" si="0"/>
        <v>5191376</v>
      </c>
      <c r="I3" s="28" t="s">
        <v>23</v>
      </c>
      <c r="J3" s="28" t="s">
        <v>24</v>
      </c>
    </row>
    <row r="4" spans="1:10" x14ac:dyDescent="0.25">
      <c r="H4" s="29">
        <f>SUM(H2:H3)</f>
        <v>8419377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Công nợ </vt:lpstr>
      <vt:lpstr>CÔNG NỢ 2026</vt:lpstr>
      <vt:lpstr>CHI TIẾT</vt:lpstr>
      <vt:lpstr>T04</vt:lpstr>
      <vt:lpstr>T03</vt:lpstr>
      <vt:lpstr>T01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2024-01-27T07:26:23Z</dcterms:created>
  <dcterms:modified xsi:type="dcterms:W3CDTF">2026-08-07T06:16:56Z</dcterms:modified>
</cp:coreProperties>
</file>