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45248B72-89ED-468B-9FBF-74DF97DEF61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ông nợ " sheetId="1" r:id="rId1"/>
    <sheet name="T12.25" sheetId="37" r:id="rId2"/>
    <sheet name="T11.25" sheetId="36" r:id="rId3"/>
    <sheet name="T10.25" sheetId="35" r:id="rId4"/>
    <sheet name="T09.25" sheetId="32" r:id="rId5"/>
    <sheet name="T08.25" sheetId="31" r:id="rId6"/>
    <sheet name="T07.25" sheetId="26" r:id="rId7"/>
    <sheet name="T06.25" sheetId="27" r:id="rId8"/>
    <sheet name="T05.25" sheetId="29" r:id="rId9"/>
    <sheet name="T04.25" sheetId="28" r:id="rId10"/>
    <sheet name="T03.25" sheetId="30" r:id="rId11"/>
    <sheet name="T02.25" sheetId="34" r:id="rId12"/>
    <sheet name="T4-8" sheetId="2" state="hidden" r:id="rId13"/>
    <sheet name="T9" sheetId="3" state="hidden" r:id="rId14"/>
    <sheet name="T10" sheetId="4" state="hidden" r:id="rId15"/>
    <sheet name="T11+12" sheetId="5" state="hidden" r:id="rId16"/>
    <sheet name="T01.25" sheetId="33" r:id="rId17"/>
    <sheet name="T12.2024" sheetId="18" state="hidden" r:id="rId18"/>
    <sheet name="T11.2024" sheetId="16" state="hidden" r:id="rId19"/>
    <sheet name="T10.2024" sheetId="15" state="hidden" r:id="rId20"/>
    <sheet name="T09.2024" sheetId="14" state="hidden" r:id="rId21"/>
    <sheet name="T08.2024" sheetId="13" state="hidden" r:id="rId22"/>
    <sheet name="T07.2024" sheetId="12" state="hidden" r:id="rId23"/>
    <sheet name="T06.2024" sheetId="11" state="hidden" r:id="rId24"/>
    <sheet name="T05.2024" sheetId="10" state="hidden" r:id="rId25"/>
    <sheet name="T04.2024" sheetId="9" state="hidden" r:id="rId26"/>
    <sheet name="T03.2024" sheetId="8" state="hidden" r:id="rId27"/>
    <sheet name="T02.2024" sheetId="7" state="hidden" r:id="rId28"/>
    <sheet name="T01.2024" sheetId="6" state="hidden" r:id="rId29"/>
  </sheets>
  <definedNames>
    <definedName name="_xlnm._FilterDatabase" localSheetId="12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7" l="1"/>
  <c r="I14" i="1"/>
  <c r="I15" i="1"/>
  <c r="H13" i="37"/>
  <c r="H14" i="37"/>
  <c r="G19" i="37"/>
  <c r="E19" i="37"/>
  <c r="H18" i="37"/>
  <c r="H16" i="37"/>
  <c r="H15" i="37"/>
  <c r="H12" i="37"/>
  <c r="H11" i="37"/>
  <c r="H10" i="37"/>
  <c r="H9" i="37"/>
  <c r="H8" i="37"/>
  <c r="H7" i="37"/>
  <c r="H6" i="37"/>
  <c r="H5" i="37"/>
  <c r="H4" i="37"/>
  <c r="H30" i="35"/>
  <c r="H28" i="35"/>
  <c r="H29" i="35"/>
  <c r="H19" i="37" l="1"/>
  <c r="G17" i="36"/>
  <c r="E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17" i="32"/>
  <c r="H19" i="32"/>
  <c r="H18" i="32"/>
  <c r="I13" i="1"/>
  <c r="H21" i="35"/>
  <c r="H5" i="35"/>
  <c r="H6" i="35"/>
  <c r="H7" i="35"/>
  <c r="H8" i="35"/>
  <c r="H9" i="35"/>
  <c r="H10" i="35"/>
  <c r="H11" i="35"/>
  <c r="H12" i="35"/>
  <c r="G27" i="35"/>
  <c r="E27" i="35"/>
  <c r="H26" i="35"/>
  <c r="H25" i="35"/>
  <c r="H24" i="35"/>
  <c r="H23" i="35"/>
  <c r="H22" i="35"/>
  <c r="H20" i="35"/>
  <c r="H19" i="35"/>
  <c r="H18" i="35"/>
  <c r="H17" i="35"/>
  <c r="H16" i="35"/>
  <c r="H15" i="35"/>
  <c r="H14" i="35"/>
  <c r="H13" i="35"/>
  <c r="H4" i="35"/>
  <c r="H15" i="31"/>
  <c r="H22" i="37" l="1"/>
  <c r="H21" i="37"/>
  <c r="H20" i="37"/>
  <c r="H17" i="36"/>
  <c r="H27" i="35"/>
  <c r="G25" i="34"/>
  <c r="E25" i="34"/>
  <c r="H26" i="34" s="1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4" i="34"/>
  <c r="H25" i="34" s="1"/>
  <c r="H23" i="37" l="1"/>
  <c r="H24" i="37" s="1"/>
  <c r="H20" i="36"/>
  <c r="H18" i="36"/>
  <c r="H19" i="36"/>
  <c r="H31" i="35"/>
  <c r="H32" i="35" s="1"/>
  <c r="H28" i="34"/>
  <c r="H27" i="34"/>
  <c r="H29" i="34" s="1"/>
  <c r="H30" i="34" s="1"/>
  <c r="H21" i="36" l="1"/>
  <c r="H22" i="36" s="1"/>
  <c r="G18" i="33"/>
  <c r="E18" i="33"/>
  <c r="H19" i="33" s="1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18" i="33" l="1"/>
  <c r="H21" i="33"/>
  <c r="H20" i="33"/>
  <c r="H22" i="33"/>
  <c r="H23" i="33" s="1"/>
  <c r="G16" i="32" l="1"/>
  <c r="E16" i="32"/>
  <c r="H15" i="32"/>
  <c r="H14" i="32"/>
  <c r="H13" i="32"/>
  <c r="H12" i="32"/>
  <c r="H11" i="32"/>
  <c r="H10" i="32"/>
  <c r="H9" i="32"/>
  <c r="H8" i="32"/>
  <c r="H7" i="32"/>
  <c r="H6" i="32"/>
  <c r="H5" i="32"/>
  <c r="H4" i="32"/>
  <c r="H16" i="32" l="1"/>
  <c r="E20" i="31"/>
  <c r="H21" i="31" s="1"/>
  <c r="H19" i="31"/>
  <c r="H17" i="31"/>
  <c r="H16" i="31"/>
  <c r="H14" i="31"/>
  <c r="H13" i="31"/>
  <c r="H12" i="31"/>
  <c r="H11" i="31"/>
  <c r="H10" i="31"/>
  <c r="H9" i="31"/>
  <c r="H8" i="31"/>
  <c r="H7" i="31"/>
  <c r="H6" i="31"/>
  <c r="H5" i="31"/>
  <c r="H4" i="31"/>
  <c r="G20" i="31" l="1"/>
  <c r="E20" i="26"/>
  <c r="H20" i="32" l="1"/>
  <c r="H21" i="32" s="1"/>
  <c r="G20" i="26"/>
  <c r="H20" i="26" s="1"/>
  <c r="H18" i="31"/>
  <c r="H20" i="31" s="1"/>
  <c r="H22" i="31" s="1"/>
  <c r="E26" i="26"/>
  <c r="H25" i="26"/>
  <c r="H24" i="26"/>
  <c r="H23" i="26"/>
  <c r="G26" i="26" l="1"/>
  <c r="H23" i="31"/>
  <c r="H24" i="31" s="1"/>
  <c r="G21" i="30"/>
  <c r="E21" i="30"/>
  <c r="H22" i="30" s="1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21" i="30" l="1"/>
  <c r="H25" i="31"/>
  <c r="H23" i="30"/>
  <c r="H25" i="30" s="1"/>
  <c r="H26" i="30" s="1"/>
  <c r="H24" i="30"/>
  <c r="G24" i="29" l="1"/>
  <c r="E24" i="29"/>
  <c r="H25" i="29" s="1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24" i="29" l="1"/>
  <c r="H27" i="29"/>
  <c r="H26" i="29"/>
  <c r="H28" i="29" l="1"/>
  <c r="H29" i="29" s="1"/>
  <c r="G26" i="28"/>
  <c r="E26" i="28"/>
  <c r="H27" i="28" s="1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26" i="28" l="1"/>
  <c r="H29" i="28" s="1"/>
  <c r="H28" i="28" l="1"/>
  <c r="H30" i="28" s="1"/>
  <c r="H31" i="28" s="1"/>
  <c r="G21" i="27"/>
  <c r="E21" i="27"/>
  <c r="H22" i="27" s="1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21" i="27" l="1"/>
  <c r="H24" i="27"/>
  <c r="H23" i="27"/>
  <c r="H25" i="27" s="1"/>
  <c r="H26" i="27" s="1"/>
  <c r="H27" i="26" l="1"/>
  <c r="H22" i="26"/>
  <c r="H21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26" i="26" l="1"/>
  <c r="H29" i="26"/>
  <c r="H28" i="26"/>
  <c r="H30" i="26" l="1"/>
  <c r="H31" i="26" s="1"/>
  <c r="D17" i="1"/>
  <c r="F17" i="1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41" i="1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31" i="1" l="1"/>
  <c r="G42" i="1" s="1"/>
  <c r="J11" i="10"/>
  <c r="I11" i="10"/>
  <c r="H11" i="10"/>
  <c r="G11" i="10"/>
  <c r="H25" i="2" l="1"/>
  <c r="H16" i="2"/>
  <c r="H27" i="2" s="1"/>
  <c r="J6" i="7" l="1"/>
  <c r="I6" i="7"/>
  <c r="H6" i="7"/>
  <c r="G6" i="7"/>
  <c r="J7" i="6" l="1"/>
  <c r="L7" i="6" s="1"/>
  <c r="I7" i="6"/>
  <c r="H7" i="6"/>
  <c r="G7" i="6"/>
  <c r="I7" i="3" l="1"/>
</calcChain>
</file>

<file path=xl/sharedStrings.xml><?xml version="1.0" encoding="utf-8"?>
<sst xmlns="http://schemas.openxmlformats.org/spreadsheetml/2006/main" count="1869" uniqueCount="456">
  <si>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</si>
  <si>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</si>
  <si>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</si>
  <si>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</si>
  <si>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</si>
  <si>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</si>
  <si>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</si>
  <si>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</si>
  <si>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</si>
  <si>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</si>
  <si>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</si>
  <si>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</si>
  <si>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</si>
  <si>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</si>
  <si>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</si>
  <si>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</si>
  <si>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</si>
  <si>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</si>
  <si>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</si>
  <si>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</si>
  <si>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</si>
  <si>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</si>
  <si>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</si>
  <si>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</si>
  <si>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</si>
  <si>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</si>
  <si>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</si>
  <si>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</si>
  <si>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</si>
  <si>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</si>
  <si>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</si>
  <si>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</si>
  <si>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</si>
  <si>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</si>
  <si>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</si>
  <si>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</si>
  <si>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</si>
  <si>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</si>
  <si>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</si>
  <si>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</si>
  <si>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</si>
  <si>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</si>
  <si>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</si>
  <si>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</si>
  <si>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</si>
  <si>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</si>
  <si>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</si>
  <si>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</si>
  <si>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</si>
  <si>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</si>
  <si>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</si>
  <si>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</si>
  <si>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</si>
  <si>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</si>
  <si>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</si>
  <si>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</si>
  <si>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</si>
  <si>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</si>
  <si>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</si>
  <si>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</si>
  <si>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</si>
  <si>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</si>
  <si>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</si>
  <si>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</si>
  <si>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</si>
  <si>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</si>
  <si>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</si>
  <si>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</si>
  <si>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</si>
  <si>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</si>
  <si>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</si>
  <si>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</si>
  <si>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</si>
  <si>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</si>
  <si>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</si>
  <si>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</si>
  <si>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</si>
  <si>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</si>
  <si>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</si>
  <si>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</si>
  <si>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</si>
  <si>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</si>
  <si>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</si>
  <si>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</si>
  <si>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</si>
  <si>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</si>
  <si>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</si>
  <si>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</si>
  <si>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</si>
  <si>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</si>
  <si>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</si>
  <si>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</si>
  <si>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</si>
  <si>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</si>
  <si>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</si>
  <si>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</si>
  <si>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</si>
  <si>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</si>
  <si>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</si>
  <si>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</si>
  <si>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</si>
  <si>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</si>
  <si>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</si>
  <si>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</si>
  <si>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</si>
  <si>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</si>
  <si>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</si>
  <si>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</si>
  <si>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</si>
  <si>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</si>
  <si>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</si>
  <si>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</si>
  <si>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</si>
  <si>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</si>
  <si>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</si>
  <si>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</si>
  <si>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</si>
  <si>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</si>
  <si>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</si>
  <si>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</si>
  <si>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</si>
  <si>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</si>
  <si>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</si>
  <si>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</si>
  <si>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</si>
  <si>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</si>
  <si>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</si>
  <si>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</si>
  <si>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</si>
  <si>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</si>
  <si>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</si>
  <si>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</si>
  <si>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</si>
  <si>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</si>
  <si>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</si>
  <si>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</si>
  <si>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</si>
  <si>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</si>
  <si>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</si>
  <si>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</si>
  <si>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</si>
  <si>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</si>
  <si>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</si>
  <si>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</si>
  <si>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</si>
  <si>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</si>
  <si>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</si>
  <si>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</si>
  <si>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</si>
  <si>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</si>
  <si>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</si>
  <si>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</si>
  <si>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</si>
  <si>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HBTL2311/4017</t>
  </si>
  <si>
    <t>BH2317622</t>
  </si>
  <si>
    <t>BH2318287</t>
  </si>
  <si>
    <t>HBTL2311/3818</t>
  </si>
  <si>
    <t>HBTL2311/3821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</si>
  <si>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</si>
  <si>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</si>
  <si>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</si>
  <si>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</si>
  <si>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</si>
  <si>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</si>
  <si>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</si>
  <si>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Số dòng = 7</t>
  </si>
  <si>
    <t>T02.2025</t>
  </si>
  <si>
    <t>T01.2025</t>
  </si>
  <si>
    <t>T03.2025</t>
  </si>
  <si>
    <t>T04.2025</t>
  </si>
  <si>
    <t>T05.2025</t>
  </si>
  <si>
    <t>T06.2025</t>
  </si>
  <si>
    <t>T07.2025</t>
  </si>
  <si>
    <t>Số hóa đơn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</si>
  <si>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</si>
  <si>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</si>
  <si>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</si>
  <si>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</si>
  <si>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</si>
  <si>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</si>
  <si>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Thanh toán công nợ T11+12.2024</t>
  </si>
  <si>
    <t>Thanh toán công nợ T01+02.2025</t>
  </si>
  <si>
    <t>BẢNG KÊ HÓA ĐƠN, CHỨNG TỪ HÀNG HÓA, DỊCH VỤ BÁN RA (MẪU QUẢN TRỊ)</t>
  </si>
  <si>
    <t>Tháng 07 năm 2025</t>
  </si>
  <si>
    <t>Tổng tiền</t>
  </si>
  <si>
    <t>BH2324993</t>
  </si>
  <si>
    <t>K-Market 17T3</t>
  </si>
  <si>
    <t>CÔNG TY TNHH THƯƠNG MẠI K &amp; K TOÀN CẦU</t>
  </si>
  <si>
    <t>0106488901</t>
  </si>
  <si>
    <t>BH2325031</t>
  </si>
  <si>
    <t>K-market CT4 New</t>
  </si>
  <si>
    <t>BH2325030</t>
  </si>
  <si>
    <t>K-Market Greenbay</t>
  </si>
  <si>
    <t>BH2325032</t>
  </si>
  <si>
    <t>K-Market The Matrix one</t>
  </si>
  <si>
    <t>BH2325238</t>
  </si>
  <si>
    <t>K-Market Goldmark Ruby</t>
  </si>
  <si>
    <t>BH2325276</t>
  </si>
  <si>
    <t>K-Market Capital C6</t>
  </si>
  <si>
    <t>BH2325376</t>
  </si>
  <si>
    <t>K-Market Minato Residence - Hải Phòng ( ĐƠN GIAO VỀ K-MARKET MỸ ĐÌNH PEAL TRƯỚC 12H)</t>
  </si>
  <si>
    <t>BH2325520</t>
  </si>
  <si>
    <t>BH2325533</t>
  </si>
  <si>
    <t>BH2325941</t>
  </si>
  <si>
    <t>BH2325940</t>
  </si>
  <si>
    <t>BH2326052</t>
  </si>
  <si>
    <t>K-market Mỹ Đình Pearl</t>
  </si>
  <si>
    <t>BH2326055</t>
  </si>
  <si>
    <t>K-Market TT4 Mỹ Đình</t>
  </si>
  <si>
    <t>Hàng Trả - K-Market Greenbay - Kmarket0017</t>
  </si>
  <si>
    <t>Hàng Trả - K-Market Capital C6 - Kmarket0021</t>
  </si>
  <si>
    <t>Hàng Trả - K-Market Goldmark Ruby - Kmarket0014</t>
  </si>
  <si>
    <t>Hàng Trả - K-market Mỹ Đình Pearl - Kmarket0023</t>
  </si>
  <si>
    <t>Hàng Trả - K-Market 17T3 - Kmarket0005</t>
  </si>
  <si>
    <t xml:space="preserve">Tổng cộng hàng bán </t>
  </si>
  <si>
    <t>Chiết khấu trưng bày tháng 07.2025: 0,5%</t>
  </si>
  <si>
    <t>Chương trình thẻ thành viên T07.2025: 1%</t>
  </si>
  <si>
    <t>Thưởng doanh số T07.2025: 1%</t>
  </si>
  <si>
    <t xml:space="preserve">Tổng cộng các khoản hỗ trợ </t>
  </si>
  <si>
    <t xml:space="preserve">Tổng tiền thanh toán </t>
  </si>
  <si>
    <t>Tháng 06 năm 2025</t>
  </si>
  <si>
    <t>BH2324080</t>
  </si>
  <si>
    <t>BH2324169</t>
  </si>
  <si>
    <t>BH2323789</t>
  </si>
  <si>
    <t>BH2324335</t>
  </si>
  <si>
    <t>BH2324606</t>
  </si>
  <si>
    <t>BH2324602</t>
  </si>
  <si>
    <t>K-Market Golden palace</t>
  </si>
  <si>
    <t>BH2324601</t>
  </si>
  <si>
    <t>BH2324607</t>
  </si>
  <si>
    <t>BH2324660</t>
  </si>
  <si>
    <t>BH2324675</t>
  </si>
  <si>
    <t>BH2324759</t>
  </si>
  <si>
    <t>K-Market Daewoo Starlake</t>
  </si>
  <si>
    <t>BH2324883</t>
  </si>
  <si>
    <t>K-Market Goldmak saphire</t>
  </si>
  <si>
    <t>Hàng Trả - K-Market Trung Hòa - Kmarket0013</t>
  </si>
  <si>
    <t>Hàng Trả - K-Market The Matrix one - Kmarket0042</t>
  </si>
  <si>
    <t>Chiết khấu trưng bày tháng 06.2025: 0,5%</t>
  </si>
  <si>
    <t>Chương trình thẻ thành viên T06.2025: 1%</t>
  </si>
  <si>
    <t>Thưởng doanh số T06.2025: 1%</t>
  </si>
  <si>
    <t>Tháng 04 năm 2025</t>
  </si>
  <si>
    <t>BH2322184</t>
  </si>
  <si>
    <t>BH2322183</t>
  </si>
  <si>
    <t>BH2322261</t>
  </si>
  <si>
    <t>BH2322404</t>
  </si>
  <si>
    <t>BH2322405</t>
  </si>
  <si>
    <t>BH2322465</t>
  </si>
  <si>
    <t>BH2322524</t>
  </si>
  <si>
    <t>BH2322673</t>
  </si>
  <si>
    <t>BH2322637</t>
  </si>
  <si>
    <t>BH2322683</t>
  </si>
  <si>
    <t>K-Market Quang Minh</t>
  </si>
  <si>
    <t>BH2322916</t>
  </si>
  <si>
    <t>BH2323016</t>
  </si>
  <si>
    <t>BH2323017</t>
  </si>
  <si>
    <t>BH2323028</t>
  </si>
  <si>
    <t>BH2323101</t>
  </si>
  <si>
    <t>BH2323109</t>
  </si>
  <si>
    <t>K-market Emerald</t>
  </si>
  <si>
    <t>Hàng Trả - K-Market Daewoo Starlake - Kmarket0034</t>
  </si>
  <si>
    <t>Hàng Trả - K-Market Royal City R1 - Kmarket0012</t>
  </si>
  <si>
    <t>Số dòng = 22</t>
  </si>
  <si>
    <t>Chiết khấu trưng bày tháng 04.2025: 0,5%</t>
  </si>
  <si>
    <t>Chương trình thẻ thành viên T04.2025: 1%</t>
  </si>
  <si>
    <t>Thưởng doanh số T04.2025: 1%</t>
  </si>
  <si>
    <t>BH2323121</t>
  </si>
  <si>
    <t>BH2323230</t>
  </si>
  <si>
    <t>BH2323328</t>
  </si>
  <si>
    <t>BH2323398</t>
  </si>
  <si>
    <t>BH2323401</t>
  </si>
  <si>
    <t>BH2323544</t>
  </si>
  <si>
    <t>BH2323546</t>
  </si>
  <si>
    <t>BH2323681</t>
  </si>
  <si>
    <t>BH2323838</t>
  </si>
  <si>
    <t>BH2323839</t>
  </si>
  <si>
    <t>BH2323853</t>
  </si>
  <si>
    <t>BH2323921</t>
  </si>
  <si>
    <t>BH2323917</t>
  </si>
  <si>
    <t>Hàng Trả - K-Market Goldmak saphire -Kmarket0015</t>
  </si>
  <si>
    <t>Hàng Trả - K-Market Goldmak saphire - Kmarket0015</t>
  </si>
  <si>
    <t>Hàng Trả - K-Market Thăng Long Number 1 - Kmarket0032</t>
  </si>
  <si>
    <t>Số dòng = 20</t>
  </si>
  <si>
    <t>Chiết khấu trưng bày tháng 05.2025: 0,5%</t>
  </si>
  <si>
    <t>Chương trình thẻ thành viên T05.2025: 1%</t>
  </si>
  <si>
    <t>Thưởng doanh số T05.2025: 1%</t>
  </si>
  <si>
    <t>Tháng 03 năm 2025</t>
  </si>
  <si>
    <t>BH2321403</t>
  </si>
  <si>
    <t>BH2321423</t>
  </si>
  <si>
    <t>BH2321543</t>
  </si>
  <si>
    <t>BH2321603</t>
  </si>
  <si>
    <t>BH2321734</t>
  </si>
  <si>
    <t>BH2321813</t>
  </si>
  <si>
    <t>BH2321815</t>
  </si>
  <si>
    <t>BH2321858</t>
  </si>
  <si>
    <t>BH2322008</t>
  </si>
  <si>
    <t>BH2322081</t>
  </si>
  <si>
    <t>Hàng Trả - K-Market Quang Minh - Kmarket0008</t>
  </si>
  <si>
    <t>Hàng Trả - K-Market TT4 Mỹ Đình - Kmarket0039</t>
  </si>
  <si>
    <t>Chiết khấu trưng bày tháng 03.2025: 0,5%</t>
  </si>
  <si>
    <t>Chương trình thẻ thành viên T03.2025: 1%</t>
  </si>
  <si>
    <t>Thưởng doanh số T03.2025: 1%</t>
  </si>
  <si>
    <t>Hàng Trả - K-market CT4 New - Kmarket0024</t>
  </si>
  <si>
    <t>THEO DÕI CÔNG NỢ / CTY KMARKET 2025</t>
  </si>
  <si>
    <t>Dư nợ phải thu Kmarket</t>
  </si>
  <si>
    <t>Số dòng = 17</t>
  </si>
  <si>
    <t>Thanh toán công nợ T03.2025</t>
  </si>
  <si>
    <t>Tháng 08 năm 2025</t>
  </si>
  <si>
    <t>BH2326101</t>
  </si>
  <si>
    <t>BH2326077</t>
  </si>
  <si>
    <t>BH2326054</t>
  </si>
  <si>
    <t>BH2326280</t>
  </si>
  <si>
    <t>BH2326279</t>
  </si>
  <si>
    <t>BH2326374</t>
  </si>
  <si>
    <t>BH2327551</t>
  </si>
  <si>
    <t>BH2327614</t>
  </si>
  <si>
    <t>BH2328035</t>
  </si>
  <si>
    <t>BH2328396</t>
  </si>
  <si>
    <t>K-Market Thăng Long Number 1</t>
  </si>
  <si>
    <t>Hàng Trả - K-Market The Matrix one  - Kmarket0042</t>
  </si>
  <si>
    <t>Số dòng = 15</t>
  </si>
  <si>
    <t>Chiết khấu trưng bày tháng 08.2025: 0,5%</t>
  </si>
  <si>
    <t>Chương trình thẻ thành viên T08.2025: 1%</t>
  </si>
  <si>
    <t>Thưởng doanh số T08.2025: 1%</t>
  </si>
  <si>
    <t>T08.2025</t>
  </si>
  <si>
    <t>Hàng bán</t>
  </si>
  <si>
    <t>Thanh toán công nợ T04+05.2025</t>
  </si>
  <si>
    <t>T09.2025</t>
  </si>
  <si>
    <t>Tháng 09 năm 2025</t>
  </si>
  <si>
    <t>00062738</t>
  </si>
  <si>
    <t>00062739</t>
  </si>
  <si>
    <t>00062740</t>
  </si>
  <si>
    <t>00063271</t>
  </si>
  <si>
    <t>00063272</t>
  </si>
  <si>
    <t>00063273</t>
  </si>
  <si>
    <t>00063274</t>
  </si>
  <si>
    <t>00063275</t>
  </si>
  <si>
    <t>00063372</t>
  </si>
  <si>
    <t>K-Market Keangnam, ĐƠN KHAI TRƯƠNG CK 10% + 5% CK CỐ ĐỊNH</t>
  </si>
  <si>
    <t>Hàng trả - K-Market Goldmak saphire - kmarket0015 (Phiếu trả ngày: 13/09/2025)</t>
  </si>
  <si>
    <t>Chiết khấu trưng bày tháng 09.2025: 0,5%</t>
  </si>
  <si>
    <t>Chương trình thẻ thành viên T09.2025: 1%</t>
  </si>
  <si>
    <t>Thưởng doanh số T09.2025: 1%</t>
  </si>
  <si>
    <t>Tháng 01 năm 2025</t>
  </si>
  <si>
    <t>BH2319461</t>
  </si>
  <si>
    <t>BH2319531</t>
  </si>
  <si>
    <t>BH2319681</t>
  </si>
  <si>
    <t>BH2319451.</t>
  </si>
  <si>
    <t>BH2319934</t>
  </si>
  <si>
    <t>BH2319933</t>
  </si>
  <si>
    <t>BH2319977</t>
  </si>
  <si>
    <t>BH2319975</t>
  </si>
  <si>
    <t>BH2320116</t>
  </si>
  <si>
    <t>BH2320267</t>
  </si>
  <si>
    <t>Hàng Trả  - K-Market TT4 Mỹ Đình - Kmarket0039</t>
  </si>
  <si>
    <t>Số dòng = 13</t>
  </si>
  <si>
    <t>Chiết khấu trưng bày tháng 01.2025: 0,5%</t>
  </si>
  <si>
    <t>Chương trình thẻ thành viên T01.2025: 1%</t>
  </si>
  <si>
    <t>Thưởng doanh số T01.2025: 1%</t>
  </si>
  <si>
    <t>Tháng 02 năm 2025</t>
  </si>
  <si>
    <t>BH2320552</t>
  </si>
  <si>
    <t>BH2320564</t>
  </si>
  <si>
    <t>BH2320563</t>
  </si>
  <si>
    <t>K-Market Royal City R1</t>
  </si>
  <si>
    <t>BH2320562</t>
  </si>
  <si>
    <t>BH2320839</t>
  </si>
  <si>
    <t>BH2320882</t>
  </si>
  <si>
    <t>BH2320874</t>
  </si>
  <si>
    <t>K-Market Trung Hòa</t>
  </si>
  <si>
    <t>BH2320892</t>
  </si>
  <si>
    <t>BH2320991</t>
  </si>
  <si>
    <t>BH2321115</t>
  </si>
  <si>
    <t>BH2321137</t>
  </si>
  <si>
    <t>BH2321166</t>
  </si>
  <si>
    <t>BH2321173</t>
  </si>
  <si>
    <t>BH2321214</t>
  </si>
  <si>
    <t>BH2321217</t>
  </si>
  <si>
    <t>Số dòng = 21</t>
  </si>
  <si>
    <t>Chiết khấu trưng bày tháng 02.2025: 0,5%</t>
  </si>
  <si>
    <t>Chương trình thẻ thành viên T02.2025: 1%</t>
  </si>
  <si>
    <t>Thưởng doanh số T02.2025: 1%</t>
  </si>
  <si>
    <t>Hàng trả K-market CT4 New - kmarket0024- SỐ PHIẾU: 20251003-00003</t>
  </si>
  <si>
    <t>Số dòng = 16</t>
  </si>
  <si>
    <t>T10.2025</t>
  </si>
  <si>
    <t>Tháng 10 năm 2025</t>
  </si>
  <si>
    <t>00063433</t>
  </si>
  <si>
    <t>00063434</t>
  </si>
  <si>
    <t>00063435</t>
  </si>
  <si>
    <t>00063436</t>
  </si>
  <si>
    <t>00063437</t>
  </si>
  <si>
    <t>00065540</t>
  </si>
  <si>
    <t>00065541</t>
  </si>
  <si>
    <t>00067081</t>
  </si>
  <si>
    <t>00067115</t>
  </si>
  <si>
    <t>00068444</t>
  </si>
  <si>
    <t>00069166</t>
  </si>
  <si>
    <t>00070810</t>
  </si>
  <si>
    <t>00071209</t>
  </si>
  <si>
    <t>00071210</t>
  </si>
  <si>
    <t>00071211</t>
  </si>
  <si>
    <t>00071212</t>
  </si>
  <si>
    <t>00071294</t>
  </si>
  <si>
    <t>K-Market Minato Residence - Hải Phòng ( GIAO VỀ ĐỊA CHỈ: Kmarket Tòa nhà Golden Palace, Mễ Trì, Nam Từ Liêm - GIAO BUỔI SÁNG)</t>
  </si>
  <si>
    <t>K-Market Smart City, CK CỐ ĐỊNH 5% + 10 % ĐƠN KHAI TRƯƠNG</t>
  </si>
  <si>
    <t>ĐÃ KIỂM TRA - HÀNG TRẢ - K-Market Minato Residence - Hải Phòng - Kmarket0046 - phiếu: 20251002-00003</t>
  </si>
  <si>
    <t>ĐÃ KIỂM TRA - Hàng trả K-market CT4 New - kmarket0024- SỐ PHIẾU: 20251003-00003</t>
  </si>
  <si>
    <t>ĐÃ KIỂM TRA - HÀNG TRẢ - K-Market Goldmak saphire - Kmarket0015 - phiếu: 20251004-00003</t>
  </si>
  <si>
    <t>ĐÃ KIỂM TRA - HÀNG TRẢ - K-Market The Matrix one - Kmarket0042 - phiếu: 20251011-00001</t>
  </si>
  <si>
    <t>ĐÃ KIỂM TRA- HÀNG TRẢ -K-Market Thăng Long Number 1  - Kmarket0032 - phiếu : 20251012-00001</t>
  </si>
  <si>
    <t>ĐÃ KIỂM TRA - Hàng trả - Kmarket0024 - K-market CT4 New - phiếu: 20251030-00001 - Phiếu ngày (30/10/2025</t>
  </si>
  <si>
    <t>ĐÃ KIỂM TRA - Hàng trả - Kmarket0008 - K-Market Quang Minh -phiếu: 20251030-00002 - Phiếu ngày (30/10/2025</t>
  </si>
  <si>
    <t>Chiết khấu trưng bày tháng 10.2025: 0,5%</t>
  </si>
  <si>
    <t>Chương trình thẻ thành viên T10.2025: 1%</t>
  </si>
  <si>
    <t>Thưởng doanh số T10.2025: 1%</t>
  </si>
  <si>
    <t>Thanh toán công nợ T06.2025</t>
  </si>
  <si>
    <t>00072977</t>
  </si>
  <si>
    <t>00074399</t>
  </si>
  <si>
    <t>00074802</t>
  </si>
  <si>
    <t>00074977</t>
  </si>
  <si>
    <t>00074976</t>
  </si>
  <si>
    <t>00074975</t>
  </si>
  <si>
    <t>00078347</t>
  </si>
  <si>
    <t>00078648</t>
  </si>
  <si>
    <t>00079359</t>
  </si>
  <si>
    <t>ĐÃ KIỂM TRA - Hàng trả - Kmarket0021 - K-Market Capital C6 -phiếu: 20251112-00001 - Phiếu ngày (15/11/2025)</t>
  </si>
  <si>
    <t>ĐÃ KIỂM TRA - Hàng trả - Kmarket0014 - K-Market Goldmark Ruby - phiếu: 20251112-00002 - Phiếu ngày (12/11/2025)</t>
  </si>
  <si>
    <t>ĐÃ KIỂM TRA - Hàng trả - Kmarket0017 - K-Market Greenbay - phiếu: 20251122-00001 - Phiếu ngày (22/11/2025)</t>
  </si>
  <si>
    <t>Số dòng = 23</t>
  </si>
  <si>
    <t>Tháng 11 năm 2025</t>
  </si>
  <si>
    <t>Chiết khấu trưng bày tháng 11.2025: 0,5%</t>
  </si>
  <si>
    <t>Chương trình thẻ thành viên T11.2025: 1%</t>
  </si>
  <si>
    <t>Thưởng doanh số T11.2025: 1%</t>
  </si>
  <si>
    <t>T11.2025</t>
  </si>
  <si>
    <t>Thanh toán công nợ T07.2025</t>
  </si>
  <si>
    <t>ĐÃ KIỂM TRA - Hàng trả - K-Market Thăng Long Number 1 - phiếu: 20251202-00001 - Phiếu ngày (02/12/2025)</t>
  </si>
  <si>
    <t>ĐÃ KIỂM TRA - Hàng trả - Kmarket0042 - K-Market The Matrix one - phiếu: 20251203-00001 - Phiếu ngày (03/12/2025)</t>
  </si>
  <si>
    <t>ĐÃ KIỂM TRA - Hàng trả - Kmarket0024 - K-market CT4 New - phiếu : 20251203-00001 - Phiếu ngày (03/12/2025)</t>
  </si>
  <si>
    <t>ĐÃ KIỂM TRA - Hàng trả - Kmarket0005 - K-Market 17T3 - phiếu: 20251212-00001 - Phiếu ngày (12/12/2025)</t>
  </si>
  <si>
    <t>ĐÃ KIỂM TRA - Hàng trả - Kmarket0017 - K-Market Greenbay - phiếu: 20251224-00002 - Phiếu ngày (24/12/2025)</t>
  </si>
  <si>
    <t>ĐÃ KIỂM TRA - Hàng trả - Kmarket0034 - K-Market Daewoo Starlake -phiếu: 20251225-00001 - Phiếu ngày (25/12/2025)</t>
  </si>
  <si>
    <t>00081198</t>
  </si>
  <si>
    <t>00081197</t>
  </si>
  <si>
    <t>00081304</t>
  </si>
  <si>
    <t>00082296</t>
  </si>
  <si>
    <t>00082422</t>
  </si>
  <si>
    <t>00083928</t>
  </si>
  <si>
    <t>00085957</t>
  </si>
  <si>
    <t>00087431</t>
  </si>
  <si>
    <t>Tháng 12 năm 2025</t>
  </si>
  <si>
    <t>Chiết khấu trưng bày tháng 12.2025: 0,5%</t>
  </si>
  <si>
    <t>Chương trình thẻ thành viên T12.2025: 1%</t>
  </si>
  <si>
    <t>Thưởng doanh số T12.2025: 1%</t>
  </si>
  <si>
    <t>T12.2025</t>
  </si>
  <si>
    <t>Thanh toán công nợ T08.2025</t>
  </si>
  <si>
    <t>Thanh toán công nợ T09.2025</t>
  </si>
  <si>
    <t>ĐÃ KIỂM TRA - HÀNG TRẢ - K-Market Minato Residence - Hải Phòng - Kmarket0046 - phiếu: 20251225-00001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</si>
</sst>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Arial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color rgb="FF008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164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/>
    <xf numFmtId="14" fontId="11" fillId="5" borderId="8" xfId="2" applyNumberFormat="1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right" vertical="center"/>
    </xf>
    <xf numFmtId="0" fontId="13" fillId="0" borderId="5" xfId="2" applyFont="1" applyBorder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38" fontId="13" fillId="0" borderId="9" xfId="2" applyNumberFormat="1" applyFont="1" applyBorder="1" applyAlignment="1">
      <alignment horizontal="right" vertical="center"/>
    </xf>
    <xf numFmtId="0" fontId="11" fillId="4" borderId="5" xfId="2" applyFont="1" applyFill="1" applyBorder="1" applyAlignment="1">
      <alignment horizontal="left" vertical="center" wrapText="1"/>
    </xf>
    <xf numFmtId="38" fontId="15" fillId="4" borderId="9" xfId="2" applyNumberFormat="1" applyFont="1" applyFill="1" applyBorder="1" applyAlignment="1">
      <alignment horizontal="right" vertical="center"/>
    </xf>
    <xf numFmtId="0" fontId="11" fillId="4" borderId="10" xfId="2" applyFont="1" applyFill="1" applyBorder="1" applyAlignment="1">
      <alignment horizontal="left" vertical="center" wrapText="1"/>
    </xf>
    <xf numFmtId="14" fontId="13" fillId="0" borderId="5" xfId="2" applyNumberFormat="1" applyFont="1" applyBorder="1" applyAlignment="1">
      <alignment horizontal="center" vertical="center"/>
    </xf>
    <xf numFmtId="38" fontId="13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/>
    <xf numFmtId="38" fontId="16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0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opLeftCell="A8" workbookViewId="0">
      <selection activeCell="F14" sqref="F14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72" t="s">
        <v>303</v>
      </c>
      <c r="C1" s="72"/>
      <c r="D1" s="72"/>
      <c r="E1" s="72"/>
      <c r="F1" s="72"/>
      <c r="G1" s="72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120</v>
      </c>
    </row>
    <row r="3" spans="2:9" ht="15.75" x14ac:dyDescent="0.25">
      <c r="B3" s="3"/>
      <c r="C3" s="4" t="s">
        <v>7</v>
      </c>
      <c r="D3" s="54">
        <v>12099186</v>
      </c>
      <c r="E3" s="6"/>
      <c r="F3" s="7"/>
      <c r="G3" s="7"/>
    </row>
    <row r="4" spans="2:9" ht="15.75" x14ac:dyDescent="0.25">
      <c r="B4" s="8" t="s">
        <v>167</v>
      </c>
      <c r="C4" s="68" t="s">
        <v>325</v>
      </c>
      <c r="D4" s="5">
        <v>8360370</v>
      </c>
      <c r="E4" s="6"/>
      <c r="F4" s="7">
        <v>184624</v>
      </c>
      <c r="G4" s="7"/>
      <c r="I4" s="32"/>
    </row>
    <row r="5" spans="2:9" ht="15.75" x14ac:dyDescent="0.25">
      <c r="B5" s="8" t="s">
        <v>166</v>
      </c>
      <c r="C5" s="68" t="s">
        <v>325</v>
      </c>
      <c r="D5" s="5">
        <v>15404712</v>
      </c>
      <c r="E5" s="6"/>
      <c r="F5" s="7">
        <v>348310</v>
      </c>
      <c r="G5" s="7"/>
      <c r="I5" s="32"/>
    </row>
    <row r="6" spans="2:9" ht="15.75" x14ac:dyDescent="0.25">
      <c r="B6" s="8" t="s">
        <v>168</v>
      </c>
      <c r="C6" s="68" t="s">
        <v>325</v>
      </c>
      <c r="D6" s="5">
        <v>6588151</v>
      </c>
      <c r="E6" s="6"/>
      <c r="F6" s="7">
        <v>110604</v>
      </c>
      <c r="G6" s="7"/>
      <c r="I6" s="32"/>
    </row>
    <row r="7" spans="2:9" ht="15.75" x14ac:dyDescent="0.25">
      <c r="B7" s="8" t="s">
        <v>169</v>
      </c>
      <c r="C7" s="68" t="s">
        <v>325</v>
      </c>
      <c r="D7" s="5">
        <v>12534256</v>
      </c>
      <c r="E7" s="5"/>
      <c r="F7" s="70">
        <v>239252</v>
      </c>
      <c r="G7" s="7"/>
      <c r="I7" s="32"/>
    </row>
    <row r="8" spans="2:9" ht="15.75" x14ac:dyDescent="0.25">
      <c r="B8" s="8" t="s">
        <v>170</v>
      </c>
      <c r="C8" s="68" t="s">
        <v>325</v>
      </c>
      <c r="D8" s="5">
        <v>9671973</v>
      </c>
      <c r="E8" s="5"/>
      <c r="F8" s="70">
        <v>188802</v>
      </c>
      <c r="G8" s="7"/>
      <c r="I8" s="32"/>
    </row>
    <row r="9" spans="2:9" ht="15.75" x14ac:dyDescent="0.25">
      <c r="B9" s="8" t="s">
        <v>171</v>
      </c>
      <c r="C9" s="68" t="s">
        <v>325</v>
      </c>
      <c r="D9" s="5">
        <v>9111522</v>
      </c>
      <c r="E9" s="5"/>
      <c r="F9" s="70">
        <v>198650</v>
      </c>
      <c r="G9" s="7"/>
      <c r="I9" s="32"/>
    </row>
    <row r="10" spans="2:9" ht="15.75" x14ac:dyDescent="0.25">
      <c r="B10" s="8" t="s">
        <v>172</v>
      </c>
      <c r="C10" s="68" t="s">
        <v>325</v>
      </c>
      <c r="D10" s="5">
        <v>9885279</v>
      </c>
      <c r="E10" s="5"/>
      <c r="F10" s="70">
        <v>192626</v>
      </c>
      <c r="G10" s="7"/>
      <c r="I10" s="32"/>
    </row>
    <row r="11" spans="2:9" ht="15.75" x14ac:dyDescent="0.25">
      <c r="B11" s="8" t="s">
        <v>324</v>
      </c>
      <c r="C11" s="68" t="s">
        <v>325</v>
      </c>
      <c r="D11" s="5">
        <v>7323167</v>
      </c>
      <c r="E11" s="5"/>
      <c r="F11" s="70">
        <v>145695</v>
      </c>
      <c r="G11" s="7"/>
      <c r="I11" s="32"/>
    </row>
    <row r="12" spans="2:9" ht="15.75" x14ac:dyDescent="0.25">
      <c r="B12" s="8" t="s">
        <v>327</v>
      </c>
      <c r="C12" s="68" t="s">
        <v>325</v>
      </c>
      <c r="D12" s="5">
        <v>8218480</v>
      </c>
      <c r="E12" s="5"/>
      <c r="F12" s="70">
        <v>195096</v>
      </c>
      <c r="G12" s="7"/>
      <c r="I12" s="32"/>
    </row>
    <row r="13" spans="2:9" ht="15.75" x14ac:dyDescent="0.25">
      <c r="B13" s="51" t="s">
        <v>383</v>
      </c>
      <c r="C13" s="69" t="s">
        <v>325</v>
      </c>
      <c r="D13" s="50">
        <v>15342487</v>
      </c>
      <c r="E13" s="50"/>
      <c r="F13" s="55">
        <v>334051</v>
      </c>
      <c r="G13" s="7"/>
      <c r="I13" s="32">
        <f>+D13-F13-E27</f>
        <v>13027998</v>
      </c>
    </row>
    <row r="14" spans="2:9" ht="15.75" x14ac:dyDescent="0.25">
      <c r="B14" s="51" t="s">
        <v>432</v>
      </c>
      <c r="C14" s="69" t="s">
        <v>325</v>
      </c>
      <c r="D14" s="50">
        <v>9878617</v>
      </c>
      <c r="E14" s="50"/>
      <c r="F14" s="55">
        <v>230658</v>
      </c>
      <c r="G14" s="7"/>
      <c r="I14" s="32">
        <f>+D14-F14-E28</f>
        <v>8995670</v>
      </c>
    </row>
    <row r="15" spans="2:9" ht="15.75" x14ac:dyDescent="0.25">
      <c r="B15" s="51" t="s">
        <v>452</v>
      </c>
      <c r="C15" s="69" t="s">
        <v>325</v>
      </c>
      <c r="D15" s="50">
        <v>9149835</v>
      </c>
      <c r="E15" s="50"/>
      <c r="F15" s="55">
        <v>186614</v>
      </c>
      <c r="G15" s="7"/>
      <c r="I15" s="32">
        <f>+D15-F15-E29</f>
        <v>7277953</v>
      </c>
    </row>
    <row r="16" spans="2:9" ht="15.75" x14ac:dyDescent="0.25">
      <c r="B16" s="8"/>
      <c r="C16" s="4"/>
      <c r="D16" s="6"/>
      <c r="E16" s="6"/>
      <c r="F16" s="7"/>
      <c r="G16" s="7"/>
      <c r="I16" s="32"/>
    </row>
    <row r="17" spans="2:9" ht="15.75" x14ac:dyDescent="0.25">
      <c r="B17" s="73" t="s">
        <v>31</v>
      </c>
      <c r="C17" s="74"/>
      <c r="D17" s="9">
        <f>+SUM(D3:D16)</f>
        <v>133568035</v>
      </c>
      <c r="E17" s="9"/>
      <c r="F17" s="9">
        <f>+SUM(F3:F16)</f>
        <v>2554982</v>
      </c>
      <c r="G17" s="10"/>
      <c r="I17" s="32"/>
    </row>
    <row r="18" spans="2:9" ht="15.75" x14ac:dyDescent="0.25">
      <c r="B18" s="8" t="s">
        <v>167</v>
      </c>
      <c r="C18" s="16" t="s">
        <v>32</v>
      </c>
      <c r="D18" s="54"/>
      <c r="E18" s="5">
        <v>864346</v>
      </c>
      <c r="F18" s="15"/>
      <c r="G18" s="15"/>
      <c r="I18" s="32"/>
    </row>
    <row r="19" spans="2:9" ht="15.75" x14ac:dyDescent="0.25">
      <c r="B19" s="8" t="s">
        <v>166</v>
      </c>
      <c r="C19" s="16" t="s">
        <v>32</v>
      </c>
      <c r="D19" s="54"/>
      <c r="E19" s="5">
        <v>1262793</v>
      </c>
      <c r="F19" s="15"/>
      <c r="G19" s="15"/>
      <c r="I19" s="32"/>
    </row>
    <row r="20" spans="2:9" ht="15.75" x14ac:dyDescent="0.25">
      <c r="B20" s="8" t="s">
        <v>168</v>
      </c>
      <c r="C20" s="16" t="s">
        <v>32</v>
      </c>
      <c r="D20" s="54"/>
      <c r="E20" s="5">
        <v>2097474</v>
      </c>
      <c r="F20" s="15"/>
      <c r="G20" s="15"/>
      <c r="I20" s="32"/>
    </row>
    <row r="21" spans="2:9" ht="15.75" x14ac:dyDescent="0.25">
      <c r="B21" s="8" t="s">
        <v>169</v>
      </c>
      <c r="C21" s="16" t="s">
        <v>32</v>
      </c>
      <c r="D21" s="54"/>
      <c r="E21" s="5">
        <v>2820275</v>
      </c>
      <c r="F21" s="15"/>
      <c r="G21" s="15"/>
      <c r="I21" s="32"/>
    </row>
    <row r="22" spans="2:9" ht="15.75" x14ac:dyDescent="0.25">
      <c r="B22" s="8" t="s">
        <v>170</v>
      </c>
      <c r="C22" s="16" t="s">
        <v>32</v>
      </c>
      <c r="D22" s="54"/>
      <c r="E22" s="5">
        <v>2006314</v>
      </c>
      <c r="F22" s="15"/>
      <c r="G22" s="15"/>
      <c r="I22" s="32"/>
    </row>
    <row r="23" spans="2:9" ht="15.75" x14ac:dyDescent="0.25">
      <c r="B23" s="8" t="s">
        <v>171</v>
      </c>
      <c r="C23" s="16" t="s">
        <v>32</v>
      </c>
      <c r="D23" s="54"/>
      <c r="E23" s="5">
        <v>1046032</v>
      </c>
      <c r="F23" s="15"/>
      <c r="G23" s="15"/>
      <c r="I23" s="32"/>
    </row>
    <row r="24" spans="2:9" ht="15.75" x14ac:dyDescent="0.25">
      <c r="B24" s="8" t="s">
        <v>172</v>
      </c>
      <c r="C24" s="16" t="s">
        <v>32</v>
      </c>
      <c r="D24" s="54"/>
      <c r="E24" s="5">
        <v>2064378</v>
      </c>
      <c r="F24" s="15"/>
      <c r="G24" s="15"/>
      <c r="I24" s="32"/>
    </row>
    <row r="25" spans="2:9" ht="15.75" x14ac:dyDescent="0.25">
      <c r="B25" s="8" t="s">
        <v>324</v>
      </c>
      <c r="C25" s="16" t="s">
        <v>32</v>
      </c>
      <c r="D25" s="54"/>
      <c r="E25" s="5">
        <v>1407716</v>
      </c>
      <c r="F25" s="15"/>
      <c r="G25" s="15"/>
      <c r="I25" s="32"/>
    </row>
    <row r="26" spans="2:9" ht="15.75" x14ac:dyDescent="0.25">
      <c r="B26" s="8" t="s">
        <v>327</v>
      </c>
      <c r="C26" s="16" t="s">
        <v>32</v>
      </c>
      <c r="D26" s="54"/>
      <c r="E26" s="5">
        <v>414630</v>
      </c>
      <c r="F26" s="15"/>
      <c r="G26" s="15"/>
      <c r="I26" s="32"/>
    </row>
    <row r="27" spans="2:9" ht="15.75" x14ac:dyDescent="0.25">
      <c r="B27" s="51" t="s">
        <v>383</v>
      </c>
      <c r="C27" s="52" t="s">
        <v>32</v>
      </c>
      <c r="D27" s="53"/>
      <c r="E27" s="50">
        <v>1980438</v>
      </c>
      <c r="F27" s="15"/>
      <c r="G27" s="15"/>
      <c r="I27" s="32"/>
    </row>
    <row r="28" spans="2:9" ht="15.75" x14ac:dyDescent="0.25">
      <c r="B28" s="51" t="s">
        <v>432</v>
      </c>
      <c r="C28" s="52" t="s">
        <v>32</v>
      </c>
      <c r="D28" s="53"/>
      <c r="E28" s="50">
        <v>652289</v>
      </c>
      <c r="F28" s="15"/>
      <c r="G28" s="15"/>
      <c r="I28" s="32"/>
    </row>
    <row r="29" spans="2:9" ht="15.75" x14ac:dyDescent="0.25">
      <c r="B29" s="51" t="s">
        <v>452</v>
      </c>
      <c r="C29" s="52" t="s">
        <v>32</v>
      </c>
      <c r="D29" s="53"/>
      <c r="E29" s="50">
        <v>1685268</v>
      </c>
      <c r="F29" s="15"/>
      <c r="G29" s="15"/>
      <c r="I29" s="32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75" t="s">
        <v>4</v>
      </c>
      <c r="C31" s="76"/>
      <c r="D31" s="9"/>
      <c r="E31" s="18">
        <f>+SUM(E18:E30)</f>
        <v>18301953</v>
      </c>
      <c r="F31" s="10"/>
      <c r="G31" s="19"/>
    </row>
    <row r="32" spans="2:9" ht="15.75" x14ac:dyDescent="0.25">
      <c r="B32" s="3">
        <v>45752</v>
      </c>
      <c r="C32" s="16" t="s">
        <v>180</v>
      </c>
      <c r="D32" s="6"/>
      <c r="E32" s="17"/>
      <c r="F32" s="7"/>
      <c r="G32" s="7">
        <v>12099186</v>
      </c>
    </row>
    <row r="33" spans="2:9" ht="15.75" x14ac:dyDescent="0.25">
      <c r="B33" s="3">
        <v>45836</v>
      </c>
      <c r="C33" s="16" t="s">
        <v>181</v>
      </c>
      <c r="D33" s="6"/>
      <c r="E33" s="17"/>
      <c r="F33" s="7"/>
      <c r="G33" s="7">
        <v>21104000</v>
      </c>
    </row>
    <row r="34" spans="2:9" ht="15.75" x14ac:dyDescent="0.25">
      <c r="B34" s="3">
        <v>45876</v>
      </c>
      <c r="C34" s="16" t="s">
        <v>306</v>
      </c>
      <c r="D34" s="6"/>
      <c r="E34" s="17"/>
      <c r="F34" s="7"/>
      <c r="G34" s="7">
        <v>4380073</v>
      </c>
    </row>
    <row r="35" spans="2:9" ht="15.75" x14ac:dyDescent="0.25">
      <c r="B35" s="3">
        <v>45913</v>
      </c>
      <c r="C35" s="16" t="s">
        <v>326</v>
      </c>
      <c r="D35" s="6"/>
      <c r="E35" s="17"/>
      <c r="F35" s="7"/>
      <c r="G35" s="7">
        <v>16951586</v>
      </c>
    </row>
    <row r="36" spans="2:9" ht="15.75" x14ac:dyDescent="0.25">
      <c r="B36" s="3">
        <v>45936</v>
      </c>
      <c r="C36" s="16" t="s">
        <v>414</v>
      </c>
      <c r="D36" s="6"/>
      <c r="E36" s="17"/>
      <c r="F36" s="7"/>
      <c r="G36" s="7">
        <v>7866840</v>
      </c>
    </row>
    <row r="37" spans="2:9" ht="15.75" x14ac:dyDescent="0.25">
      <c r="B37" s="3">
        <v>45987</v>
      </c>
      <c r="C37" s="16" t="s">
        <v>433</v>
      </c>
      <c r="D37" s="6"/>
      <c r="E37" s="17"/>
      <c r="F37" s="7"/>
      <c r="G37" s="7">
        <v>7628275</v>
      </c>
    </row>
    <row r="38" spans="2:9" ht="15.75" x14ac:dyDescent="0.25">
      <c r="B38" s="3">
        <v>46017</v>
      </c>
      <c r="C38" s="16" t="s">
        <v>454</v>
      </c>
      <c r="D38" s="6"/>
      <c r="E38" s="17"/>
      <c r="F38" s="7"/>
      <c r="G38" s="7">
        <v>7608750</v>
      </c>
    </row>
    <row r="39" spans="2:9" ht="15.75" x14ac:dyDescent="0.25">
      <c r="B39" s="3">
        <v>46021</v>
      </c>
      <c r="C39" s="16" t="s">
        <v>453</v>
      </c>
      <c r="D39" s="6"/>
      <c r="E39" s="17"/>
      <c r="F39" s="7"/>
      <c r="G39" s="7">
        <v>5769000</v>
      </c>
    </row>
    <row r="40" spans="2:9" ht="15.75" x14ac:dyDescent="0.25">
      <c r="B40" s="3"/>
      <c r="C40" s="16"/>
      <c r="D40" s="6"/>
      <c r="E40" s="17"/>
      <c r="F40" s="7"/>
      <c r="G40" s="7"/>
    </row>
    <row r="41" spans="2:9" ht="15.75" x14ac:dyDescent="0.25">
      <c r="B41" s="75" t="s">
        <v>5</v>
      </c>
      <c r="C41" s="76"/>
      <c r="D41" s="20"/>
      <c r="E41" s="18"/>
      <c r="F41" s="19"/>
      <c r="G41" s="21">
        <f>SUM(G32:G40)</f>
        <v>83407710</v>
      </c>
    </row>
    <row r="42" spans="2:9" ht="18" customHeight="1" x14ac:dyDescent="0.25">
      <c r="B42" s="77" t="s">
        <v>304</v>
      </c>
      <c r="C42" s="78"/>
      <c r="D42" s="78"/>
      <c r="E42" s="78"/>
      <c r="F42" s="79"/>
      <c r="G42" s="22">
        <f>D17-F17-E31-G41</f>
        <v>29303390</v>
      </c>
      <c r="I42" s="32"/>
    </row>
    <row r="43" spans="2:9" x14ac:dyDescent="0.2">
      <c r="G43" s="32"/>
    </row>
    <row r="44" spans="2:9" x14ac:dyDescent="0.2">
      <c r="G44" s="32"/>
    </row>
    <row r="45" spans="2:9" x14ac:dyDescent="0.2">
      <c r="F45" s="32"/>
      <c r="G45" s="32"/>
    </row>
    <row r="46" spans="2:9" x14ac:dyDescent="0.2">
      <c r="F46" s="32"/>
      <c r="G46" s="32"/>
    </row>
  </sheetData>
  <mergeCells count="5">
    <mergeCell ref="B1:G1"/>
    <mergeCell ref="B17:C17"/>
    <mergeCell ref="B31:C31"/>
    <mergeCell ref="B41:C41"/>
    <mergeCell ref="B42:F42"/>
  </mergeCells>
  <phoneticPr fontId="9" type="noConversion"/>
  <conditionalFormatting sqref="B41:B42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1"/>
  <sheetViews>
    <sheetView zoomScaleNormal="100" workbookViewId="0">
      <selection sqref="A1:I1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241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45748</v>
      </c>
      <c r="C4" s="24" t="s">
        <v>242</v>
      </c>
      <c r="D4" s="24" t="s">
        <v>200</v>
      </c>
      <c r="E4" s="25">
        <v>644253</v>
      </c>
      <c r="F4" s="58" t="s">
        <v>179</v>
      </c>
      <c r="G4" s="25">
        <v>51540</v>
      </c>
      <c r="H4" s="25">
        <f>+E4+G4</f>
        <v>695793</v>
      </c>
      <c r="I4" s="59" t="s">
        <v>187</v>
      </c>
      <c r="J4" s="59" t="s">
        <v>188</v>
      </c>
    </row>
    <row r="5" spans="1:10" ht="15.75" customHeight="1" x14ac:dyDescent="0.2">
      <c r="B5" s="23">
        <v>45748</v>
      </c>
      <c r="C5" s="24" t="s">
        <v>243</v>
      </c>
      <c r="D5" s="24" t="s">
        <v>233</v>
      </c>
      <c r="E5" s="25">
        <v>462544</v>
      </c>
      <c r="F5" s="58" t="s">
        <v>179</v>
      </c>
      <c r="G5" s="25">
        <v>37004</v>
      </c>
      <c r="H5" s="25">
        <f>+E5+G5</f>
        <v>499548</v>
      </c>
      <c r="I5" s="59" t="s">
        <v>187</v>
      </c>
      <c r="J5" s="59" t="s">
        <v>188</v>
      </c>
    </row>
    <row r="6" spans="1:10" ht="15.75" customHeight="1" x14ac:dyDescent="0.2">
      <c r="B6" s="23">
        <v>45749</v>
      </c>
      <c r="C6" s="24" t="s">
        <v>244</v>
      </c>
      <c r="D6" s="24" t="s">
        <v>198</v>
      </c>
      <c r="E6" s="25">
        <v>312553</v>
      </c>
      <c r="F6" s="58" t="s">
        <v>179</v>
      </c>
      <c r="G6" s="25">
        <v>25004</v>
      </c>
      <c r="H6" s="25">
        <f t="shared" ref="H6:H25" si="0">+E6+G6</f>
        <v>337557</v>
      </c>
      <c r="I6" s="59" t="s">
        <v>187</v>
      </c>
      <c r="J6" s="59" t="s">
        <v>188</v>
      </c>
    </row>
    <row r="7" spans="1:10" ht="15.75" customHeight="1" x14ac:dyDescent="0.2">
      <c r="B7" s="23">
        <v>45755</v>
      </c>
      <c r="C7" s="24" t="s">
        <v>245</v>
      </c>
      <c r="D7" s="24" t="s">
        <v>196</v>
      </c>
      <c r="E7" s="25">
        <v>452071</v>
      </c>
      <c r="F7" s="58" t="s">
        <v>179</v>
      </c>
      <c r="G7" s="25">
        <v>36166</v>
      </c>
      <c r="H7" s="25">
        <f t="shared" si="0"/>
        <v>488237</v>
      </c>
      <c r="I7" s="59" t="s">
        <v>187</v>
      </c>
      <c r="J7" s="59" t="s">
        <v>188</v>
      </c>
    </row>
    <row r="8" spans="1:10" ht="15.75" customHeight="1" x14ac:dyDescent="0.2">
      <c r="B8" s="23">
        <v>45755</v>
      </c>
      <c r="C8" s="24" t="s">
        <v>246</v>
      </c>
      <c r="D8" s="24" t="s">
        <v>227</v>
      </c>
      <c r="E8" s="25">
        <v>2049555</v>
      </c>
      <c r="F8" s="58" t="s">
        <v>179</v>
      </c>
      <c r="G8" s="25">
        <v>163964</v>
      </c>
      <c r="H8" s="25">
        <f t="shared" si="0"/>
        <v>2213519</v>
      </c>
      <c r="I8" s="59" t="s">
        <v>187</v>
      </c>
      <c r="J8" s="59" t="s">
        <v>188</v>
      </c>
    </row>
    <row r="9" spans="1:10" ht="15.75" customHeight="1" x14ac:dyDescent="0.2">
      <c r="B9" s="23">
        <v>45756</v>
      </c>
      <c r="C9" s="24" t="s">
        <v>247</v>
      </c>
      <c r="D9" s="24" t="s">
        <v>186</v>
      </c>
      <c r="E9" s="25">
        <v>902865</v>
      </c>
      <c r="F9" s="58" t="s">
        <v>179</v>
      </c>
      <c r="G9" s="25">
        <v>72229</v>
      </c>
      <c r="H9" s="25">
        <f t="shared" si="0"/>
        <v>975094</v>
      </c>
      <c r="I9" s="59" t="s">
        <v>187</v>
      </c>
      <c r="J9" s="59" t="s">
        <v>188</v>
      </c>
    </row>
    <row r="10" spans="1:10" ht="15.75" customHeight="1" x14ac:dyDescent="0.2">
      <c r="B10" s="23">
        <v>45757</v>
      </c>
      <c r="C10" s="24" t="s">
        <v>248</v>
      </c>
      <c r="D10" s="24" t="s">
        <v>198</v>
      </c>
      <c r="E10" s="25">
        <v>684240</v>
      </c>
      <c r="F10" s="58" t="s">
        <v>179</v>
      </c>
      <c r="G10" s="25">
        <v>54739</v>
      </c>
      <c r="H10" s="25">
        <f t="shared" si="0"/>
        <v>738979</v>
      </c>
      <c r="I10" s="59" t="s">
        <v>187</v>
      </c>
      <c r="J10" s="59" t="s">
        <v>188</v>
      </c>
    </row>
    <row r="11" spans="1:10" ht="15.75" customHeight="1" x14ac:dyDescent="0.2">
      <c r="B11" s="23">
        <v>45761</v>
      </c>
      <c r="C11" s="24" t="s">
        <v>249</v>
      </c>
      <c r="D11" s="24" t="s">
        <v>200</v>
      </c>
      <c r="E11" s="25">
        <v>467256</v>
      </c>
      <c r="F11" s="58" t="s">
        <v>179</v>
      </c>
      <c r="G11" s="25">
        <v>37380</v>
      </c>
      <c r="H11" s="25">
        <f t="shared" si="0"/>
        <v>504636</v>
      </c>
      <c r="I11" s="59" t="s">
        <v>187</v>
      </c>
      <c r="J11" s="59" t="s">
        <v>188</v>
      </c>
    </row>
    <row r="12" spans="1:10" ht="15.75" customHeight="1" x14ac:dyDescent="0.2">
      <c r="B12" s="23">
        <v>45761</v>
      </c>
      <c r="C12" s="24" t="s">
        <v>250</v>
      </c>
      <c r="D12" s="24" t="s">
        <v>194</v>
      </c>
      <c r="E12" s="25">
        <v>601330</v>
      </c>
      <c r="F12" s="58" t="s">
        <v>179</v>
      </c>
      <c r="G12" s="25">
        <v>48106</v>
      </c>
      <c r="H12" s="25">
        <f t="shared" si="0"/>
        <v>649436</v>
      </c>
      <c r="I12" s="59" t="s">
        <v>187</v>
      </c>
      <c r="J12" s="59" t="s">
        <v>188</v>
      </c>
    </row>
    <row r="13" spans="1:10" ht="15.75" customHeight="1" x14ac:dyDescent="0.2">
      <c r="B13" s="23">
        <v>45762</v>
      </c>
      <c r="C13" s="24" t="s">
        <v>251</v>
      </c>
      <c r="D13" s="24" t="s">
        <v>252</v>
      </c>
      <c r="E13" s="25">
        <v>485454</v>
      </c>
      <c r="F13" s="58" t="s">
        <v>179</v>
      </c>
      <c r="G13" s="25">
        <v>38836</v>
      </c>
      <c r="H13" s="25">
        <f t="shared" si="0"/>
        <v>524290</v>
      </c>
      <c r="I13" s="59" t="s">
        <v>187</v>
      </c>
      <c r="J13" s="59" t="s">
        <v>188</v>
      </c>
    </row>
    <row r="14" spans="1:10" ht="15.75" customHeight="1" x14ac:dyDescent="0.2">
      <c r="B14" s="23">
        <v>45769</v>
      </c>
      <c r="C14" s="24" t="s">
        <v>253</v>
      </c>
      <c r="D14" s="24" t="s">
        <v>192</v>
      </c>
      <c r="E14" s="25">
        <v>623590</v>
      </c>
      <c r="F14" s="58" t="s">
        <v>179</v>
      </c>
      <c r="G14" s="25">
        <v>49887</v>
      </c>
      <c r="H14" s="25">
        <f t="shared" si="0"/>
        <v>673477</v>
      </c>
      <c r="I14" s="59" t="s">
        <v>187</v>
      </c>
      <c r="J14" s="59" t="s">
        <v>188</v>
      </c>
    </row>
    <row r="15" spans="1:10" ht="15.75" customHeight="1" x14ac:dyDescent="0.2">
      <c r="B15" s="23">
        <v>45771</v>
      </c>
      <c r="C15" s="24" t="s">
        <v>254</v>
      </c>
      <c r="D15" s="24" t="s">
        <v>227</v>
      </c>
      <c r="E15" s="25">
        <v>1034895</v>
      </c>
      <c r="F15" s="58" t="s">
        <v>179</v>
      </c>
      <c r="G15" s="25">
        <v>82792</v>
      </c>
      <c r="H15" s="25">
        <f t="shared" si="0"/>
        <v>1117687</v>
      </c>
      <c r="I15" s="59" t="s">
        <v>187</v>
      </c>
      <c r="J15" s="59" t="s">
        <v>188</v>
      </c>
    </row>
    <row r="16" spans="1:10" ht="15.75" customHeight="1" x14ac:dyDescent="0.2">
      <c r="B16" s="23">
        <v>45771</v>
      </c>
      <c r="C16" s="24" t="s">
        <v>255</v>
      </c>
      <c r="D16" s="24" t="s">
        <v>196</v>
      </c>
      <c r="E16" s="25">
        <v>555093</v>
      </c>
      <c r="F16" s="58" t="s">
        <v>179</v>
      </c>
      <c r="G16" s="25">
        <v>44407</v>
      </c>
      <c r="H16" s="25">
        <f t="shared" si="0"/>
        <v>599500</v>
      </c>
      <c r="I16" s="59" t="s">
        <v>187</v>
      </c>
      <c r="J16" s="59" t="s">
        <v>188</v>
      </c>
    </row>
    <row r="17" spans="2:10" ht="15.75" customHeight="1" x14ac:dyDescent="0.2">
      <c r="B17" s="23">
        <v>45772</v>
      </c>
      <c r="C17" s="24" t="s">
        <v>256</v>
      </c>
      <c r="D17" s="24" t="s">
        <v>208</v>
      </c>
      <c r="E17" s="25">
        <v>411486</v>
      </c>
      <c r="F17" s="58" t="s">
        <v>179</v>
      </c>
      <c r="G17" s="25">
        <v>32919</v>
      </c>
      <c r="H17" s="25">
        <f t="shared" si="0"/>
        <v>444405</v>
      </c>
      <c r="I17" s="59" t="s">
        <v>187</v>
      </c>
      <c r="J17" s="59" t="s">
        <v>188</v>
      </c>
    </row>
    <row r="18" spans="2:10" ht="15.75" customHeight="1" x14ac:dyDescent="0.2">
      <c r="B18" s="23">
        <v>45775</v>
      </c>
      <c r="C18" s="24" t="s">
        <v>257</v>
      </c>
      <c r="D18" s="24" t="s">
        <v>206</v>
      </c>
      <c r="E18" s="25">
        <v>688876</v>
      </c>
      <c r="F18" s="58" t="s">
        <v>179</v>
      </c>
      <c r="G18" s="25">
        <v>55110</v>
      </c>
      <c r="H18" s="25">
        <f t="shared" si="0"/>
        <v>743986</v>
      </c>
      <c r="I18" s="59" t="s">
        <v>187</v>
      </c>
      <c r="J18" s="59" t="s">
        <v>188</v>
      </c>
    </row>
    <row r="19" spans="2:10" ht="15.75" customHeight="1" x14ac:dyDescent="0.2">
      <c r="B19" s="23">
        <v>45776</v>
      </c>
      <c r="C19" s="24" t="s">
        <v>258</v>
      </c>
      <c r="D19" s="24" t="s">
        <v>259</v>
      </c>
      <c r="E19" s="25">
        <v>1229733</v>
      </c>
      <c r="F19" s="58" t="s">
        <v>179</v>
      </c>
      <c r="G19" s="25">
        <v>98379</v>
      </c>
      <c r="H19" s="25">
        <f t="shared" si="0"/>
        <v>1328112</v>
      </c>
      <c r="I19" s="59" t="s">
        <v>187</v>
      </c>
      <c r="J19" s="59" t="s">
        <v>188</v>
      </c>
    </row>
    <row r="20" spans="2:10" ht="15.75" customHeight="1" x14ac:dyDescent="0.2">
      <c r="B20" s="23">
        <v>45749</v>
      </c>
      <c r="C20" s="24"/>
      <c r="D20" s="24" t="s">
        <v>260</v>
      </c>
      <c r="E20" s="25">
        <v>-280769</v>
      </c>
      <c r="F20" s="58" t="s">
        <v>179</v>
      </c>
      <c r="G20" s="25">
        <v>-22462</v>
      </c>
      <c r="H20" s="25">
        <f t="shared" si="0"/>
        <v>-303231</v>
      </c>
      <c r="I20" s="59" t="s">
        <v>187</v>
      </c>
      <c r="J20" s="59" t="s">
        <v>188</v>
      </c>
    </row>
    <row r="21" spans="2:10" ht="15.75" customHeight="1" x14ac:dyDescent="0.2">
      <c r="B21" s="23">
        <v>45750</v>
      </c>
      <c r="C21" s="24"/>
      <c r="D21" s="24" t="s">
        <v>212</v>
      </c>
      <c r="E21" s="25">
        <v>-557926</v>
      </c>
      <c r="F21" s="58" t="s">
        <v>179</v>
      </c>
      <c r="G21" s="25">
        <v>-44634</v>
      </c>
      <c r="H21" s="25">
        <f t="shared" si="0"/>
        <v>-602560</v>
      </c>
      <c r="I21" s="59" t="s">
        <v>187</v>
      </c>
      <c r="J21" s="59" t="s">
        <v>188</v>
      </c>
    </row>
    <row r="22" spans="2:10" ht="15.75" customHeight="1" x14ac:dyDescent="0.2">
      <c r="B22" s="23">
        <v>45761</v>
      </c>
      <c r="C22" s="24"/>
      <c r="D22" s="24" t="s">
        <v>237</v>
      </c>
      <c r="E22" s="25">
        <v>-67403</v>
      </c>
      <c r="F22" s="58" t="s">
        <v>179</v>
      </c>
      <c r="G22" s="25">
        <v>-5392</v>
      </c>
      <c r="H22" s="25">
        <f t="shared" si="0"/>
        <v>-72795</v>
      </c>
      <c r="I22" s="59" t="s">
        <v>187</v>
      </c>
      <c r="J22" s="59" t="s">
        <v>188</v>
      </c>
    </row>
    <row r="23" spans="2:10" ht="15.75" customHeight="1" x14ac:dyDescent="0.2">
      <c r="B23" s="23">
        <v>45763</v>
      </c>
      <c r="C23" s="24"/>
      <c r="D23" s="24" t="s">
        <v>212</v>
      </c>
      <c r="E23" s="25">
        <v>-282150</v>
      </c>
      <c r="F23" s="58" t="s">
        <v>179</v>
      </c>
      <c r="G23" s="25">
        <v>-22572</v>
      </c>
      <c r="H23" s="25">
        <f t="shared" si="0"/>
        <v>-304722</v>
      </c>
      <c r="I23" s="59" t="s">
        <v>187</v>
      </c>
      <c r="J23" s="59" t="s">
        <v>188</v>
      </c>
    </row>
    <row r="24" spans="2:10" ht="15.75" customHeight="1" x14ac:dyDescent="0.2">
      <c r="B24" s="23">
        <v>45771</v>
      </c>
      <c r="C24" s="24"/>
      <c r="D24" s="24" t="s">
        <v>261</v>
      </c>
      <c r="E24" s="25">
        <v>-1355715</v>
      </c>
      <c r="F24" s="58" t="s">
        <v>179</v>
      </c>
      <c r="G24" s="25">
        <v>-108457</v>
      </c>
      <c r="H24" s="25">
        <f t="shared" si="0"/>
        <v>-1464172</v>
      </c>
      <c r="I24" s="59" t="s">
        <v>187</v>
      </c>
      <c r="J24" s="59" t="s">
        <v>188</v>
      </c>
    </row>
    <row r="25" spans="2:10" ht="15.75" customHeight="1" x14ac:dyDescent="0.2">
      <c r="B25" s="23">
        <v>45772</v>
      </c>
      <c r="C25" s="24"/>
      <c r="D25" s="24" t="s">
        <v>209</v>
      </c>
      <c r="E25" s="25">
        <v>-67403</v>
      </c>
      <c r="F25" s="58" t="s">
        <v>179</v>
      </c>
      <c r="G25" s="25">
        <v>-5392</v>
      </c>
      <c r="H25" s="25">
        <f t="shared" si="0"/>
        <v>-72795</v>
      </c>
      <c r="I25" s="59" t="s">
        <v>187</v>
      </c>
      <c r="J25" s="59" t="s">
        <v>188</v>
      </c>
    </row>
    <row r="26" spans="2:10" x14ac:dyDescent="0.2">
      <c r="B26" s="36" t="s">
        <v>262</v>
      </c>
      <c r="D26" s="60" t="s">
        <v>214</v>
      </c>
      <c r="E26" s="37">
        <f>SUM(E4:E25)</f>
        <v>8994428</v>
      </c>
      <c r="G26" s="37">
        <f>SUM(G4:G25)</f>
        <v>719553</v>
      </c>
      <c r="H26" s="37">
        <f>SUM(H4:H25)</f>
        <v>9713981</v>
      </c>
    </row>
    <row r="27" spans="2:10" x14ac:dyDescent="0.2">
      <c r="D27" s="61" t="s">
        <v>263</v>
      </c>
      <c r="H27" s="62">
        <f>-E26*0.005</f>
        <v>-44972.14</v>
      </c>
    </row>
    <row r="28" spans="2:10" x14ac:dyDescent="0.2">
      <c r="D28" s="61" t="s">
        <v>264</v>
      </c>
      <c r="H28" s="62">
        <f>-H26*0.01</f>
        <v>-97139.81</v>
      </c>
    </row>
    <row r="29" spans="2:10" x14ac:dyDescent="0.2">
      <c r="D29" s="61" t="s">
        <v>265</v>
      </c>
      <c r="H29" s="62">
        <f>-H26*0.01</f>
        <v>-97139.81</v>
      </c>
    </row>
    <row r="30" spans="2:10" x14ac:dyDescent="0.2">
      <c r="D30" s="63" t="s">
        <v>218</v>
      </c>
      <c r="H30" s="64">
        <f>+SUM(H27:H29)</f>
        <v>-239251.76</v>
      </c>
    </row>
    <row r="31" spans="2:10" x14ac:dyDescent="0.2">
      <c r="D31" s="65" t="s">
        <v>219</v>
      </c>
      <c r="H31" s="64">
        <f>+H26+H30</f>
        <v>9474729.2400000002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6"/>
  <sheetViews>
    <sheetView topLeftCell="A3" zoomScaleNormal="100" workbookViewId="0">
      <selection activeCell="B22" sqref="B22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286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45721</v>
      </c>
      <c r="C4" s="24" t="s">
        <v>287</v>
      </c>
      <c r="D4" s="24" t="s">
        <v>196</v>
      </c>
      <c r="E4" s="25">
        <v>422274</v>
      </c>
      <c r="F4" s="58" t="s">
        <v>179</v>
      </c>
      <c r="G4" s="25">
        <v>33782</v>
      </c>
      <c r="H4" s="25">
        <f>+E4+G4</f>
        <v>456056</v>
      </c>
      <c r="I4" s="59" t="s">
        <v>187</v>
      </c>
      <c r="J4" s="59" t="s">
        <v>188</v>
      </c>
    </row>
    <row r="5" spans="1:10" ht="15.75" customHeight="1" x14ac:dyDescent="0.2">
      <c r="B5" s="23">
        <v>45722</v>
      </c>
      <c r="C5" s="24" t="s">
        <v>288</v>
      </c>
      <c r="D5" s="24" t="s">
        <v>198</v>
      </c>
      <c r="E5" s="25">
        <v>611478</v>
      </c>
      <c r="F5" s="58" t="s">
        <v>179</v>
      </c>
      <c r="G5" s="25">
        <v>48918</v>
      </c>
      <c r="H5" s="25">
        <f t="shared" ref="H5:H20" si="0">+E5+G5</f>
        <v>660396</v>
      </c>
      <c r="I5" s="59" t="s">
        <v>187</v>
      </c>
      <c r="J5" s="59" t="s">
        <v>188</v>
      </c>
    </row>
    <row r="6" spans="1:10" ht="15.75" customHeight="1" x14ac:dyDescent="0.2">
      <c r="B6" s="23">
        <v>45726</v>
      </c>
      <c r="C6" s="24" t="s">
        <v>289</v>
      </c>
      <c r="D6" s="24" t="s">
        <v>200</v>
      </c>
      <c r="E6" s="25">
        <v>410826</v>
      </c>
      <c r="F6" s="58" t="s">
        <v>179</v>
      </c>
      <c r="G6" s="25">
        <v>32866</v>
      </c>
      <c r="H6" s="25">
        <f t="shared" si="0"/>
        <v>443692</v>
      </c>
      <c r="I6" s="59" t="s">
        <v>187</v>
      </c>
      <c r="J6" s="59" t="s">
        <v>188</v>
      </c>
    </row>
    <row r="7" spans="1:10" ht="15.75" customHeight="1" x14ac:dyDescent="0.2">
      <c r="B7" s="23">
        <v>45728</v>
      </c>
      <c r="C7" s="24" t="s">
        <v>290</v>
      </c>
      <c r="D7" s="24" t="s">
        <v>235</v>
      </c>
      <c r="E7" s="25">
        <v>437484</v>
      </c>
      <c r="F7" s="58" t="s">
        <v>179</v>
      </c>
      <c r="G7" s="25">
        <v>34999</v>
      </c>
      <c r="H7" s="25">
        <f t="shared" si="0"/>
        <v>472483</v>
      </c>
      <c r="I7" s="59" t="s">
        <v>187</v>
      </c>
      <c r="J7" s="59" t="s">
        <v>188</v>
      </c>
    </row>
    <row r="8" spans="1:10" ht="15.75" customHeight="1" x14ac:dyDescent="0.2">
      <c r="B8" s="23">
        <v>45730</v>
      </c>
      <c r="C8" s="24" t="s">
        <v>291</v>
      </c>
      <c r="D8" s="24" t="s">
        <v>192</v>
      </c>
      <c r="E8" s="25">
        <v>958691</v>
      </c>
      <c r="F8" s="58" t="s">
        <v>179</v>
      </c>
      <c r="G8" s="25">
        <v>76695</v>
      </c>
      <c r="H8" s="25">
        <f t="shared" si="0"/>
        <v>1035386</v>
      </c>
      <c r="I8" s="59" t="s">
        <v>187</v>
      </c>
      <c r="J8" s="59" t="s">
        <v>188</v>
      </c>
    </row>
    <row r="9" spans="1:10" ht="15.75" customHeight="1" x14ac:dyDescent="0.2">
      <c r="B9" s="23">
        <v>45733</v>
      </c>
      <c r="C9" s="24" t="s">
        <v>292</v>
      </c>
      <c r="D9" s="24" t="s">
        <v>196</v>
      </c>
      <c r="E9" s="25">
        <v>350782</v>
      </c>
      <c r="F9" s="58" t="s">
        <v>179</v>
      </c>
      <c r="G9" s="25">
        <v>28063</v>
      </c>
      <c r="H9" s="25">
        <f t="shared" si="0"/>
        <v>378845</v>
      </c>
      <c r="I9" s="59" t="s">
        <v>187</v>
      </c>
      <c r="J9" s="59" t="s">
        <v>188</v>
      </c>
    </row>
    <row r="10" spans="1:10" ht="15.75" customHeight="1" x14ac:dyDescent="0.2">
      <c r="B10" s="23">
        <v>45733</v>
      </c>
      <c r="C10" s="24" t="s">
        <v>293</v>
      </c>
      <c r="D10" s="24" t="s">
        <v>208</v>
      </c>
      <c r="E10" s="25">
        <v>552561</v>
      </c>
      <c r="F10" s="58" t="s">
        <v>179</v>
      </c>
      <c r="G10" s="25">
        <v>44205</v>
      </c>
      <c r="H10" s="25">
        <f t="shared" si="0"/>
        <v>596766</v>
      </c>
      <c r="I10" s="59" t="s">
        <v>187</v>
      </c>
      <c r="J10" s="59" t="s">
        <v>188</v>
      </c>
    </row>
    <row r="11" spans="1:10" ht="15.75" customHeight="1" x14ac:dyDescent="0.2">
      <c r="B11" s="23">
        <v>45734</v>
      </c>
      <c r="C11" s="24" t="s">
        <v>294</v>
      </c>
      <c r="D11" s="24" t="s">
        <v>206</v>
      </c>
      <c r="E11" s="25">
        <v>601095</v>
      </c>
      <c r="F11" s="58" t="s">
        <v>179</v>
      </c>
      <c r="G11" s="25">
        <v>48088</v>
      </c>
      <c r="H11" s="25">
        <f t="shared" si="0"/>
        <v>649183</v>
      </c>
      <c r="I11" s="59" t="s">
        <v>187</v>
      </c>
      <c r="J11" s="59" t="s">
        <v>188</v>
      </c>
    </row>
    <row r="12" spans="1:10" ht="15.75" customHeight="1" x14ac:dyDescent="0.2">
      <c r="B12" s="23">
        <v>45741</v>
      </c>
      <c r="C12" s="24" t="s">
        <v>295</v>
      </c>
      <c r="D12" s="24" t="s">
        <v>252</v>
      </c>
      <c r="E12" s="25">
        <v>913218</v>
      </c>
      <c r="F12" s="58" t="s">
        <v>179</v>
      </c>
      <c r="G12" s="25">
        <v>73057</v>
      </c>
      <c r="H12" s="25">
        <f t="shared" si="0"/>
        <v>986275</v>
      </c>
      <c r="I12" s="59" t="s">
        <v>187</v>
      </c>
      <c r="J12" s="59" t="s">
        <v>188</v>
      </c>
    </row>
    <row r="13" spans="1:10" ht="15.75" customHeight="1" x14ac:dyDescent="0.2">
      <c r="B13" s="23">
        <v>45743</v>
      </c>
      <c r="C13" s="24" t="s">
        <v>296</v>
      </c>
      <c r="D13" s="24" t="s">
        <v>192</v>
      </c>
      <c r="E13" s="25">
        <v>841731</v>
      </c>
      <c r="F13" s="58" t="s">
        <v>179</v>
      </c>
      <c r="G13" s="25">
        <v>67338</v>
      </c>
      <c r="H13" s="25">
        <f t="shared" si="0"/>
        <v>909069</v>
      </c>
      <c r="I13" s="59" t="s">
        <v>187</v>
      </c>
      <c r="J13" s="59" t="s">
        <v>188</v>
      </c>
    </row>
    <row r="14" spans="1:10" ht="15.75" customHeight="1" x14ac:dyDescent="0.2">
      <c r="B14" s="66">
        <v>45728</v>
      </c>
      <c r="C14" s="24"/>
      <c r="D14" s="24" t="s">
        <v>297</v>
      </c>
      <c r="E14" s="67">
        <v>-697997</v>
      </c>
      <c r="F14" s="58" t="s">
        <v>179</v>
      </c>
      <c r="G14" s="67">
        <v>-55839</v>
      </c>
      <c r="H14" s="25">
        <f t="shared" si="0"/>
        <v>-753836</v>
      </c>
      <c r="I14" s="59" t="s">
        <v>187</v>
      </c>
      <c r="J14" s="59" t="s">
        <v>188</v>
      </c>
    </row>
    <row r="15" spans="1:10" ht="15.75" customHeight="1" x14ac:dyDescent="0.2">
      <c r="B15" s="66">
        <v>45728</v>
      </c>
      <c r="C15" s="24"/>
      <c r="D15" s="24" t="s">
        <v>281</v>
      </c>
      <c r="E15" s="67">
        <v>-496049</v>
      </c>
      <c r="F15" s="58" t="s">
        <v>179</v>
      </c>
      <c r="G15" s="67">
        <v>-39684</v>
      </c>
      <c r="H15" s="25">
        <f t="shared" si="0"/>
        <v>-535733</v>
      </c>
      <c r="I15" s="59" t="s">
        <v>187</v>
      </c>
      <c r="J15" s="59" t="s">
        <v>188</v>
      </c>
    </row>
    <row r="16" spans="1:10" ht="15.75" customHeight="1" x14ac:dyDescent="0.2">
      <c r="B16" s="66">
        <v>45728</v>
      </c>
      <c r="C16" s="24"/>
      <c r="D16" s="24" t="s">
        <v>280</v>
      </c>
      <c r="E16" s="67">
        <v>-134806</v>
      </c>
      <c r="F16" s="58" t="s">
        <v>179</v>
      </c>
      <c r="G16" s="67">
        <v>-10784</v>
      </c>
      <c r="H16" s="25">
        <f t="shared" si="0"/>
        <v>-145590</v>
      </c>
      <c r="I16" s="59" t="s">
        <v>187</v>
      </c>
      <c r="J16" s="59" t="s">
        <v>188</v>
      </c>
    </row>
    <row r="17" spans="2:10" ht="15.75" customHeight="1" x14ac:dyDescent="0.2">
      <c r="B17" s="66">
        <v>45728</v>
      </c>
      <c r="C17" s="24"/>
      <c r="D17" s="24" t="s">
        <v>211</v>
      </c>
      <c r="E17" s="67">
        <v>-105505</v>
      </c>
      <c r="F17" s="58" t="s">
        <v>179</v>
      </c>
      <c r="G17" s="67">
        <v>-8440</v>
      </c>
      <c r="H17" s="25">
        <f t="shared" si="0"/>
        <v>-113945</v>
      </c>
      <c r="I17" s="59" t="s">
        <v>187</v>
      </c>
      <c r="J17" s="59" t="s">
        <v>188</v>
      </c>
    </row>
    <row r="18" spans="2:10" ht="15.75" customHeight="1" x14ac:dyDescent="0.2">
      <c r="B18" s="66">
        <v>45735</v>
      </c>
      <c r="C18" s="24"/>
      <c r="D18" s="24" t="s">
        <v>211</v>
      </c>
      <c r="E18" s="67">
        <v>-134806</v>
      </c>
      <c r="F18" s="58" t="s">
        <v>179</v>
      </c>
      <c r="G18" s="67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66">
        <v>45735</v>
      </c>
      <c r="C19" s="24"/>
      <c r="D19" s="24" t="s">
        <v>298</v>
      </c>
      <c r="E19" s="67">
        <v>-316515</v>
      </c>
      <c r="F19" s="58" t="s">
        <v>179</v>
      </c>
      <c r="G19" s="67">
        <v>-25321</v>
      </c>
      <c r="H19" s="25">
        <f t="shared" si="0"/>
        <v>-341836</v>
      </c>
      <c r="I19" s="59" t="s">
        <v>187</v>
      </c>
      <c r="J19" s="59" t="s">
        <v>188</v>
      </c>
    </row>
    <row r="20" spans="2:10" ht="15.75" customHeight="1" x14ac:dyDescent="0.2">
      <c r="B20" s="66">
        <v>45742</v>
      </c>
      <c r="C20" s="24"/>
      <c r="D20" s="24" t="s">
        <v>297</v>
      </c>
      <c r="E20" s="67">
        <v>-56430</v>
      </c>
      <c r="F20" s="58" t="s">
        <v>179</v>
      </c>
      <c r="G20" s="67">
        <v>-4514</v>
      </c>
      <c r="H20" s="25">
        <f t="shared" si="0"/>
        <v>-60944</v>
      </c>
      <c r="I20" s="59" t="s">
        <v>187</v>
      </c>
      <c r="J20" s="59" t="s">
        <v>188</v>
      </c>
    </row>
    <row r="21" spans="2:10" x14ac:dyDescent="0.2">
      <c r="B21" s="36" t="s">
        <v>305</v>
      </c>
      <c r="D21" s="60" t="s">
        <v>214</v>
      </c>
      <c r="E21" s="37">
        <f>SUM(E4:E20)</f>
        <v>4158032</v>
      </c>
      <c r="G21" s="37">
        <f>SUM(G4:G20)</f>
        <v>332645</v>
      </c>
      <c r="H21" s="37">
        <f>SUM(H4:H20)</f>
        <v>4490677</v>
      </c>
    </row>
    <row r="22" spans="2:10" x14ac:dyDescent="0.2">
      <c r="D22" s="61" t="s">
        <v>299</v>
      </c>
      <c r="H22" s="62">
        <f>-E21*0.005</f>
        <v>-20790.16</v>
      </c>
    </row>
    <row r="23" spans="2:10" x14ac:dyDescent="0.2">
      <c r="D23" s="61" t="s">
        <v>300</v>
      </c>
      <c r="H23" s="62">
        <f>-H21*0.01</f>
        <v>-44906.770000000004</v>
      </c>
    </row>
    <row r="24" spans="2:10" x14ac:dyDescent="0.2">
      <c r="D24" s="61" t="s">
        <v>301</v>
      </c>
      <c r="H24" s="62">
        <f>-H21*0.01</f>
        <v>-44906.770000000004</v>
      </c>
    </row>
    <row r="25" spans="2:10" x14ac:dyDescent="0.2">
      <c r="D25" s="63" t="s">
        <v>218</v>
      </c>
      <c r="H25" s="64">
        <f>+SUM(H22:H24)</f>
        <v>-110603.70000000001</v>
      </c>
    </row>
    <row r="26" spans="2:10" x14ac:dyDescent="0.2">
      <c r="D26" s="65" t="s">
        <v>219</v>
      </c>
      <c r="H26" s="64">
        <f>+H21+H25</f>
        <v>4380073.3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J30"/>
  <sheetViews>
    <sheetView topLeftCell="A10" zoomScaleNormal="100" workbookViewId="0">
      <selection activeCell="D19" sqref="D19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6" style="49" customWidth="1"/>
    <col min="6" max="6" width="9" style="35" customWidth="1"/>
    <col min="7" max="7" width="11.625" style="49" customWidth="1"/>
    <col min="8" max="8" width="14.25" style="49" customWidth="1"/>
    <col min="9" max="9" width="38.375" style="35" customWidth="1"/>
    <col min="10" max="10" width="14.62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359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45691</v>
      </c>
      <c r="C4" s="24" t="s">
        <v>360</v>
      </c>
      <c r="D4" s="24" t="s">
        <v>196</v>
      </c>
      <c r="E4" s="25">
        <v>490300</v>
      </c>
      <c r="F4" s="58" t="s">
        <v>179</v>
      </c>
      <c r="G4" s="25">
        <v>39224</v>
      </c>
      <c r="H4" s="25">
        <f>+E4+G4</f>
        <v>529524</v>
      </c>
      <c r="I4" s="59" t="s">
        <v>187</v>
      </c>
      <c r="J4" s="59" t="s">
        <v>188</v>
      </c>
    </row>
    <row r="5" spans="1:10" ht="15.75" customHeight="1" x14ac:dyDescent="0.2">
      <c r="B5" s="23">
        <v>45692</v>
      </c>
      <c r="C5" s="24" t="s">
        <v>361</v>
      </c>
      <c r="D5" s="24" t="s">
        <v>318</v>
      </c>
      <c r="E5" s="25">
        <v>632327</v>
      </c>
      <c r="F5" s="58" t="s">
        <v>179</v>
      </c>
      <c r="G5" s="25">
        <v>50586</v>
      </c>
      <c r="H5" s="25">
        <f t="shared" ref="H5:H24" si="0">+E5+G5</f>
        <v>682913</v>
      </c>
      <c r="I5" s="59" t="s">
        <v>187</v>
      </c>
      <c r="J5" s="59" t="s">
        <v>188</v>
      </c>
    </row>
    <row r="6" spans="1:10" ht="15.75" customHeight="1" x14ac:dyDescent="0.2">
      <c r="B6" s="23">
        <v>45692</v>
      </c>
      <c r="C6" s="24" t="s">
        <v>362</v>
      </c>
      <c r="D6" s="24" t="s">
        <v>363</v>
      </c>
      <c r="E6" s="25">
        <v>2496115</v>
      </c>
      <c r="F6" s="58" t="s">
        <v>179</v>
      </c>
      <c r="G6" s="25">
        <v>199689</v>
      </c>
      <c r="H6" s="25">
        <f t="shared" si="0"/>
        <v>2695804</v>
      </c>
      <c r="I6" s="59" t="s">
        <v>187</v>
      </c>
      <c r="J6" s="59" t="s">
        <v>188</v>
      </c>
    </row>
    <row r="7" spans="1:10" ht="15.75" customHeight="1" x14ac:dyDescent="0.2">
      <c r="B7" s="23">
        <v>45692</v>
      </c>
      <c r="C7" s="24" t="s">
        <v>364</v>
      </c>
      <c r="D7" s="24" t="s">
        <v>252</v>
      </c>
      <c r="E7" s="25">
        <v>485454</v>
      </c>
      <c r="F7" s="58" t="s">
        <v>179</v>
      </c>
      <c r="G7" s="25">
        <v>38836</v>
      </c>
      <c r="H7" s="25">
        <f t="shared" si="0"/>
        <v>524290</v>
      </c>
      <c r="I7" s="59" t="s">
        <v>187</v>
      </c>
      <c r="J7" s="59" t="s">
        <v>188</v>
      </c>
    </row>
    <row r="8" spans="1:10" ht="15.75" customHeight="1" x14ac:dyDescent="0.2">
      <c r="B8" s="23">
        <v>45698</v>
      </c>
      <c r="C8" s="24" t="s">
        <v>365</v>
      </c>
      <c r="D8" s="24" t="s">
        <v>198</v>
      </c>
      <c r="E8" s="25">
        <v>644253</v>
      </c>
      <c r="F8" s="58" t="s">
        <v>179</v>
      </c>
      <c r="G8" s="25">
        <v>51540</v>
      </c>
      <c r="H8" s="25">
        <f t="shared" si="0"/>
        <v>695793</v>
      </c>
      <c r="I8" s="59" t="s">
        <v>187</v>
      </c>
      <c r="J8" s="59" t="s">
        <v>188</v>
      </c>
    </row>
    <row r="9" spans="1:10" ht="15.75" customHeight="1" x14ac:dyDescent="0.2">
      <c r="B9" s="23">
        <v>45700</v>
      </c>
      <c r="C9" s="24" t="s">
        <v>366</v>
      </c>
      <c r="D9" s="24" t="s">
        <v>200</v>
      </c>
      <c r="E9" s="25">
        <v>644253</v>
      </c>
      <c r="F9" s="58" t="s">
        <v>179</v>
      </c>
      <c r="G9" s="25">
        <v>51540</v>
      </c>
      <c r="H9" s="25">
        <f t="shared" si="0"/>
        <v>695793</v>
      </c>
      <c r="I9" s="59" t="s">
        <v>187</v>
      </c>
      <c r="J9" s="59" t="s">
        <v>188</v>
      </c>
    </row>
    <row r="10" spans="1:10" ht="15.75" customHeight="1" x14ac:dyDescent="0.2">
      <c r="B10" s="23">
        <v>45700</v>
      </c>
      <c r="C10" s="24" t="s">
        <v>367</v>
      </c>
      <c r="D10" s="24" t="s">
        <v>368</v>
      </c>
      <c r="E10" s="25">
        <v>1335365</v>
      </c>
      <c r="F10" s="58" t="s">
        <v>179</v>
      </c>
      <c r="G10" s="25">
        <v>106829</v>
      </c>
      <c r="H10" s="25">
        <f t="shared" si="0"/>
        <v>1442194</v>
      </c>
      <c r="I10" s="59" t="s">
        <v>187</v>
      </c>
      <c r="J10" s="59" t="s">
        <v>188</v>
      </c>
    </row>
    <row r="11" spans="1:10" ht="15.75" customHeight="1" x14ac:dyDescent="0.2">
      <c r="B11" s="23">
        <v>45700</v>
      </c>
      <c r="C11" s="24" t="s">
        <v>369</v>
      </c>
      <c r="D11" s="24" t="s">
        <v>206</v>
      </c>
      <c r="E11" s="25">
        <v>761096</v>
      </c>
      <c r="F11" s="58" t="s">
        <v>179</v>
      </c>
      <c r="G11" s="25">
        <v>60888</v>
      </c>
      <c r="H11" s="25">
        <f t="shared" si="0"/>
        <v>821984</v>
      </c>
      <c r="I11" s="59" t="s">
        <v>187</v>
      </c>
      <c r="J11" s="59" t="s">
        <v>188</v>
      </c>
    </row>
    <row r="12" spans="1:10" ht="15.75" customHeight="1" x14ac:dyDescent="0.2">
      <c r="B12" s="23">
        <v>45705</v>
      </c>
      <c r="C12" s="24" t="s">
        <v>370</v>
      </c>
      <c r="D12" s="24" t="s">
        <v>235</v>
      </c>
      <c r="E12" s="25">
        <v>1593250</v>
      </c>
      <c r="F12" s="58" t="s">
        <v>179</v>
      </c>
      <c r="G12" s="25">
        <v>127460</v>
      </c>
      <c r="H12" s="25">
        <f t="shared" si="0"/>
        <v>1720710</v>
      </c>
      <c r="I12" s="59" t="s">
        <v>187</v>
      </c>
      <c r="J12" s="59" t="s">
        <v>188</v>
      </c>
    </row>
    <row r="13" spans="1:10" ht="15.75" customHeight="1" x14ac:dyDescent="0.2">
      <c r="B13" s="23">
        <v>45709</v>
      </c>
      <c r="C13" s="24" t="s">
        <v>371</v>
      </c>
      <c r="D13" s="24" t="s">
        <v>196</v>
      </c>
      <c r="E13" s="25">
        <v>435382</v>
      </c>
      <c r="F13" s="58" t="s">
        <v>179</v>
      </c>
      <c r="G13" s="25">
        <v>34831</v>
      </c>
      <c r="H13" s="25">
        <f t="shared" si="0"/>
        <v>470213</v>
      </c>
      <c r="I13" s="59" t="s">
        <v>187</v>
      </c>
      <c r="J13" s="59" t="s">
        <v>188</v>
      </c>
    </row>
    <row r="14" spans="1:10" ht="15.75" customHeight="1" x14ac:dyDescent="0.2">
      <c r="B14" s="23">
        <v>45712</v>
      </c>
      <c r="C14" s="24" t="s">
        <v>372</v>
      </c>
      <c r="D14" s="24" t="s">
        <v>206</v>
      </c>
      <c r="E14" s="25">
        <v>765080</v>
      </c>
      <c r="F14" s="58" t="s">
        <v>179</v>
      </c>
      <c r="G14" s="25">
        <v>61206</v>
      </c>
      <c r="H14" s="25">
        <f t="shared" si="0"/>
        <v>826286</v>
      </c>
      <c r="I14" s="59" t="s">
        <v>187</v>
      </c>
      <c r="J14" s="59" t="s">
        <v>188</v>
      </c>
    </row>
    <row r="15" spans="1:10" ht="15.75" customHeight="1" x14ac:dyDescent="0.2">
      <c r="B15" s="23">
        <v>45712</v>
      </c>
      <c r="C15" s="24" t="s">
        <v>373</v>
      </c>
      <c r="D15" s="24" t="s">
        <v>198</v>
      </c>
      <c r="E15" s="25">
        <v>956208</v>
      </c>
      <c r="F15" s="58" t="s">
        <v>179</v>
      </c>
      <c r="G15" s="25">
        <v>76497</v>
      </c>
      <c r="H15" s="25">
        <f t="shared" si="0"/>
        <v>1032705</v>
      </c>
      <c r="I15" s="59" t="s">
        <v>187</v>
      </c>
      <c r="J15" s="59" t="s">
        <v>188</v>
      </c>
    </row>
    <row r="16" spans="1:10" ht="15.75" customHeight="1" x14ac:dyDescent="0.2">
      <c r="B16" s="23">
        <v>45713</v>
      </c>
      <c r="C16" s="24" t="s">
        <v>374</v>
      </c>
      <c r="D16" s="24" t="s">
        <v>186</v>
      </c>
      <c r="E16" s="25">
        <v>1140400</v>
      </c>
      <c r="F16" s="58" t="s">
        <v>179</v>
      </c>
      <c r="G16" s="25">
        <v>91232</v>
      </c>
      <c r="H16" s="25">
        <f t="shared" si="0"/>
        <v>1231632</v>
      </c>
      <c r="I16" s="59" t="s">
        <v>187</v>
      </c>
      <c r="J16" s="59" t="s">
        <v>188</v>
      </c>
    </row>
    <row r="17" spans="2:10" ht="15.75" customHeight="1" x14ac:dyDescent="0.2">
      <c r="B17" s="23">
        <v>45714</v>
      </c>
      <c r="C17" s="24" t="s">
        <v>375</v>
      </c>
      <c r="D17" s="24" t="s">
        <v>233</v>
      </c>
      <c r="E17" s="25">
        <v>679422</v>
      </c>
      <c r="F17" s="58" t="s">
        <v>179</v>
      </c>
      <c r="G17" s="25">
        <v>54354</v>
      </c>
      <c r="H17" s="25">
        <f t="shared" si="0"/>
        <v>733776</v>
      </c>
      <c r="I17" s="59" t="s">
        <v>187</v>
      </c>
      <c r="J17" s="59" t="s">
        <v>188</v>
      </c>
    </row>
    <row r="18" spans="2:10" ht="15.75" customHeight="1" x14ac:dyDescent="0.2">
      <c r="B18" s="23">
        <v>45714</v>
      </c>
      <c r="C18" s="24" t="s">
        <v>376</v>
      </c>
      <c r="D18" s="24" t="s">
        <v>192</v>
      </c>
      <c r="E18" s="25">
        <v>1204718</v>
      </c>
      <c r="F18" s="58" t="s">
        <v>179</v>
      </c>
      <c r="G18" s="25">
        <v>96377</v>
      </c>
      <c r="H18" s="25">
        <f t="shared" si="0"/>
        <v>1301095</v>
      </c>
      <c r="I18" s="59" t="s">
        <v>187</v>
      </c>
      <c r="J18" s="59" t="s">
        <v>188</v>
      </c>
    </row>
    <row r="19" spans="2:10" ht="15.75" customHeight="1" x14ac:dyDescent="0.2">
      <c r="B19" s="66">
        <v>45694</v>
      </c>
      <c r="C19" s="24"/>
      <c r="D19" s="59" t="s">
        <v>297</v>
      </c>
      <c r="E19" s="67">
        <v>-236622</v>
      </c>
      <c r="F19" s="58" t="s">
        <v>179</v>
      </c>
      <c r="G19" s="67">
        <v>-18930</v>
      </c>
      <c r="H19" s="25">
        <f t="shared" si="0"/>
        <v>-255552</v>
      </c>
      <c r="I19" s="59" t="s">
        <v>187</v>
      </c>
      <c r="J19" s="59" t="s">
        <v>188</v>
      </c>
    </row>
    <row r="20" spans="2:10" ht="15.75" customHeight="1" x14ac:dyDescent="0.2">
      <c r="B20" s="66">
        <v>45701</v>
      </c>
      <c r="C20" s="24"/>
      <c r="D20" s="59" t="s">
        <v>236</v>
      </c>
      <c r="E20" s="67">
        <v>-67403</v>
      </c>
      <c r="F20" s="58" t="s">
        <v>179</v>
      </c>
      <c r="G20" s="67">
        <v>-5392</v>
      </c>
      <c r="H20" s="25">
        <f t="shared" si="0"/>
        <v>-72795</v>
      </c>
      <c r="I20" s="59" t="s">
        <v>187</v>
      </c>
      <c r="J20" s="59" t="s">
        <v>188</v>
      </c>
    </row>
    <row r="21" spans="2:10" ht="15.75" customHeight="1" x14ac:dyDescent="0.2">
      <c r="B21" s="66">
        <v>45702</v>
      </c>
      <c r="C21" s="24"/>
      <c r="D21" s="24" t="s">
        <v>211</v>
      </c>
      <c r="E21" s="67">
        <v>-501567</v>
      </c>
      <c r="F21" s="58" t="s">
        <v>179</v>
      </c>
      <c r="G21" s="67">
        <v>-40125</v>
      </c>
      <c r="H21" s="25">
        <f t="shared" si="0"/>
        <v>-541692</v>
      </c>
      <c r="I21" s="59" t="s">
        <v>187</v>
      </c>
      <c r="J21" s="59" t="s">
        <v>188</v>
      </c>
    </row>
    <row r="22" spans="2:10" ht="15.75" customHeight="1" x14ac:dyDescent="0.2">
      <c r="B22" s="66">
        <v>45702</v>
      </c>
      <c r="C22" s="24"/>
      <c r="D22" s="24" t="s">
        <v>209</v>
      </c>
      <c r="E22" s="67">
        <v>-172426</v>
      </c>
      <c r="F22" s="58" t="s">
        <v>179</v>
      </c>
      <c r="G22" s="67">
        <v>-13794</v>
      </c>
      <c r="H22" s="25">
        <f t="shared" si="0"/>
        <v>-186220</v>
      </c>
      <c r="I22" s="59" t="s">
        <v>187</v>
      </c>
      <c r="J22" s="59" t="s">
        <v>188</v>
      </c>
    </row>
    <row r="23" spans="2:10" ht="15.75" customHeight="1" x14ac:dyDescent="0.2">
      <c r="B23" s="66">
        <v>45713</v>
      </c>
      <c r="C23" s="24"/>
      <c r="D23" s="59" t="s">
        <v>212</v>
      </c>
      <c r="E23" s="67">
        <v>-134806</v>
      </c>
      <c r="F23" s="58" t="s">
        <v>179</v>
      </c>
      <c r="G23" s="67">
        <v>-10784</v>
      </c>
      <c r="H23" s="25">
        <f t="shared" si="0"/>
        <v>-145590</v>
      </c>
      <c r="I23" s="59" t="s">
        <v>187</v>
      </c>
      <c r="J23" s="59" t="s">
        <v>188</v>
      </c>
    </row>
    <row r="24" spans="2:10" ht="15.75" customHeight="1" x14ac:dyDescent="0.2">
      <c r="B24" s="66">
        <v>45714</v>
      </c>
      <c r="C24" s="24"/>
      <c r="D24" s="59" t="s">
        <v>210</v>
      </c>
      <c r="E24" s="67">
        <v>-56430</v>
      </c>
      <c r="F24" s="58" t="s">
        <v>179</v>
      </c>
      <c r="G24" s="67">
        <v>-4514</v>
      </c>
      <c r="H24" s="25">
        <f t="shared" si="0"/>
        <v>-60944</v>
      </c>
      <c r="I24" s="59" t="s">
        <v>187</v>
      </c>
      <c r="J24" s="59" t="s">
        <v>188</v>
      </c>
    </row>
    <row r="25" spans="2:10" x14ac:dyDescent="0.2">
      <c r="B25" s="36" t="s">
        <v>377</v>
      </c>
      <c r="D25" s="60" t="s">
        <v>214</v>
      </c>
      <c r="E25" s="37">
        <f>SUM(E4:E24)</f>
        <v>13094369</v>
      </c>
      <c r="G25" s="37">
        <f>SUM(G4:G24)</f>
        <v>1047550</v>
      </c>
      <c r="H25" s="37">
        <f>SUM(H4:H24)</f>
        <v>14141919</v>
      </c>
    </row>
    <row r="26" spans="2:10" x14ac:dyDescent="0.2">
      <c r="D26" s="61" t="s">
        <v>378</v>
      </c>
      <c r="H26" s="62">
        <f>-E25*0.005</f>
        <v>-65471.845000000001</v>
      </c>
    </row>
    <row r="27" spans="2:10" x14ac:dyDescent="0.2">
      <c r="D27" s="61" t="s">
        <v>379</v>
      </c>
      <c r="H27" s="62">
        <f>-H25*0.01</f>
        <v>-141419.19</v>
      </c>
    </row>
    <row r="28" spans="2:10" x14ac:dyDescent="0.2">
      <c r="D28" s="61" t="s">
        <v>380</v>
      </c>
      <c r="H28" s="62">
        <f>-H25*0.01</f>
        <v>-141419.19</v>
      </c>
    </row>
    <row r="29" spans="2:10" x14ac:dyDescent="0.2">
      <c r="D29" s="63" t="s">
        <v>218</v>
      </c>
      <c r="H29" s="64">
        <f>+SUM(H26:H28)</f>
        <v>-348310.22499999998</v>
      </c>
    </row>
    <row r="30" spans="2:10" x14ac:dyDescent="0.2">
      <c r="D30" s="65" t="s">
        <v>219</v>
      </c>
      <c r="H30" s="64">
        <f>+H25+H29</f>
        <v>13793608.775</v>
      </c>
    </row>
  </sheetData>
  <mergeCells count="2">
    <mergeCell ref="A1:I1"/>
    <mergeCell ref="A2:I2"/>
  </mergeCells>
  <pageMargins left="0.27" right="0.28000000000000003" top="0.75" bottom="0.75" header="0.3" footer="0.3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topLeftCell="A7" workbookViewId="0">
      <selection activeCell="H8" sqref="H8"/>
    </sheetView>
  </sheetViews>
  <sheetFormatPr defaultRowHeight="14.25" x14ac:dyDescent="0.2"/>
  <cols>
    <col min="1" max="2" width="13" customWidth="1"/>
    <col min="3" max="3" width="21" customWidth="1"/>
    <col min="4" max="4" width="54.25" customWidth="1"/>
    <col min="5" max="8" width="13" customWidth="1"/>
    <col min="10" max="10" width="11.75" bestFit="1" customWidth="1"/>
  </cols>
  <sheetData>
    <row r="1" spans="1:11" ht="32.25" customHeight="1" x14ac:dyDescent="0.3">
      <c r="A1" s="80" t="s">
        <v>45</v>
      </c>
      <c r="B1" s="80"/>
      <c r="C1" s="80"/>
      <c r="D1" s="80"/>
      <c r="E1" s="80"/>
      <c r="F1" s="80"/>
      <c r="G1" s="80"/>
      <c r="H1" s="80"/>
    </row>
    <row r="2" spans="1:11" ht="26.25" customHeight="1" x14ac:dyDescent="0.2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6">
        <v>1803470</v>
      </c>
      <c r="J3" s="47"/>
      <c r="K3" t="s">
        <v>94</v>
      </c>
    </row>
    <row r="4" spans="1:11" x14ac:dyDescent="0.2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6">
        <v>1367725</v>
      </c>
    </row>
    <row r="5" spans="1:11" x14ac:dyDescent="0.2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6">
        <v>1161978</v>
      </c>
    </row>
    <row r="6" spans="1:11" x14ac:dyDescent="0.2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6">
        <v>2158292</v>
      </c>
    </row>
    <row r="7" spans="1:11" x14ac:dyDescent="0.2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6">
        <v>2199419</v>
      </c>
    </row>
    <row r="8" spans="1:11" x14ac:dyDescent="0.2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6">
        <v>1592985</v>
      </c>
    </row>
    <row r="9" spans="1:11" x14ac:dyDescent="0.2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6">
        <v>1803470</v>
      </c>
    </row>
    <row r="10" spans="1:11" x14ac:dyDescent="0.2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82" t="s">
        <v>46</v>
      </c>
      <c r="B18" s="82"/>
      <c r="C18" s="82"/>
      <c r="D18" s="82"/>
      <c r="E18" s="82"/>
      <c r="F18" s="82"/>
      <c r="G18" s="82"/>
      <c r="H18" s="82"/>
    </row>
    <row r="19" spans="1:8" ht="21" x14ac:dyDescent="0.2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6">
        <v>203393</v>
      </c>
    </row>
    <row r="21" spans="1:8" x14ac:dyDescent="0.2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6">
        <v>50232</v>
      </c>
    </row>
    <row r="22" spans="1:8" x14ac:dyDescent="0.2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">
      <c r="H25" s="33">
        <f>SUM(H20:H24)</f>
        <v>772646</v>
      </c>
    </row>
    <row r="27" spans="1:8" x14ac:dyDescent="0.2">
      <c r="H27" s="33">
        <f>+H16-H25</f>
        <v>23178404</v>
      </c>
    </row>
    <row r="31" spans="1:8" x14ac:dyDescent="0.2">
      <c r="D31" s="33"/>
    </row>
    <row r="32" spans="1:8" x14ac:dyDescent="0.2">
      <c r="D32" s="33"/>
    </row>
    <row r="33" spans="4:4" x14ac:dyDescent="0.2">
      <c r="D33" s="33"/>
    </row>
    <row r="34" spans="4:4" x14ac:dyDescent="0.2">
      <c r="D34" s="33"/>
    </row>
  </sheetData>
  <autoFilter ref="A19:T19" xr:uid="{00000000-0009-0000-0000-000009000000}"/>
  <mergeCells count="2">
    <mergeCell ref="A18:H18"/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workbookViewId="0">
      <selection activeCell="H8" sqref="H8"/>
    </sheetView>
  </sheetViews>
  <sheetFormatPr defaultRowHeight="14.25" x14ac:dyDescent="0.2"/>
  <cols>
    <col min="5" max="5" width="55.875" customWidth="1"/>
    <col min="6" max="10" width="15" customWidth="1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</row>
    <row r="2" spans="1:10" ht="21" x14ac:dyDescent="0.2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ht="15" x14ac:dyDescent="0.25">
      <c r="I7" s="34">
        <f>+SUM(I3:I6)</f>
        <v>6228732</v>
      </c>
      <c r="J7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workbookViewId="0">
      <selection activeCell="L6" sqref="L6"/>
    </sheetView>
  </sheetViews>
  <sheetFormatPr defaultRowHeight="14.25" x14ac:dyDescent="0.2"/>
  <cols>
    <col min="1" max="2" width="11.125" customWidth="1"/>
    <col min="6" max="6" width="19.125" customWidth="1"/>
    <col min="7" max="10" width="10.75" customWidth="1"/>
    <col min="12" max="12" width="10.75" bestFit="1" customWidth="1"/>
  </cols>
  <sheetData>
    <row r="1" spans="1:12" ht="18.75" x14ac:dyDescent="0.3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82" t="s">
        <v>61</v>
      </c>
      <c r="B8" s="82"/>
      <c r="C8" s="82"/>
      <c r="D8" s="82"/>
      <c r="E8" s="82"/>
      <c r="F8" s="82"/>
      <c r="G8" s="82"/>
      <c r="H8" s="82"/>
      <c r="I8" s="82"/>
      <c r="J8" s="82"/>
    </row>
    <row r="9" spans="1:12" ht="21" x14ac:dyDescent="0.2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workbookViewId="0">
      <selection activeCell="L6" sqref="L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4.25" bestFit="1" customWidth="1"/>
    <col min="12" max="12" width="11.75" bestFit="1" customWidth="1"/>
  </cols>
  <sheetData>
    <row r="1" spans="1:12" ht="18.75" x14ac:dyDescent="0.3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82" t="s">
        <v>61</v>
      </c>
      <c r="B14" s="82"/>
      <c r="C14" s="82"/>
      <c r="D14" s="82"/>
      <c r="E14" s="82"/>
      <c r="F14" s="82"/>
      <c r="G14" s="82"/>
      <c r="H14" s="82"/>
      <c r="I14" s="82"/>
      <c r="J14" s="82"/>
    </row>
    <row r="15" spans="1:12" ht="21" x14ac:dyDescent="0.2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  <pageSetUpPr fitToPage="1"/>
  </sheetPr>
  <dimension ref="A1:J23"/>
  <sheetViews>
    <sheetView topLeftCell="A3" zoomScaleNormal="100" workbookViewId="0">
      <selection activeCell="H22" sqref="H22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40.75" style="35" customWidth="1"/>
    <col min="5" max="5" width="15" style="49" customWidth="1"/>
    <col min="6" max="6" width="10.125" style="35" customWidth="1"/>
    <col min="7" max="7" width="11.125" style="49" customWidth="1"/>
    <col min="8" max="8" width="13.375" style="49" customWidth="1"/>
    <col min="9" max="9" width="36.25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343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45659</v>
      </c>
      <c r="C4" s="24" t="s">
        <v>344</v>
      </c>
      <c r="D4" s="24" t="s">
        <v>192</v>
      </c>
      <c r="E4" s="25">
        <v>958691</v>
      </c>
      <c r="F4" s="58" t="s">
        <v>179</v>
      </c>
      <c r="G4" s="25">
        <v>76695</v>
      </c>
      <c r="H4" s="25">
        <f>+E4+G4</f>
        <v>1035386</v>
      </c>
      <c r="I4" s="59" t="s">
        <v>187</v>
      </c>
      <c r="J4" s="59" t="s">
        <v>188</v>
      </c>
    </row>
    <row r="5" spans="1:10" ht="15.75" customHeight="1" x14ac:dyDescent="0.2">
      <c r="B5" s="23">
        <v>45660</v>
      </c>
      <c r="C5" s="24" t="s">
        <v>345</v>
      </c>
      <c r="D5" s="24" t="s">
        <v>233</v>
      </c>
      <c r="E5" s="25">
        <v>890432</v>
      </c>
      <c r="F5" s="58" t="s">
        <v>179</v>
      </c>
      <c r="G5" s="25">
        <v>71235</v>
      </c>
      <c r="H5" s="25">
        <f t="shared" ref="H5:H17" si="0">+E5+G5</f>
        <v>961667</v>
      </c>
      <c r="I5" s="59" t="s">
        <v>187</v>
      </c>
      <c r="J5" s="59" t="s">
        <v>188</v>
      </c>
    </row>
    <row r="6" spans="1:10" ht="15.75" customHeight="1" x14ac:dyDescent="0.2">
      <c r="B6" s="23">
        <v>45664</v>
      </c>
      <c r="C6" s="24" t="s">
        <v>346</v>
      </c>
      <c r="D6" s="24" t="s">
        <v>208</v>
      </c>
      <c r="E6" s="25">
        <v>684240</v>
      </c>
      <c r="F6" s="58" t="s">
        <v>179</v>
      </c>
      <c r="G6" s="25">
        <v>54739</v>
      </c>
      <c r="H6" s="25">
        <f t="shared" si="0"/>
        <v>738979</v>
      </c>
      <c r="I6" s="59" t="s">
        <v>187</v>
      </c>
      <c r="J6" s="59" t="s">
        <v>188</v>
      </c>
    </row>
    <row r="7" spans="1:10" ht="15.75" customHeight="1" x14ac:dyDescent="0.2">
      <c r="B7" s="23">
        <v>45664</v>
      </c>
      <c r="C7" s="24" t="s">
        <v>347</v>
      </c>
      <c r="D7" s="24" t="s">
        <v>198</v>
      </c>
      <c r="E7" s="25">
        <v>1039452</v>
      </c>
      <c r="F7" s="58" t="s">
        <v>179</v>
      </c>
      <c r="G7" s="25">
        <v>83156</v>
      </c>
      <c r="H7" s="25">
        <f t="shared" si="0"/>
        <v>1122608</v>
      </c>
      <c r="I7" s="59" t="s">
        <v>187</v>
      </c>
      <c r="J7" s="59" t="s">
        <v>188</v>
      </c>
    </row>
    <row r="8" spans="1:10" ht="15.75" customHeight="1" x14ac:dyDescent="0.2">
      <c r="B8" s="23">
        <v>45670</v>
      </c>
      <c r="C8" s="24" t="s">
        <v>348</v>
      </c>
      <c r="D8" s="24" t="s">
        <v>196</v>
      </c>
      <c r="E8" s="25">
        <v>527779</v>
      </c>
      <c r="F8" s="58" t="s">
        <v>179</v>
      </c>
      <c r="G8" s="25">
        <v>42222</v>
      </c>
      <c r="H8" s="25">
        <f t="shared" si="0"/>
        <v>570001</v>
      </c>
      <c r="I8" s="59" t="s">
        <v>187</v>
      </c>
      <c r="J8" s="59" t="s">
        <v>188</v>
      </c>
    </row>
    <row r="9" spans="1:10" ht="15.75" customHeight="1" x14ac:dyDescent="0.2">
      <c r="B9" s="23">
        <v>45670</v>
      </c>
      <c r="C9" s="24" t="s">
        <v>349</v>
      </c>
      <c r="D9" s="24" t="s">
        <v>252</v>
      </c>
      <c r="E9" s="25">
        <v>449932</v>
      </c>
      <c r="F9" s="58" t="s">
        <v>179</v>
      </c>
      <c r="G9" s="25">
        <v>35995</v>
      </c>
      <c r="H9" s="25">
        <f t="shared" si="0"/>
        <v>485927</v>
      </c>
      <c r="I9" s="59" t="s">
        <v>187</v>
      </c>
      <c r="J9" s="59" t="s">
        <v>188</v>
      </c>
    </row>
    <row r="10" spans="1:10" ht="15.75" customHeight="1" x14ac:dyDescent="0.2">
      <c r="B10" s="23">
        <v>45671</v>
      </c>
      <c r="C10" s="24" t="s">
        <v>350</v>
      </c>
      <c r="D10" s="24" t="s">
        <v>186</v>
      </c>
      <c r="E10" s="25">
        <v>1140400</v>
      </c>
      <c r="F10" s="58" t="s">
        <v>179</v>
      </c>
      <c r="G10" s="25">
        <v>91232</v>
      </c>
      <c r="H10" s="25">
        <f t="shared" si="0"/>
        <v>1231632</v>
      </c>
      <c r="I10" s="59" t="s">
        <v>187</v>
      </c>
      <c r="J10" s="59" t="s">
        <v>188</v>
      </c>
    </row>
    <row r="11" spans="1:10" ht="15.75" customHeight="1" x14ac:dyDescent="0.2">
      <c r="B11" s="23">
        <v>45671</v>
      </c>
      <c r="C11" s="24" t="s">
        <v>351</v>
      </c>
      <c r="D11" s="24" t="s">
        <v>318</v>
      </c>
      <c r="E11" s="25">
        <v>526822</v>
      </c>
      <c r="F11" s="58" t="s">
        <v>179</v>
      </c>
      <c r="G11" s="25">
        <v>42146</v>
      </c>
      <c r="H11" s="25">
        <f t="shared" si="0"/>
        <v>568968</v>
      </c>
      <c r="I11" s="59" t="s">
        <v>187</v>
      </c>
      <c r="J11" s="59" t="s">
        <v>188</v>
      </c>
    </row>
    <row r="12" spans="1:10" ht="15.75" customHeight="1" x14ac:dyDescent="0.2">
      <c r="B12" s="23">
        <v>45673</v>
      </c>
      <c r="C12" s="24" t="s">
        <v>352</v>
      </c>
      <c r="D12" s="24" t="s">
        <v>198</v>
      </c>
      <c r="E12" s="25">
        <v>876320</v>
      </c>
      <c r="F12" s="58" t="s">
        <v>179</v>
      </c>
      <c r="G12" s="25">
        <v>70106</v>
      </c>
      <c r="H12" s="25">
        <f t="shared" si="0"/>
        <v>946426</v>
      </c>
      <c r="I12" s="59" t="s">
        <v>187</v>
      </c>
      <c r="J12" s="59" t="s">
        <v>188</v>
      </c>
    </row>
    <row r="13" spans="1:10" ht="15.75" customHeight="1" x14ac:dyDescent="0.2">
      <c r="B13" s="23">
        <v>45677</v>
      </c>
      <c r="C13" s="24" t="s">
        <v>353</v>
      </c>
      <c r="D13" s="24" t="s">
        <v>196</v>
      </c>
      <c r="E13" s="25">
        <v>647015</v>
      </c>
      <c r="F13" s="58" t="s">
        <v>179</v>
      </c>
      <c r="G13" s="25">
        <v>51761</v>
      </c>
      <c r="H13" s="25">
        <f t="shared" si="0"/>
        <v>698776</v>
      </c>
      <c r="I13" s="59" t="s">
        <v>187</v>
      </c>
      <c r="J13" s="59" t="s">
        <v>188</v>
      </c>
    </row>
    <row r="14" spans="1:10" ht="15.75" customHeight="1" x14ac:dyDescent="0.2">
      <c r="B14" s="23">
        <v>45660</v>
      </c>
      <c r="C14" s="24"/>
      <c r="D14" s="24" t="s">
        <v>209</v>
      </c>
      <c r="E14" s="25">
        <v>-194817</v>
      </c>
      <c r="F14" s="58" t="s">
        <v>179</v>
      </c>
      <c r="G14" s="25">
        <v>-15585</v>
      </c>
      <c r="H14" s="25">
        <f t="shared" si="0"/>
        <v>-210402</v>
      </c>
      <c r="I14" s="59" t="s">
        <v>187</v>
      </c>
      <c r="J14" s="59" t="s">
        <v>188</v>
      </c>
    </row>
    <row r="15" spans="1:10" ht="15.75" customHeight="1" x14ac:dyDescent="0.2">
      <c r="B15" s="23">
        <v>45660</v>
      </c>
      <c r="C15" s="24"/>
      <c r="D15" s="24" t="s">
        <v>209</v>
      </c>
      <c r="E15" s="25">
        <v>-89312</v>
      </c>
      <c r="F15" s="58" t="s">
        <v>179</v>
      </c>
      <c r="G15" s="25">
        <v>-7145</v>
      </c>
      <c r="H15" s="25">
        <f t="shared" si="0"/>
        <v>-96457</v>
      </c>
      <c r="I15" s="59" t="s">
        <v>187</v>
      </c>
      <c r="J15" s="59" t="s">
        <v>188</v>
      </c>
    </row>
    <row r="16" spans="1:10" ht="15.75" customHeight="1" x14ac:dyDescent="0.2">
      <c r="B16" s="23">
        <v>45670</v>
      </c>
      <c r="C16" s="24"/>
      <c r="D16" s="24" t="s">
        <v>354</v>
      </c>
      <c r="E16" s="25">
        <v>-448789</v>
      </c>
      <c r="F16" s="58" t="s">
        <v>179</v>
      </c>
      <c r="G16" s="25">
        <v>-35903</v>
      </c>
      <c r="H16" s="25">
        <f t="shared" si="0"/>
        <v>-484692</v>
      </c>
      <c r="I16" s="59" t="s">
        <v>187</v>
      </c>
      <c r="J16" s="59" t="s">
        <v>188</v>
      </c>
    </row>
    <row r="17" spans="2:10" ht="15.75" customHeight="1" x14ac:dyDescent="0.2">
      <c r="B17" s="23">
        <v>45673</v>
      </c>
      <c r="C17" s="24"/>
      <c r="D17" s="24" t="s">
        <v>281</v>
      </c>
      <c r="E17" s="25">
        <v>-67403</v>
      </c>
      <c r="F17" s="58" t="s">
        <v>179</v>
      </c>
      <c r="G17" s="25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x14ac:dyDescent="0.2">
      <c r="B18" s="36" t="s">
        <v>355</v>
      </c>
      <c r="D18" s="60" t="s">
        <v>214</v>
      </c>
      <c r="E18" s="37">
        <f>SUM(E4:E17)</f>
        <v>6940762</v>
      </c>
      <c r="G18" s="37">
        <f>SUM(G4:G17)</f>
        <v>555262</v>
      </c>
      <c r="H18" s="37">
        <f>SUM(H4:H17)</f>
        <v>7496024</v>
      </c>
    </row>
    <row r="19" spans="2:10" x14ac:dyDescent="0.2">
      <c r="D19" s="61" t="s">
        <v>356</v>
      </c>
      <c r="H19" s="62">
        <f>-E18*0.005</f>
        <v>-34703.81</v>
      </c>
    </row>
    <row r="20" spans="2:10" x14ac:dyDescent="0.2">
      <c r="D20" s="61" t="s">
        <v>357</v>
      </c>
      <c r="H20" s="62">
        <f>-H18*0.01</f>
        <v>-74960.240000000005</v>
      </c>
    </row>
    <row r="21" spans="2:10" x14ac:dyDescent="0.2">
      <c r="D21" s="61" t="s">
        <v>358</v>
      </c>
      <c r="H21" s="62">
        <f>-H18*0.01</f>
        <v>-74960.240000000005</v>
      </c>
    </row>
    <row r="22" spans="2:10" x14ac:dyDescent="0.2">
      <c r="D22" s="63" t="s">
        <v>218</v>
      </c>
      <c r="H22" s="64">
        <f>+SUM(H19:H21)</f>
        <v>-184624.29</v>
      </c>
    </row>
    <row r="23" spans="2:10" x14ac:dyDescent="0.2">
      <c r="D23" s="65" t="s">
        <v>219</v>
      </c>
      <c r="H23" s="64">
        <f>+H18+H22</f>
        <v>7311399.71</v>
      </c>
    </row>
  </sheetData>
  <mergeCells count="2">
    <mergeCell ref="A1:I1"/>
    <mergeCell ref="A2:I2"/>
  </mergeCells>
  <pageMargins left="0.3" right="0.24" top="0.75" bottom="0.75" header="0.3" footer="0.3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45628</v>
      </c>
      <c r="B3" s="39">
        <v>45628</v>
      </c>
      <c r="C3" s="40" t="s">
        <v>160</v>
      </c>
      <c r="D3" s="24" t="s">
        <v>17</v>
      </c>
      <c r="E3" s="24" t="s">
        <v>52</v>
      </c>
      <c r="F3" s="40" t="s">
        <v>103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">
      <c r="A4" s="39">
        <v>45645</v>
      </c>
      <c r="B4" s="39">
        <v>45645</v>
      </c>
      <c r="C4" s="40" t="s">
        <v>158</v>
      </c>
      <c r="D4" s="24" t="s">
        <v>17</v>
      </c>
      <c r="E4" s="24" t="s">
        <v>52</v>
      </c>
      <c r="F4" s="40" t="s">
        <v>136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">
      <c r="A5" s="39">
        <v>45645</v>
      </c>
      <c r="B5" s="39">
        <v>45645</v>
      </c>
      <c r="C5" s="40" t="s">
        <v>159</v>
      </c>
      <c r="D5" s="24" t="s">
        <v>17</v>
      </c>
      <c r="E5" s="24" t="s">
        <v>52</v>
      </c>
      <c r="F5" s="40" t="s">
        <v>135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">
      <c r="A6" s="39">
        <v>45645</v>
      </c>
      <c r="B6" s="39">
        <v>45645</v>
      </c>
      <c r="C6" s="40" t="s">
        <v>161</v>
      </c>
      <c r="D6" s="24" t="s">
        <v>17</v>
      </c>
      <c r="E6" s="24" t="s">
        <v>52</v>
      </c>
      <c r="F6" s="40" t="s">
        <v>103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">
      <c r="A7" s="39">
        <v>45636</v>
      </c>
      <c r="B7" s="39">
        <v>45636</v>
      </c>
      <c r="C7" s="40" t="s">
        <v>162</v>
      </c>
      <c r="D7" s="24" t="s">
        <v>17</v>
      </c>
      <c r="E7" s="24" t="s">
        <v>52</v>
      </c>
      <c r="F7" s="40" t="s">
        <v>148</v>
      </c>
      <c r="G7" s="43">
        <v>-367906</v>
      </c>
      <c r="H7" s="43">
        <v>0</v>
      </c>
      <c r="I7" s="43">
        <v>-29432</v>
      </c>
      <c r="J7" s="25">
        <f t="shared" ref="J7:J9" si="0">+G7+I7</f>
        <v>-397338</v>
      </c>
    </row>
    <row r="8" spans="1:10" x14ac:dyDescent="0.2">
      <c r="A8" s="39">
        <v>45646</v>
      </c>
      <c r="B8" s="39">
        <v>45646</v>
      </c>
      <c r="C8" s="40" t="s">
        <v>163</v>
      </c>
      <c r="D8" s="24" t="s">
        <v>17</v>
      </c>
      <c r="E8" s="24" t="s">
        <v>52</v>
      </c>
      <c r="F8" s="40" t="s">
        <v>143</v>
      </c>
      <c r="G8" s="43">
        <v>-41860</v>
      </c>
      <c r="H8" s="43">
        <v>0</v>
      </c>
      <c r="I8" s="43">
        <v>-3349</v>
      </c>
      <c r="J8" s="25">
        <f t="shared" si="0"/>
        <v>-45209</v>
      </c>
    </row>
    <row r="9" spans="1:10" x14ac:dyDescent="0.2">
      <c r="A9" s="39">
        <v>45642</v>
      </c>
      <c r="B9" s="39">
        <v>45642</v>
      </c>
      <c r="C9" s="40" t="s">
        <v>164</v>
      </c>
      <c r="D9" s="24" t="s">
        <v>17</v>
      </c>
      <c r="E9" s="24" t="s">
        <v>52</v>
      </c>
      <c r="F9" s="40" t="s">
        <v>150</v>
      </c>
      <c r="G9" s="43">
        <v>-259340</v>
      </c>
      <c r="H9" s="43">
        <v>0</v>
      </c>
      <c r="I9" s="43">
        <v>-20748</v>
      </c>
      <c r="J9" s="25">
        <f t="shared" si="0"/>
        <v>-280088</v>
      </c>
    </row>
    <row r="10" spans="1:10" x14ac:dyDescent="0.2">
      <c r="A10" s="36" t="s">
        <v>165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45597</v>
      </c>
      <c r="B3" s="39">
        <v>45597</v>
      </c>
      <c r="C3" s="40" t="s">
        <v>154</v>
      </c>
      <c r="D3" s="24" t="s">
        <v>17</v>
      </c>
      <c r="E3" s="24" t="s">
        <v>52</v>
      </c>
      <c r="F3" s="40" t="s">
        <v>103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">
      <c r="A4" s="39">
        <v>45616</v>
      </c>
      <c r="B4" s="39">
        <v>45616</v>
      </c>
      <c r="C4" s="40" t="s">
        <v>155</v>
      </c>
      <c r="D4" s="24" t="s">
        <v>17</v>
      </c>
      <c r="E4" s="24" t="s">
        <v>52</v>
      </c>
      <c r="F4" s="40" t="s">
        <v>136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">
      <c r="A5" s="39">
        <v>45610</v>
      </c>
      <c r="B5" s="39">
        <v>45610</v>
      </c>
      <c r="C5" s="40" t="s">
        <v>156</v>
      </c>
      <c r="D5" s="24" t="s">
        <v>17</v>
      </c>
      <c r="E5" s="24" t="s">
        <v>52</v>
      </c>
      <c r="F5" s="40" t="s">
        <v>150</v>
      </c>
      <c r="G5" s="43">
        <v>-50592</v>
      </c>
      <c r="H5" s="43">
        <v>0</v>
      </c>
      <c r="I5" s="43">
        <v>-4047</v>
      </c>
      <c r="J5" s="25">
        <f t="shared" ref="J5:J6" si="0">+G5+I5</f>
        <v>-54639</v>
      </c>
    </row>
    <row r="6" spans="1:10" x14ac:dyDescent="0.2">
      <c r="A6" s="39">
        <v>45608</v>
      </c>
      <c r="B6" s="39">
        <v>45608</v>
      </c>
      <c r="C6" s="40" t="s">
        <v>157</v>
      </c>
      <c r="D6" s="24" t="s">
        <v>17</v>
      </c>
      <c r="E6" s="24" t="s">
        <v>52</v>
      </c>
      <c r="F6" s="40" t="s">
        <v>148</v>
      </c>
      <c r="G6" s="43">
        <v>-359954</v>
      </c>
      <c r="H6" s="43">
        <v>0</v>
      </c>
      <c r="I6" s="43">
        <v>-28797</v>
      </c>
      <c r="J6" s="25">
        <f t="shared" si="0"/>
        <v>-388751</v>
      </c>
    </row>
    <row r="7" spans="1:10" x14ac:dyDescent="0.2">
      <c r="A7" s="36" t="s">
        <v>90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9747-0B38-48CE-A527-2D900A367185}">
  <sheetPr>
    <outlinePr summaryBelow="0"/>
  </sheetPr>
  <dimension ref="A1:J24"/>
  <sheetViews>
    <sheetView topLeftCell="B10" zoomScaleNormal="100" workbookViewId="0">
      <selection activeCell="H12" sqref="H12:H18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448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45995</v>
      </c>
      <c r="C4" s="59" t="s">
        <v>440</v>
      </c>
      <c r="D4" s="59" t="s">
        <v>186</v>
      </c>
      <c r="E4" s="67">
        <v>1056533</v>
      </c>
      <c r="F4" s="58" t="s">
        <v>179</v>
      </c>
      <c r="G4" s="67">
        <v>84523</v>
      </c>
      <c r="H4" s="25">
        <f>+E4+G4</f>
        <v>1141056</v>
      </c>
      <c r="I4" s="59" t="s">
        <v>187</v>
      </c>
      <c r="J4" s="59" t="s">
        <v>188</v>
      </c>
    </row>
    <row r="5" spans="1:10" ht="15.75" customHeight="1" x14ac:dyDescent="0.2">
      <c r="B5" s="66">
        <v>45995</v>
      </c>
      <c r="C5" s="24" t="s">
        <v>441</v>
      </c>
      <c r="D5" s="24" t="s">
        <v>206</v>
      </c>
      <c r="E5" s="25">
        <v>1772100</v>
      </c>
      <c r="F5" s="58" t="s">
        <v>179</v>
      </c>
      <c r="G5" s="25">
        <v>141768</v>
      </c>
      <c r="H5" s="25">
        <f t="shared" ref="H5:H11" si="0">+E5+G5</f>
        <v>1913868</v>
      </c>
      <c r="I5" s="59" t="s">
        <v>187</v>
      </c>
      <c r="J5" s="59" t="s">
        <v>188</v>
      </c>
    </row>
    <row r="6" spans="1:10" ht="15.75" customHeight="1" x14ac:dyDescent="0.2">
      <c r="B6" s="66">
        <v>45996</v>
      </c>
      <c r="C6" s="24" t="s">
        <v>442</v>
      </c>
      <c r="D6" s="24" t="s">
        <v>194</v>
      </c>
      <c r="E6" s="25">
        <v>834435</v>
      </c>
      <c r="F6" s="58" t="s">
        <v>179</v>
      </c>
      <c r="G6" s="25">
        <v>66755</v>
      </c>
      <c r="H6" s="25">
        <f t="shared" si="0"/>
        <v>901190</v>
      </c>
      <c r="I6" s="59" t="s">
        <v>187</v>
      </c>
      <c r="J6" s="59" t="s">
        <v>188</v>
      </c>
    </row>
    <row r="7" spans="1:10" ht="15.75" customHeight="1" x14ac:dyDescent="0.2">
      <c r="B7" s="66">
        <v>46000</v>
      </c>
      <c r="C7" s="24" t="s">
        <v>443</v>
      </c>
      <c r="D7" s="24" t="s">
        <v>252</v>
      </c>
      <c r="E7" s="25">
        <v>855220</v>
      </c>
      <c r="F7" s="58" t="s">
        <v>179</v>
      </c>
      <c r="G7" s="25">
        <v>68418</v>
      </c>
      <c r="H7" s="25">
        <f t="shared" si="0"/>
        <v>923638</v>
      </c>
      <c r="I7" s="59" t="s">
        <v>187</v>
      </c>
      <c r="J7" s="59" t="s">
        <v>188</v>
      </c>
    </row>
    <row r="8" spans="1:10" ht="15.75" customHeight="1" x14ac:dyDescent="0.2">
      <c r="B8" s="66">
        <v>46001</v>
      </c>
      <c r="C8" s="24" t="s">
        <v>444</v>
      </c>
      <c r="D8" s="24" t="s">
        <v>198</v>
      </c>
      <c r="E8" s="25">
        <v>1270928</v>
      </c>
      <c r="F8" s="58" t="s">
        <v>179</v>
      </c>
      <c r="G8" s="25">
        <v>101674</v>
      </c>
      <c r="H8" s="25">
        <f t="shared" si="0"/>
        <v>1372602</v>
      </c>
      <c r="I8" s="59" t="s">
        <v>187</v>
      </c>
      <c r="J8" s="59" t="s">
        <v>188</v>
      </c>
    </row>
    <row r="9" spans="1:10" ht="15.75" customHeight="1" x14ac:dyDescent="0.2">
      <c r="B9" s="66">
        <v>46004</v>
      </c>
      <c r="C9" s="24" t="s">
        <v>445</v>
      </c>
      <c r="D9" s="24" t="s">
        <v>190</v>
      </c>
      <c r="E9" s="25">
        <v>1240410</v>
      </c>
      <c r="F9" s="58" t="s">
        <v>179</v>
      </c>
      <c r="G9" s="25">
        <v>99233</v>
      </c>
      <c r="H9" s="25">
        <f t="shared" si="0"/>
        <v>1339643</v>
      </c>
      <c r="I9" s="59" t="s">
        <v>187</v>
      </c>
      <c r="J9" s="59" t="s">
        <v>188</v>
      </c>
    </row>
    <row r="10" spans="1:10" ht="15.75" customHeight="1" x14ac:dyDescent="0.2">
      <c r="B10" s="66">
        <v>46013</v>
      </c>
      <c r="C10" s="24" t="s">
        <v>446</v>
      </c>
      <c r="D10" s="24" t="s">
        <v>196</v>
      </c>
      <c r="E10" s="25">
        <v>614655</v>
      </c>
      <c r="F10" s="58" t="s">
        <v>179</v>
      </c>
      <c r="G10" s="25">
        <v>49172</v>
      </c>
      <c r="H10" s="25">
        <f t="shared" si="0"/>
        <v>663827</v>
      </c>
      <c r="I10" s="59" t="s">
        <v>187</v>
      </c>
      <c r="J10" s="59" t="s">
        <v>188</v>
      </c>
    </row>
    <row r="11" spans="1:10" ht="15.75" customHeight="1" x14ac:dyDescent="0.2">
      <c r="B11" s="66">
        <v>46017</v>
      </c>
      <c r="C11" s="24" t="s">
        <v>447</v>
      </c>
      <c r="D11" s="24" t="s">
        <v>186</v>
      </c>
      <c r="E11" s="25">
        <v>827788</v>
      </c>
      <c r="F11" s="58" t="s">
        <v>179</v>
      </c>
      <c r="G11" s="25">
        <v>66223</v>
      </c>
      <c r="H11" s="25">
        <f t="shared" si="0"/>
        <v>894011</v>
      </c>
      <c r="I11" s="59" t="s">
        <v>187</v>
      </c>
      <c r="J11" s="59" t="s">
        <v>188</v>
      </c>
    </row>
    <row r="12" spans="1:10" ht="15.75" customHeight="1" x14ac:dyDescent="0.2">
      <c r="B12" s="23">
        <v>45993</v>
      </c>
      <c r="C12" s="24"/>
      <c r="D12" s="24" t="s">
        <v>434</v>
      </c>
      <c r="E12" s="25">
        <v>-56430</v>
      </c>
      <c r="F12" s="58" t="s">
        <v>179</v>
      </c>
      <c r="G12" s="25">
        <v>-4514</v>
      </c>
      <c r="H12" s="25">
        <f>+E12+G12</f>
        <v>-60944</v>
      </c>
      <c r="I12" s="59" t="s">
        <v>187</v>
      </c>
      <c r="J12" s="59" t="s">
        <v>188</v>
      </c>
    </row>
    <row r="13" spans="1:10" ht="15.75" customHeight="1" x14ac:dyDescent="0.2">
      <c r="B13" s="23">
        <v>45994</v>
      </c>
      <c r="C13" s="24"/>
      <c r="D13" s="24" t="s">
        <v>435</v>
      </c>
      <c r="E13" s="25">
        <v>-134806</v>
      </c>
      <c r="F13" s="58" t="s">
        <v>179</v>
      </c>
      <c r="G13" s="25">
        <v>-10784</v>
      </c>
      <c r="H13" s="25">
        <f t="shared" ref="H13:H14" si="1">+E13+G13</f>
        <v>-145590</v>
      </c>
      <c r="I13" s="59" t="s">
        <v>187</v>
      </c>
      <c r="J13" s="59" t="s">
        <v>188</v>
      </c>
    </row>
    <row r="14" spans="1:10" ht="15.75" customHeight="1" x14ac:dyDescent="0.2">
      <c r="B14" s="23">
        <v>45994</v>
      </c>
      <c r="C14" s="24"/>
      <c r="D14" s="24" t="s">
        <v>436</v>
      </c>
      <c r="E14" s="25">
        <v>-423711</v>
      </c>
      <c r="F14" s="58" t="s">
        <v>179</v>
      </c>
      <c r="G14" s="25">
        <v>-33897</v>
      </c>
      <c r="H14" s="25">
        <f t="shared" si="1"/>
        <v>-457608</v>
      </c>
      <c r="I14" s="59" t="s">
        <v>187</v>
      </c>
      <c r="J14" s="59" t="s">
        <v>188</v>
      </c>
    </row>
    <row r="15" spans="1:10" ht="15.75" customHeight="1" x14ac:dyDescent="0.2">
      <c r="B15" s="23">
        <v>46003</v>
      </c>
      <c r="C15" s="59"/>
      <c r="D15" s="24" t="s">
        <v>437</v>
      </c>
      <c r="E15" s="71">
        <v>-105506</v>
      </c>
      <c r="F15" s="58" t="s">
        <v>179</v>
      </c>
      <c r="G15" s="67">
        <v>-8440</v>
      </c>
      <c r="H15" s="25">
        <f>+E15+G15</f>
        <v>-113946</v>
      </c>
      <c r="I15" s="59" t="s">
        <v>187</v>
      </c>
      <c r="J15" s="59" t="s">
        <v>188</v>
      </c>
    </row>
    <row r="16" spans="1:10" ht="15.75" customHeight="1" x14ac:dyDescent="0.2">
      <c r="B16" s="23">
        <v>46015</v>
      </c>
      <c r="C16" s="59"/>
      <c r="D16" s="24" t="s">
        <v>438</v>
      </c>
      <c r="E16" s="71">
        <v>-294179</v>
      </c>
      <c r="F16" s="58" t="s">
        <v>179</v>
      </c>
      <c r="G16" s="67">
        <v>-23534</v>
      </c>
      <c r="H16" s="25">
        <f t="shared" ref="H16:H18" si="2">+E16+G16</f>
        <v>-317713</v>
      </c>
      <c r="I16" s="59" t="s">
        <v>187</v>
      </c>
      <c r="J16" s="59" t="s">
        <v>188</v>
      </c>
    </row>
    <row r="17" spans="2:10" ht="15.75" customHeight="1" x14ac:dyDescent="0.2">
      <c r="B17" s="23">
        <v>46016</v>
      </c>
      <c r="C17" s="59"/>
      <c r="D17" s="24" t="s">
        <v>455</v>
      </c>
      <c r="E17" s="71">
        <v>-307232</v>
      </c>
      <c r="F17" s="58" t="s">
        <v>179</v>
      </c>
      <c r="G17" s="67">
        <v>-24578</v>
      </c>
      <c r="H17" s="25">
        <f t="shared" si="2"/>
        <v>-331810</v>
      </c>
      <c r="I17" s="59" t="s">
        <v>187</v>
      </c>
      <c r="J17" s="59" t="s">
        <v>188</v>
      </c>
    </row>
    <row r="18" spans="2:10" ht="15.75" customHeight="1" x14ac:dyDescent="0.2">
      <c r="B18" s="23">
        <v>46016</v>
      </c>
      <c r="C18" s="59"/>
      <c r="D18" s="24" t="s">
        <v>439</v>
      </c>
      <c r="E18" s="71">
        <v>-238571</v>
      </c>
      <c r="F18" s="58" t="s">
        <v>179</v>
      </c>
      <c r="G18" s="67">
        <v>-19086</v>
      </c>
      <c r="H18" s="25">
        <f t="shared" si="2"/>
        <v>-257657</v>
      </c>
      <c r="I18" s="59" t="s">
        <v>187</v>
      </c>
      <c r="J18" s="59" t="s">
        <v>188</v>
      </c>
    </row>
    <row r="19" spans="2:10" x14ac:dyDescent="0.2">
      <c r="B19" s="36" t="s">
        <v>355</v>
      </c>
      <c r="D19" s="60" t="s">
        <v>214</v>
      </c>
      <c r="E19" s="37">
        <f>SUM(E4:E18)</f>
        <v>6911634</v>
      </c>
      <c r="G19" s="37">
        <f>SUM(G4:G18)</f>
        <v>552933</v>
      </c>
      <c r="H19" s="37">
        <f>SUM(H4:H18)</f>
        <v>7464567</v>
      </c>
    </row>
    <row r="20" spans="2:10" x14ac:dyDescent="0.2">
      <c r="D20" s="61" t="s">
        <v>449</v>
      </c>
      <c r="H20" s="62">
        <f>-H19*0.005</f>
        <v>-37322.834999999999</v>
      </c>
    </row>
    <row r="21" spans="2:10" x14ac:dyDescent="0.2">
      <c r="D21" s="61" t="s">
        <v>450</v>
      </c>
      <c r="H21" s="62">
        <f>-H19*0.01</f>
        <v>-74645.67</v>
      </c>
    </row>
    <row r="22" spans="2:10" x14ac:dyDescent="0.2">
      <c r="D22" s="61" t="s">
        <v>451</v>
      </c>
      <c r="H22" s="62">
        <f>-H19*0.01</f>
        <v>-74645.67</v>
      </c>
    </row>
    <row r="23" spans="2:10" x14ac:dyDescent="0.2">
      <c r="D23" s="63" t="s">
        <v>218</v>
      </c>
      <c r="H23" s="64">
        <f>+SUM(H20:H22)</f>
        <v>-186614.17499999999</v>
      </c>
    </row>
    <row r="24" spans="2:10" x14ac:dyDescent="0.2">
      <c r="D24" s="65" t="s">
        <v>219</v>
      </c>
      <c r="H24" s="64">
        <f>+H19+H23</f>
        <v>7277952.8250000002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9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45573</v>
      </c>
      <c r="B3" s="23">
        <v>45573</v>
      </c>
      <c r="C3" s="24" t="s">
        <v>144</v>
      </c>
      <c r="D3" s="24" t="s">
        <v>17</v>
      </c>
      <c r="E3" s="24" t="s">
        <v>52</v>
      </c>
      <c r="F3" s="24" t="s">
        <v>103</v>
      </c>
      <c r="G3" s="25">
        <v>3391517</v>
      </c>
      <c r="H3" s="25">
        <v>305237</v>
      </c>
      <c r="I3" s="25">
        <v>246902</v>
      </c>
      <c r="J3" s="25">
        <v>3333182</v>
      </c>
    </row>
    <row r="4" spans="1:10" x14ac:dyDescent="0.2">
      <c r="A4" s="23">
        <v>45573</v>
      </c>
      <c r="B4" s="23">
        <v>45573</v>
      </c>
      <c r="C4" s="24" t="s">
        <v>145</v>
      </c>
      <c r="D4" s="24" t="s">
        <v>17</v>
      </c>
      <c r="E4" s="24" t="s">
        <v>52</v>
      </c>
      <c r="F4" s="24" t="s">
        <v>135</v>
      </c>
      <c r="G4" s="25">
        <v>2278660</v>
      </c>
      <c r="H4" s="25">
        <v>205079</v>
      </c>
      <c r="I4" s="25">
        <v>165886</v>
      </c>
      <c r="J4" s="25">
        <v>2239467</v>
      </c>
    </row>
    <row r="5" spans="1:10" x14ac:dyDescent="0.2">
      <c r="A5" s="23">
        <v>45573</v>
      </c>
      <c r="B5" s="23">
        <v>45573</v>
      </c>
      <c r="C5" s="24" t="s">
        <v>146</v>
      </c>
      <c r="D5" s="24" t="s">
        <v>17</v>
      </c>
      <c r="E5" s="24" t="s">
        <v>52</v>
      </c>
      <c r="F5" s="24" t="s">
        <v>136</v>
      </c>
      <c r="G5" s="25">
        <v>2046714</v>
      </c>
      <c r="H5" s="25">
        <v>184205</v>
      </c>
      <c r="I5" s="25">
        <v>149001</v>
      </c>
      <c r="J5" s="25">
        <v>2011510</v>
      </c>
    </row>
    <row r="6" spans="1:10" x14ac:dyDescent="0.2">
      <c r="A6" s="23">
        <v>45575</v>
      </c>
      <c r="B6" s="23">
        <v>45575</v>
      </c>
      <c r="C6" s="24" t="s">
        <v>147</v>
      </c>
      <c r="D6" s="24" t="s">
        <v>17</v>
      </c>
      <c r="E6" s="24" t="s">
        <v>52</v>
      </c>
      <c r="F6" s="24" t="s">
        <v>148</v>
      </c>
      <c r="G6" s="25">
        <v>-202126</v>
      </c>
      <c r="H6" s="25">
        <v>0</v>
      </c>
      <c r="I6" s="25">
        <v>-16170</v>
      </c>
      <c r="J6" s="25">
        <f>+G6+I6</f>
        <v>-218296</v>
      </c>
    </row>
    <row r="7" spans="1:10" x14ac:dyDescent="0.2">
      <c r="A7" s="23">
        <v>45574</v>
      </c>
      <c r="B7" s="23">
        <v>45574</v>
      </c>
      <c r="C7" s="24" t="s">
        <v>149</v>
      </c>
      <c r="D7" s="24" t="s">
        <v>17</v>
      </c>
      <c r="E7" s="24" t="s">
        <v>52</v>
      </c>
      <c r="F7" s="24" t="s">
        <v>150</v>
      </c>
      <c r="G7" s="25">
        <v>-108682</v>
      </c>
      <c r="H7" s="25">
        <v>0</v>
      </c>
      <c r="I7" s="25">
        <v>-8695</v>
      </c>
      <c r="J7" s="25">
        <f t="shared" ref="J7:J8" si="0">+G7+I7</f>
        <v>-117377</v>
      </c>
    </row>
    <row r="8" spans="1:10" x14ac:dyDescent="0.2">
      <c r="A8" s="23">
        <v>45577</v>
      </c>
      <c r="B8" s="23">
        <v>45577</v>
      </c>
      <c r="C8" s="24" t="s">
        <v>151</v>
      </c>
      <c r="D8" s="24" t="s">
        <v>17</v>
      </c>
      <c r="E8" s="24" t="s">
        <v>52</v>
      </c>
      <c r="F8" s="24" t="s">
        <v>143</v>
      </c>
      <c r="G8" s="25">
        <v>-274002</v>
      </c>
      <c r="H8" s="25">
        <v>0</v>
      </c>
      <c r="I8" s="25">
        <v>-21920</v>
      </c>
      <c r="J8" s="25">
        <f t="shared" si="0"/>
        <v>-295922</v>
      </c>
    </row>
    <row r="9" spans="1:10" x14ac:dyDescent="0.2">
      <c r="A9" s="36" t="s">
        <v>152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7"/>
  <sheetViews>
    <sheetView zoomScaleNormal="100" workbookViewId="0">
      <selection sqref="A1:J1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31.87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45544</v>
      </c>
      <c r="B3" s="39">
        <v>45544</v>
      </c>
      <c r="C3" s="40" t="s">
        <v>139</v>
      </c>
      <c r="D3" s="40" t="s">
        <v>17</v>
      </c>
      <c r="E3" s="40" t="s">
        <v>52</v>
      </c>
      <c r="F3" s="40" t="s">
        <v>136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">
      <c r="A4" s="39">
        <v>45544</v>
      </c>
      <c r="B4" s="39">
        <v>45544</v>
      </c>
      <c r="C4" s="40" t="s">
        <v>140</v>
      </c>
      <c r="D4" s="40" t="s">
        <v>17</v>
      </c>
      <c r="E4" s="40" t="s">
        <v>52</v>
      </c>
      <c r="F4" s="40" t="s">
        <v>103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">
      <c r="A5" s="39">
        <v>45554</v>
      </c>
      <c r="B5" s="39">
        <v>45554</v>
      </c>
      <c r="C5" s="40" t="s">
        <v>141</v>
      </c>
      <c r="D5" s="40" t="s">
        <v>17</v>
      </c>
      <c r="E5" s="40" t="s">
        <v>52</v>
      </c>
      <c r="F5" s="40" t="s">
        <v>143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">
      <c r="A6" s="39">
        <v>45565</v>
      </c>
      <c r="B6" s="39">
        <v>45565</v>
      </c>
      <c r="C6" s="40" t="s">
        <v>142</v>
      </c>
      <c r="D6" s="40" t="s">
        <v>17</v>
      </c>
      <c r="E6" s="40" t="s">
        <v>52</v>
      </c>
      <c r="F6" s="40" t="s">
        <v>143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">
      <c r="A7" s="41" t="s">
        <v>90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45520</v>
      </c>
      <c r="B3" s="39">
        <v>45520</v>
      </c>
      <c r="C3" s="40" t="s">
        <v>132</v>
      </c>
      <c r="D3" s="40" t="s">
        <v>17</v>
      </c>
      <c r="E3" s="40" t="s">
        <v>52</v>
      </c>
      <c r="F3" s="40" t="s">
        <v>135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">
      <c r="A4" s="39">
        <v>45520</v>
      </c>
      <c r="B4" s="39">
        <v>45520</v>
      </c>
      <c r="C4" s="40" t="s">
        <v>133</v>
      </c>
      <c r="D4" s="40" t="s">
        <v>17</v>
      </c>
      <c r="E4" s="40" t="s">
        <v>52</v>
      </c>
      <c r="F4" s="40" t="s">
        <v>103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">
      <c r="A5" s="39">
        <v>45520</v>
      </c>
      <c r="B5" s="39">
        <v>45520</v>
      </c>
      <c r="C5" s="40" t="s">
        <v>134</v>
      </c>
      <c r="D5" s="40" t="s">
        <v>17</v>
      </c>
      <c r="E5" s="40" t="s">
        <v>52</v>
      </c>
      <c r="F5" s="40" t="s">
        <v>136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">
      <c r="A6" s="39">
        <v>45507</v>
      </c>
      <c r="B6" s="39">
        <v>45507</v>
      </c>
      <c r="C6" s="40" t="s">
        <v>153</v>
      </c>
      <c r="D6" s="40" t="s">
        <v>17</v>
      </c>
      <c r="E6" s="40" t="s">
        <v>52</v>
      </c>
      <c r="F6" s="24" t="s">
        <v>138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">
      <c r="A7" s="39">
        <v>45530</v>
      </c>
      <c r="B7" s="39">
        <v>45530</v>
      </c>
      <c r="C7" s="40" t="s">
        <v>137</v>
      </c>
      <c r="D7" s="40" t="s">
        <v>17</v>
      </c>
      <c r="E7" s="40" t="s">
        <v>52</v>
      </c>
      <c r="F7" s="24" t="s">
        <v>138</v>
      </c>
      <c r="G7" s="25">
        <v>-460589</v>
      </c>
      <c r="H7" s="25">
        <v>0</v>
      </c>
      <c r="I7" s="25">
        <v>-36847</v>
      </c>
      <c r="J7" s="25">
        <v>-497436</v>
      </c>
    </row>
    <row r="8" spans="1:10" x14ac:dyDescent="0.2">
      <c r="A8" s="41" t="s">
        <v>90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45489</v>
      </c>
      <c r="B3" s="23">
        <v>45489</v>
      </c>
      <c r="C3" s="24" t="s">
        <v>127</v>
      </c>
      <c r="D3" s="40" t="s">
        <v>17</v>
      </c>
      <c r="E3" s="40" t="s">
        <v>52</v>
      </c>
      <c r="F3" s="24" t="s">
        <v>43</v>
      </c>
      <c r="G3" s="25">
        <v>3466302</v>
      </c>
      <c r="H3" s="25">
        <v>433243</v>
      </c>
      <c r="I3" s="25">
        <v>242645</v>
      </c>
      <c r="J3" s="25">
        <v>3275704</v>
      </c>
    </row>
    <row r="4" spans="1:10" x14ac:dyDescent="0.2">
      <c r="A4" s="23">
        <v>45492</v>
      </c>
      <c r="B4" s="23">
        <v>45492</v>
      </c>
      <c r="C4" s="24" t="s">
        <v>128</v>
      </c>
      <c r="D4" s="40" t="s">
        <v>17</v>
      </c>
      <c r="E4" s="40" t="s">
        <v>52</v>
      </c>
      <c r="F4" s="24" t="s">
        <v>22</v>
      </c>
      <c r="G4" s="25">
        <v>1871568</v>
      </c>
      <c r="H4" s="25">
        <v>168441</v>
      </c>
      <c r="I4" s="25">
        <v>136250</v>
      </c>
      <c r="J4" s="25">
        <v>1839377</v>
      </c>
    </row>
    <row r="5" spans="1:10" x14ac:dyDescent="0.2">
      <c r="A5" s="23">
        <v>45484</v>
      </c>
      <c r="B5" s="23">
        <v>45484</v>
      </c>
      <c r="C5" s="24" t="s">
        <v>129</v>
      </c>
      <c r="D5" s="40" t="s">
        <v>17</v>
      </c>
      <c r="E5" s="40" t="s">
        <v>52</v>
      </c>
      <c r="F5" s="24" t="s">
        <v>131</v>
      </c>
      <c r="G5" s="25">
        <v>-197321</v>
      </c>
      <c r="H5" s="25">
        <v>0</v>
      </c>
      <c r="I5" s="25">
        <v>-15785</v>
      </c>
      <c r="J5" s="25">
        <v>-213106</v>
      </c>
    </row>
    <row r="6" spans="1:10" x14ac:dyDescent="0.2">
      <c r="A6" s="23">
        <v>45493</v>
      </c>
      <c r="B6" s="23">
        <v>45493</v>
      </c>
      <c r="C6" s="24" t="s">
        <v>130</v>
      </c>
      <c r="D6" s="40" t="s">
        <v>17</v>
      </c>
      <c r="E6" s="40" t="s">
        <v>52</v>
      </c>
      <c r="F6" s="24" t="s">
        <v>88</v>
      </c>
      <c r="G6" s="25">
        <v>-1022435</v>
      </c>
      <c r="H6" s="25">
        <v>0</v>
      </c>
      <c r="I6" s="25">
        <v>-81795</v>
      </c>
      <c r="J6" s="25">
        <v>-1104230</v>
      </c>
    </row>
    <row r="7" spans="1:10" x14ac:dyDescent="0.2">
      <c r="A7" s="41" t="s">
        <v>90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45460</v>
      </c>
      <c r="B3" s="39">
        <v>45460</v>
      </c>
      <c r="C3" s="40" t="s">
        <v>115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">
      <c r="A4" s="39">
        <v>45460</v>
      </c>
      <c r="B4" s="39">
        <v>45460</v>
      </c>
      <c r="C4" s="40" t="s">
        <v>116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">
      <c r="A5" s="39">
        <v>45460</v>
      </c>
      <c r="B5" s="39">
        <v>45460</v>
      </c>
      <c r="C5" s="40" t="s">
        <v>117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">
      <c r="A6" s="39">
        <v>45450</v>
      </c>
      <c r="B6" s="39">
        <v>45450</v>
      </c>
      <c r="C6" s="40" t="s">
        <v>118</v>
      </c>
      <c r="D6" s="40" t="s">
        <v>17</v>
      </c>
      <c r="E6" s="40" t="s">
        <v>52</v>
      </c>
      <c r="F6" s="40" t="s">
        <v>119</v>
      </c>
      <c r="G6" s="43">
        <v>-45667</v>
      </c>
      <c r="H6" s="43">
        <v>0</v>
      </c>
      <c r="I6" s="43">
        <v>-3653</v>
      </c>
      <c r="J6" s="43">
        <v>-49320</v>
      </c>
    </row>
    <row r="7" spans="1:10" x14ac:dyDescent="0.2">
      <c r="A7" s="23">
        <v>45453</v>
      </c>
      <c r="B7" s="23">
        <v>45453</v>
      </c>
      <c r="C7" s="24" t="s">
        <v>126</v>
      </c>
      <c r="D7" s="40" t="s">
        <v>17</v>
      </c>
      <c r="E7" s="40" t="s">
        <v>52</v>
      </c>
      <c r="F7" s="24" t="s">
        <v>122</v>
      </c>
      <c r="G7" s="25">
        <v>-293133</v>
      </c>
      <c r="H7" s="25">
        <v>0</v>
      </c>
      <c r="I7" s="25">
        <v>-23451</v>
      </c>
      <c r="J7" s="25">
        <v>-316584</v>
      </c>
    </row>
    <row r="8" spans="1:10" x14ac:dyDescent="0.2">
      <c r="A8" s="41" t="s">
        <v>125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45416</v>
      </c>
      <c r="B3" s="39">
        <v>45416</v>
      </c>
      <c r="C3" s="40" t="s">
        <v>104</v>
      </c>
      <c r="D3" s="40" t="s">
        <v>17</v>
      </c>
      <c r="E3" s="40" t="s">
        <v>52</v>
      </c>
      <c r="F3" s="40" t="s">
        <v>109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">
      <c r="A4" s="39">
        <v>45416</v>
      </c>
      <c r="B4" s="39">
        <v>45416</v>
      </c>
      <c r="C4" s="40" t="s">
        <v>105</v>
      </c>
      <c r="D4" s="40" t="s">
        <v>17</v>
      </c>
      <c r="E4" s="40" t="s">
        <v>52</v>
      </c>
      <c r="F4" s="40" t="s">
        <v>110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">
      <c r="A5" s="39">
        <v>45416</v>
      </c>
      <c r="B5" s="39">
        <v>45416</v>
      </c>
      <c r="C5" s="40" t="s">
        <v>106</v>
      </c>
      <c r="D5" s="40" t="s">
        <v>17</v>
      </c>
      <c r="E5" s="40" t="s">
        <v>52</v>
      </c>
      <c r="F5" s="40" t="s">
        <v>111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">
      <c r="A6" s="39">
        <v>45427</v>
      </c>
      <c r="B6" s="39">
        <v>45427</v>
      </c>
      <c r="C6" s="40" t="s">
        <v>107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">
      <c r="A7" s="39">
        <v>45437</v>
      </c>
      <c r="B7" s="39">
        <v>45437</v>
      </c>
      <c r="C7" s="40" t="s">
        <v>108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">
      <c r="A8" s="39">
        <v>45420</v>
      </c>
      <c r="B8" s="39">
        <v>45420</v>
      </c>
      <c r="C8" s="40" t="s">
        <v>112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x14ac:dyDescent="0.2">
      <c r="A9" s="23">
        <v>45426</v>
      </c>
      <c r="B9" s="23">
        <v>45426</v>
      </c>
      <c r="C9" s="24" t="s">
        <v>124</v>
      </c>
      <c r="D9" s="40" t="s">
        <v>17</v>
      </c>
      <c r="E9" s="40" t="s">
        <v>52</v>
      </c>
      <c r="F9" s="24" t="s">
        <v>122</v>
      </c>
      <c r="G9" s="25">
        <v>-95110</v>
      </c>
      <c r="H9" s="25">
        <v>0</v>
      </c>
      <c r="I9" s="25">
        <v>-7609</v>
      </c>
      <c r="J9" s="25">
        <v>-102719</v>
      </c>
    </row>
    <row r="10" spans="1:10" x14ac:dyDescent="0.2">
      <c r="A10" s="39">
        <v>45430</v>
      </c>
      <c r="B10" s="39">
        <v>45430</v>
      </c>
      <c r="C10" s="40" t="s">
        <v>113</v>
      </c>
      <c r="D10" s="40" t="s">
        <v>17</v>
      </c>
      <c r="E10" s="40" t="s">
        <v>52</v>
      </c>
      <c r="F10" s="40" t="s">
        <v>114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outlinePr summaryBelow="0"/>
  </sheetPr>
  <dimension ref="A1:J10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45394</v>
      </c>
      <c r="B3" s="39">
        <v>45394</v>
      </c>
      <c r="C3" s="40" t="s">
        <v>98</v>
      </c>
      <c r="D3" s="40" t="s">
        <v>17</v>
      </c>
      <c r="E3" s="40" t="s">
        <v>52</v>
      </c>
      <c r="F3" s="40" t="s">
        <v>101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">
      <c r="A4" s="39">
        <v>45394</v>
      </c>
      <c r="B4" s="39">
        <v>45394</v>
      </c>
      <c r="C4" s="40" t="s">
        <v>99</v>
      </c>
      <c r="D4" s="40" t="s">
        <v>17</v>
      </c>
      <c r="E4" s="40" t="s">
        <v>52</v>
      </c>
      <c r="F4" s="40" t="s">
        <v>102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">
      <c r="A5" s="39">
        <v>45401</v>
      </c>
      <c r="B5" s="39">
        <v>45401</v>
      </c>
      <c r="C5" s="40" t="s">
        <v>100</v>
      </c>
      <c r="D5" s="40" t="s">
        <v>17</v>
      </c>
      <c r="E5" s="40" t="s">
        <v>52</v>
      </c>
      <c r="F5" s="40" t="s">
        <v>103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x14ac:dyDescent="0.2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119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x14ac:dyDescent="0.2">
      <c r="A7" s="23">
        <v>45390</v>
      </c>
      <c r="B7" s="23">
        <v>45390</v>
      </c>
      <c r="C7" s="24" t="s">
        <v>123</v>
      </c>
      <c r="D7" s="40" t="s">
        <v>17</v>
      </c>
      <c r="E7" s="40" t="s">
        <v>52</v>
      </c>
      <c r="F7" s="24" t="s">
        <v>122</v>
      </c>
      <c r="G7" s="25">
        <v>-108350</v>
      </c>
      <c r="H7" s="25">
        <v>0</v>
      </c>
      <c r="I7" s="25">
        <v>-8668</v>
      </c>
      <c r="J7" s="25">
        <v>-117018</v>
      </c>
    </row>
    <row r="8" spans="1:10" x14ac:dyDescent="0.2">
      <c r="A8" s="41" t="s">
        <v>90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">
      <c r="J9" s="37">
        <v>5375837</v>
      </c>
    </row>
    <row r="10" spans="1:10" x14ac:dyDescent="0.2">
      <c r="J10" s="49">
        <f>+J8+J9</f>
        <v>12339914.039999999</v>
      </c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45352</v>
      </c>
      <c r="B3" s="23">
        <v>45352</v>
      </c>
      <c r="C3" s="24" t="s">
        <v>96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">
      <c r="A4" s="23">
        <v>45359</v>
      </c>
      <c r="B4" s="23">
        <v>45359</v>
      </c>
      <c r="C4" s="24" t="s">
        <v>97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1.75" bestFit="1" customWidth="1"/>
    <col min="12" max="12" width="10" bestFit="1" customWidth="1"/>
    <col min="13" max="14" width="11.75" bestFit="1" customWidth="1"/>
  </cols>
  <sheetData>
    <row r="1" spans="1:13" ht="18.75" x14ac:dyDescent="0.3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">
      <c r="A3" s="39">
        <v>45327</v>
      </c>
      <c r="B3" s="39">
        <v>45327</v>
      </c>
      <c r="C3" s="40" t="s">
        <v>91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">
      <c r="A4" s="39">
        <v>45327</v>
      </c>
      <c r="B4" s="39">
        <v>45327</v>
      </c>
      <c r="C4" s="40" t="s">
        <v>92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">
      <c r="A5" s="39">
        <v>45327</v>
      </c>
      <c r="B5" s="39">
        <v>45327</v>
      </c>
      <c r="C5" s="40" t="s">
        <v>93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4" width="11.75" bestFit="1" customWidth="1"/>
  </cols>
  <sheetData>
    <row r="1" spans="1:12" ht="18.75" x14ac:dyDescent="0.3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">
      <c r="A7" s="41" t="s">
        <v>90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82" t="s">
        <v>61</v>
      </c>
      <c r="B10" s="82"/>
      <c r="C10" s="82"/>
      <c r="D10" s="82"/>
      <c r="E10" s="82"/>
      <c r="F10" s="82"/>
      <c r="G10" s="82"/>
      <c r="H10" s="82"/>
      <c r="I10" s="82"/>
      <c r="J10" s="82"/>
    </row>
    <row r="11" spans="1:12" ht="21" x14ac:dyDescent="0.2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">
      <c r="A13" s="23">
        <v>45295</v>
      </c>
      <c r="B13" s="23">
        <v>45295</v>
      </c>
      <c r="C13" s="24" t="s">
        <v>121</v>
      </c>
      <c r="D13" s="24" t="s">
        <v>17</v>
      </c>
      <c r="E13" s="24"/>
      <c r="F13" s="24" t="s">
        <v>122</v>
      </c>
      <c r="G13" s="25">
        <v>158369</v>
      </c>
      <c r="H13" s="25">
        <v>0</v>
      </c>
      <c r="I13" s="25">
        <v>12669</v>
      </c>
      <c r="J13" s="25">
        <v>171038</v>
      </c>
    </row>
    <row r="14" spans="1:12" x14ac:dyDescent="0.2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D417-A78D-4526-99A2-9448A9BC3C8D}">
  <sheetPr>
    <outlinePr summaryBelow="0"/>
  </sheetPr>
  <dimension ref="A1:J22"/>
  <sheetViews>
    <sheetView topLeftCell="A5" zoomScaleNormal="100" workbookViewId="0">
      <selection activeCell="H18" sqref="H18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428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45959</v>
      </c>
      <c r="C4" s="59" t="s">
        <v>401</v>
      </c>
      <c r="D4" s="59" t="s">
        <v>403</v>
      </c>
      <c r="E4" s="67">
        <v>821896</v>
      </c>
      <c r="F4" s="58" t="s">
        <v>179</v>
      </c>
      <c r="G4" s="67">
        <v>65752</v>
      </c>
      <c r="H4" s="25">
        <f>+E4+G4</f>
        <v>887648</v>
      </c>
      <c r="I4" s="59" t="s">
        <v>187</v>
      </c>
      <c r="J4" s="59" t="s">
        <v>188</v>
      </c>
    </row>
    <row r="5" spans="1:10" ht="15.75" customHeight="1" x14ac:dyDescent="0.2">
      <c r="B5" s="66">
        <v>45964</v>
      </c>
      <c r="C5" s="24" t="s">
        <v>415</v>
      </c>
      <c r="D5" s="24" t="s">
        <v>194</v>
      </c>
      <c r="E5" s="25">
        <v>1517355</v>
      </c>
      <c r="F5" s="58" t="s">
        <v>179</v>
      </c>
      <c r="G5" s="25">
        <v>121388</v>
      </c>
      <c r="H5" s="25">
        <f t="shared" ref="H5:H12" si="0">+E5+G5</f>
        <v>1638743</v>
      </c>
      <c r="I5" s="59" t="s">
        <v>187</v>
      </c>
      <c r="J5" s="59" t="s">
        <v>188</v>
      </c>
    </row>
    <row r="6" spans="1:10" ht="15.75" customHeight="1" x14ac:dyDescent="0.2">
      <c r="B6" s="66">
        <v>45967</v>
      </c>
      <c r="C6" s="24" t="s">
        <v>416</v>
      </c>
      <c r="D6" s="24" t="s">
        <v>233</v>
      </c>
      <c r="E6" s="25">
        <v>685011</v>
      </c>
      <c r="F6" s="58" t="s">
        <v>179</v>
      </c>
      <c r="G6" s="25">
        <v>54801</v>
      </c>
      <c r="H6" s="25">
        <f t="shared" si="0"/>
        <v>739812</v>
      </c>
      <c r="I6" s="59" t="s">
        <v>187</v>
      </c>
      <c r="J6" s="59" t="s">
        <v>188</v>
      </c>
    </row>
    <row r="7" spans="1:10" ht="15.75" customHeight="1" x14ac:dyDescent="0.2">
      <c r="B7" s="66">
        <v>45968</v>
      </c>
      <c r="C7" s="24" t="s">
        <v>417</v>
      </c>
      <c r="D7" s="24" t="s">
        <v>186</v>
      </c>
      <c r="E7" s="25">
        <v>989130</v>
      </c>
      <c r="F7" s="58" t="s">
        <v>179</v>
      </c>
      <c r="G7" s="25">
        <v>79130</v>
      </c>
      <c r="H7" s="25">
        <f t="shared" si="0"/>
        <v>1068260</v>
      </c>
      <c r="I7" s="59" t="s">
        <v>187</v>
      </c>
      <c r="J7" s="59" t="s">
        <v>188</v>
      </c>
    </row>
    <row r="8" spans="1:10" ht="15.75" customHeight="1" x14ac:dyDescent="0.2">
      <c r="B8" s="66">
        <v>45972</v>
      </c>
      <c r="C8" s="24" t="s">
        <v>418</v>
      </c>
      <c r="D8" s="24" t="s">
        <v>190</v>
      </c>
      <c r="E8" s="25">
        <v>782165</v>
      </c>
      <c r="F8" s="58" t="s">
        <v>179</v>
      </c>
      <c r="G8" s="25">
        <v>62573</v>
      </c>
      <c r="H8" s="25">
        <f t="shared" si="0"/>
        <v>844738</v>
      </c>
      <c r="I8" s="59" t="s">
        <v>187</v>
      </c>
      <c r="J8" s="59" t="s">
        <v>188</v>
      </c>
    </row>
    <row r="9" spans="1:10" ht="15.75" customHeight="1" x14ac:dyDescent="0.2">
      <c r="B9" s="66">
        <v>45972</v>
      </c>
      <c r="C9" s="24" t="s">
        <v>419</v>
      </c>
      <c r="D9" s="24" t="s">
        <v>196</v>
      </c>
      <c r="E9" s="25">
        <v>711860</v>
      </c>
      <c r="F9" s="58" t="s">
        <v>179</v>
      </c>
      <c r="G9" s="25">
        <v>56949</v>
      </c>
      <c r="H9" s="25">
        <f t="shared" si="0"/>
        <v>768809</v>
      </c>
      <c r="I9" s="59" t="s">
        <v>187</v>
      </c>
      <c r="J9" s="59" t="s">
        <v>188</v>
      </c>
    </row>
    <row r="10" spans="1:10" ht="15.75" customHeight="1" x14ac:dyDescent="0.2">
      <c r="B10" s="66">
        <v>45972</v>
      </c>
      <c r="C10" s="24" t="s">
        <v>420</v>
      </c>
      <c r="D10" s="24" t="s">
        <v>198</v>
      </c>
      <c r="E10" s="25">
        <v>760269</v>
      </c>
      <c r="F10" s="58" t="s">
        <v>179</v>
      </c>
      <c r="G10" s="25">
        <v>60822</v>
      </c>
      <c r="H10" s="25">
        <f t="shared" si="0"/>
        <v>821091</v>
      </c>
      <c r="I10" s="59" t="s">
        <v>187</v>
      </c>
      <c r="J10" s="59" t="s">
        <v>188</v>
      </c>
    </row>
    <row r="11" spans="1:10" ht="15.75" customHeight="1" x14ac:dyDescent="0.2">
      <c r="B11" s="66">
        <v>45982</v>
      </c>
      <c r="C11" s="24" t="s">
        <v>421</v>
      </c>
      <c r="D11" s="24" t="s">
        <v>318</v>
      </c>
      <c r="E11" s="25">
        <v>1187116</v>
      </c>
      <c r="F11" s="58" t="s">
        <v>179</v>
      </c>
      <c r="G11" s="25">
        <v>94969</v>
      </c>
      <c r="H11" s="25">
        <f t="shared" si="0"/>
        <v>1282085</v>
      </c>
      <c r="I11" s="59" t="s">
        <v>187</v>
      </c>
      <c r="J11" s="59" t="s">
        <v>188</v>
      </c>
    </row>
    <row r="12" spans="1:10" ht="15.75" customHeight="1" x14ac:dyDescent="0.2">
      <c r="B12" s="66">
        <v>45987</v>
      </c>
      <c r="C12" s="24" t="s">
        <v>422</v>
      </c>
      <c r="D12" s="24" t="s">
        <v>235</v>
      </c>
      <c r="E12" s="25">
        <v>909155</v>
      </c>
      <c r="F12" s="58" t="s">
        <v>179</v>
      </c>
      <c r="G12" s="25">
        <v>72732</v>
      </c>
      <c r="H12" s="25">
        <f t="shared" si="0"/>
        <v>981887</v>
      </c>
      <c r="I12" s="59" t="s">
        <v>187</v>
      </c>
      <c r="J12" s="59" t="s">
        <v>188</v>
      </c>
    </row>
    <row r="13" spans="1:10" ht="15.75" customHeight="1" x14ac:dyDescent="0.2">
      <c r="B13" s="66">
        <v>45988</v>
      </c>
      <c r="C13" s="24" t="s">
        <v>423</v>
      </c>
      <c r="D13" s="24" t="s">
        <v>196</v>
      </c>
      <c r="E13" s="25">
        <v>782911</v>
      </c>
      <c r="F13" s="58" t="s">
        <v>179</v>
      </c>
      <c r="G13" s="25">
        <v>62633</v>
      </c>
      <c r="H13" s="25">
        <f>+E13+G13</f>
        <v>845544</v>
      </c>
      <c r="I13" s="59" t="s">
        <v>187</v>
      </c>
      <c r="J13" s="59" t="s">
        <v>188</v>
      </c>
    </row>
    <row r="14" spans="1:10" ht="15.75" customHeight="1" x14ac:dyDescent="0.2">
      <c r="B14" s="66">
        <v>45976</v>
      </c>
      <c r="C14" s="59"/>
      <c r="D14" s="59" t="s">
        <v>424</v>
      </c>
      <c r="E14" s="71">
        <v>-364145</v>
      </c>
      <c r="F14" s="58" t="s">
        <v>179</v>
      </c>
      <c r="G14" s="67">
        <v>-29131</v>
      </c>
      <c r="H14" s="25">
        <f>+E14+G14</f>
        <v>-393276</v>
      </c>
      <c r="I14" s="59" t="s">
        <v>187</v>
      </c>
      <c r="J14" s="59" t="s">
        <v>188</v>
      </c>
    </row>
    <row r="15" spans="1:10" ht="15.75" customHeight="1" x14ac:dyDescent="0.2">
      <c r="B15" s="66">
        <v>45976</v>
      </c>
      <c r="C15" s="59"/>
      <c r="D15" s="59" t="s">
        <v>425</v>
      </c>
      <c r="E15" s="71">
        <v>-172424</v>
      </c>
      <c r="F15" s="58" t="s">
        <v>179</v>
      </c>
      <c r="G15" s="67">
        <v>-13794</v>
      </c>
      <c r="H15" s="25">
        <f t="shared" ref="H15:H16" si="1">+E15+G15</f>
        <v>-186218</v>
      </c>
      <c r="I15" s="59" t="s">
        <v>187</v>
      </c>
      <c r="J15" s="59" t="s">
        <v>188</v>
      </c>
    </row>
    <row r="16" spans="1:10" ht="15.75" customHeight="1" x14ac:dyDescent="0.2">
      <c r="B16" s="66">
        <v>45983</v>
      </c>
      <c r="C16" s="59"/>
      <c r="D16" s="59" t="s">
        <v>426</v>
      </c>
      <c r="E16" s="71">
        <v>-67403</v>
      </c>
      <c r="F16" s="58" t="s">
        <v>179</v>
      </c>
      <c r="G16" s="67">
        <v>-5392</v>
      </c>
      <c r="H16" s="25">
        <f t="shared" si="1"/>
        <v>-72795</v>
      </c>
      <c r="I16" s="59" t="s">
        <v>187</v>
      </c>
      <c r="J16" s="59" t="s">
        <v>188</v>
      </c>
    </row>
    <row r="17" spans="2:8" x14ac:dyDescent="0.2">
      <c r="B17" s="36" t="s">
        <v>355</v>
      </c>
      <c r="D17" s="60" t="s">
        <v>214</v>
      </c>
      <c r="E17" s="37">
        <f>SUM(E4:E16)</f>
        <v>8542896</v>
      </c>
      <c r="G17" s="37">
        <f>SUM(G4:G16)</f>
        <v>683432</v>
      </c>
      <c r="H17" s="37">
        <f>SUM(H4:H16)</f>
        <v>9226328</v>
      </c>
    </row>
    <row r="18" spans="2:8" x14ac:dyDescent="0.2">
      <c r="D18" s="61" t="s">
        <v>429</v>
      </c>
      <c r="H18" s="62">
        <f>-H17*0.005</f>
        <v>-46131.64</v>
      </c>
    </row>
    <row r="19" spans="2:8" x14ac:dyDescent="0.2">
      <c r="D19" s="61" t="s">
        <v>430</v>
      </c>
      <c r="H19" s="62">
        <f>-H17*0.01</f>
        <v>-92263.28</v>
      </c>
    </row>
    <row r="20" spans="2:8" x14ac:dyDescent="0.2">
      <c r="D20" s="61" t="s">
        <v>431</v>
      </c>
      <c r="H20" s="62">
        <f>-H17*0.01</f>
        <v>-92263.28</v>
      </c>
    </row>
    <row r="21" spans="2:8" x14ac:dyDescent="0.2">
      <c r="D21" s="63" t="s">
        <v>218</v>
      </c>
      <c r="H21" s="64">
        <f>+SUM(H18:H20)</f>
        <v>-230658.19999999998</v>
      </c>
    </row>
    <row r="22" spans="2:8" x14ac:dyDescent="0.2">
      <c r="D22" s="65" t="s">
        <v>219</v>
      </c>
      <c r="H22" s="64">
        <f>+H17+H21</f>
        <v>8995669.8000000007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CDA3-4059-4172-8028-6D9F86EC4B2C}">
  <sheetPr>
    <outlinePr summaryBelow="0"/>
  </sheetPr>
  <dimension ref="A1:J32"/>
  <sheetViews>
    <sheetView tabSelected="1" topLeftCell="A16" zoomScaleNormal="100" workbookViewId="0">
      <selection activeCell="H20" sqref="H20:H26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384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45931</v>
      </c>
      <c r="C4" s="59" t="s">
        <v>385</v>
      </c>
      <c r="D4" s="59" t="s">
        <v>192</v>
      </c>
      <c r="E4" s="67">
        <v>1124228</v>
      </c>
      <c r="F4" s="58" t="s">
        <v>179</v>
      </c>
      <c r="G4" s="67">
        <v>89938</v>
      </c>
      <c r="H4" s="25">
        <f>+E4+G4</f>
        <v>1214166</v>
      </c>
      <c r="I4" s="59" t="s">
        <v>187</v>
      </c>
      <c r="J4" s="59" t="s">
        <v>188</v>
      </c>
    </row>
    <row r="5" spans="1:10" ht="15.75" customHeight="1" x14ac:dyDescent="0.2">
      <c r="B5" s="66">
        <v>45931</v>
      </c>
      <c r="C5" s="59" t="s">
        <v>386</v>
      </c>
      <c r="D5" s="59" t="s">
        <v>233</v>
      </c>
      <c r="E5" s="67">
        <v>676215</v>
      </c>
      <c r="F5" s="58" t="s">
        <v>179</v>
      </c>
      <c r="G5" s="67">
        <v>54097</v>
      </c>
      <c r="H5" s="25">
        <f t="shared" ref="H5:H12" si="0">+E5+G5</f>
        <v>730312</v>
      </c>
      <c r="I5" s="59" t="s">
        <v>187</v>
      </c>
      <c r="J5" s="59" t="s">
        <v>188</v>
      </c>
    </row>
    <row r="6" spans="1:10" ht="15.75" customHeight="1" x14ac:dyDescent="0.2">
      <c r="B6" s="66">
        <v>45931</v>
      </c>
      <c r="C6" s="59" t="s">
        <v>387</v>
      </c>
      <c r="D6" s="59" t="s">
        <v>235</v>
      </c>
      <c r="E6" s="67">
        <v>800874</v>
      </c>
      <c r="F6" s="58" t="s">
        <v>179</v>
      </c>
      <c r="G6" s="67">
        <v>64070</v>
      </c>
      <c r="H6" s="25">
        <f t="shared" si="0"/>
        <v>864944</v>
      </c>
      <c r="I6" s="59" t="s">
        <v>187</v>
      </c>
      <c r="J6" s="59" t="s">
        <v>188</v>
      </c>
    </row>
    <row r="7" spans="1:10" ht="15.75" customHeight="1" x14ac:dyDescent="0.2">
      <c r="B7" s="66">
        <v>45931</v>
      </c>
      <c r="C7" s="59" t="s">
        <v>388</v>
      </c>
      <c r="D7" s="59" t="s">
        <v>186</v>
      </c>
      <c r="E7" s="67">
        <v>684367</v>
      </c>
      <c r="F7" s="58" t="s">
        <v>179</v>
      </c>
      <c r="G7" s="67">
        <v>54749</v>
      </c>
      <c r="H7" s="25">
        <f t="shared" si="0"/>
        <v>739116</v>
      </c>
      <c r="I7" s="59" t="s">
        <v>187</v>
      </c>
      <c r="J7" s="59" t="s">
        <v>188</v>
      </c>
    </row>
    <row r="8" spans="1:10" ht="15.75" customHeight="1" x14ac:dyDescent="0.2">
      <c r="B8" s="66">
        <v>45931</v>
      </c>
      <c r="C8" s="59" t="s">
        <v>389</v>
      </c>
      <c r="D8" s="59" t="s">
        <v>190</v>
      </c>
      <c r="E8" s="67">
        <v>954938</v>
      </c>
      <c r="F8" s="58" t="s">
        <v>179</v>
      </c>
      <c r="G8" s="67">
        <v>76395</v>
      </c>
      <c r="H8" s="25">
        <f t="shared" si="0"/>
        <v>1031333</v>
      </c>
      <c r="I8" s="59" t="s">
        <v>187</v>
      </c>
      <c r="J8" s="59" t="s">
        <v>188</v>
      </c>
    </row>
    <row r="9" spans="1:10" ht="15.75" customHeight="1" x14ac:dyDescent="0.2">
      <c r="B9" s="66">
        <v>45936</v>
      </c>
      <c r="C9" s="59" t="s">
        <v>390</v>
      </c>
      <c r="D9" s="59" t="s">
        <v>196</v>
      </c>
      <c r="E9" s="67">
        <v>436861</v>
      </c>
      <c r="F9" s="58" t="s">
        <v>179</v>
      </c>
      <c r="G9" s="67">
        <v>34949</v>
      </c>
      <c r="H9" s="25">
        <f t="shared" si="0"/>
        <v>471810</v>
      </c>
      <c r="I9" s="59" t="s">
        <v>187</v>
      </c>
      <c r="J9" s="59" t="s">
        <v>188</v>
      </c>
    </row>
    <row r="10" spans="1:10" ht="15.75" customHeight="1" x14ac:dyDescent="0.2">
      <c r="B10" s="66">
        <v>45936</v>
      </c>
      <c r="C10" s="59" t="s">
        <v>391</v>
      </c>
      <c r="D10" s="59" t="s">
        <v>194</v>
      </c>
      <c r="E10" s="67">
        <v>1617044</v>
      </c>
      <c r="F10" s="58" t="s">
        <v>179</v>
      </c>
      <c r="G10" s="67">
        <v>129364</v>
      </c>
      <c r="H10" s="25">
        <f t="shared" si="0"/>
        <v>1746408</v>
      </c>
      <c r="I10" s="59" t="s">
        <v>187</v>
      </c>
      <c r="J10" s="59" t="s">
        <v>188</v>
      </c>
    </row>
    <row r="11" spans="1:10" ht="15.75" customHeight="1" x14ac:dyDescent="0.2">
      <c r="B11" s="66">
        <v>45943</v>
      </c>
      <c r="C11" s="59" t="s">
        <v>392</v>
      </c>
      <c r="D11" s="59" t="s">
        <v>206</v>
      </c>
      <c r="E11" s="67">
        <v>614608</v>
      </c>
      <c r="F11" s="58" t="s">
        <v>179</v>
      </c>
      <c r="G11" s="67">
        <v>49169</v>
      </c>
      <c r="H11" s="25">
        <f t="shared" si="0"/>
        <v>663777</v>
      </c>
      <c r="I11" s="59" t="s">
        <v>187</v>
      </c>
      <c r="J11" s="59" t="s">
        <v>188</v>
      </c>
    </row>
    <row r="12" spans="1:10" ht="15.75" customHeight="1" x14ac:dyDescent="0.2">
      <c r="B12" s="66">
        <v>45944</v>
      </c>
      <c r="C12" s="59" t="s">
        <v>393</v>
      </c>
      <c r="D12" s="59" t="s">
        <v>318</v>
      </c>
      <c r="E12" s="67">
        <v>1335365</v>
      </c>
      <c r="F12" s="58" t="s">
        <v>179</v>
      </c>
      <c r="G12" s="67">
        <v>106829</v>
      </c>
      <c r="H12" s="25">
        <f t="shared" si="0"/>
        <v>1442194</v>
      </c>
      <c r="I12" s="59" t="s">
        <v>187</v>
      </c>
      <c r="J12" s="59" t="s">
        <v>188</v>
      </c>
    </row>
    <row r="13" spans="1:10" ht="15.75" customHeight="1" x14ac:dyDescent="0.2">
      <c r="B13" s="66">
        <v>45946</v>
      </c>
      <c r="C13" s="59" t="s">
        <v>394</v>
      </c>
      <c r="D13" s="59" t="s">
        <v>196</v>
      </c>
      <c r="E13" s="67">
        <v>452071</v>
      </c>
      <c r="F13" s="58" t="s">
        <v>179</v>
      </c>
      <c r="G13" s="67">
        <v>36166</v>
      </c>
      <c r="H13" s="25">
        <f>+E13+G13</f>
        <v>488237</v>
      </c>
      <c r="I13" s="59" t="s">
        <v>187</v>
      </c>
      <c r="J13" s="59" t="s">
        <v>188</v>
      </c>
    </row>
    <row r="14" spans="1:10" ht="15.75" customHeight="1" x14ac:dyDescent="0.2">
      <c r="B14" s="66">
        <v>45951</v>
      </c>
      <c r="C14" s="59" t="s">
        <v>395</v>
      </c>
      <c r="D14" s="59" t="s">
        <v>402</v>
      </c>
      <c r="E14" s="67">
        <v>1369378</v>
      </c>
      <c r="F14" s="58" t="s">
        <v>179</v>
      </c>
      <c r="G14" s="67">
        <v>109550</v>
      </c>
      <c r="H14" s="25">
        <f>+E14+G14</f>
        <v>1478928</v>
      </c>
      <c r="I14" s="59" t="s">
        <v>187</v>
      </c>
      <c r="J14" s="59" t="s">
        <v>188</v>
      </c>
    </row>
    <row r="15" spans="1:10" ht="15.75" customHeight="1" x14ac:dyDescent="0.2">
      <c r="B15" s="66">
        <v>45954</v>
      </c>
      <c r="C15" s="59" t="s">
        <v>396</v>
      </c>
      <c r="D15" s="59" t="s">
        <v>186</v>
      </c>
      <c r="E15" s="67">
        <v>849560</v>
      </c>
      <c r="F15" s="58" t="s">
        <v>179</v>
      </c>
      <c r="G15" s="67">
        <v>67965</v>
      </c>
      <c r="H15" s="25">
        <f t="shared" ref="H15:H26" si="1">+E15+G15</f>
        <v>917525</v>
      </c>
      <c r="I15" s="59" t="s">
        <v>187</v>
      </c>
      <c r="J15" s="59" t="s">
        <v>188</v>
      </c>
    </row>
    <row r="16" spans="1:10" ht="15.75" customHeight="1" x14ac:dyDescent="0.2">
      <c r="B16" s="66">
        <v>45958</v>
      </c>
      <c r="C16" s="59" t="s">
        <v>397</v>
      </c>
      <c r="D16" s="59" t="s">
        <v>192</v>
      </c>
      <c r="E16" s="67">
        <v>1018723</v>
      </c>
      <c r="F16" s="58" t="s">
        <v>179</v>
      </c>
      <c r="G16" s="67">
        <v>81498</v>
      </c>
      <c r="H16" s="25">
        <f t="shared" si="1"/>
        <v>1100221</v>
      </c>
      <c r="I16" s="59" t="s">
        <v>187</v>
      </c>
      <c r="J16" s="59" t="s">
        <v>188</v>
      </c>
    </row>
    <row r="17" spans="2:10" ht="15.75" customHeight="1" x14ac:dyDescent="0.2">
      <c r="B17" s="66">
        <v>45958</v>
      </c>
      <c r="C17" s="59" t="s">
        <v>398</v>
      </c>
      <c r="D17" s="59" t="s">
        <v>252</v>
      </c>
      <c r="E17" s="67">
        <v>826401</v>
      </c>
      <c r="F17" s="58" t="s">
        <v>179</v>
      </c>
      <c r="G17" s="67">
        <v>66112</v>
      </c>
      <c r="H17" s="25">
        <f t="shared" si="1"/>
        <v>892513</v>
      </c>
      <c r="I17" s="59" t="s">
        <v>187</v>
      </c>
      <c r="J17" s="59" t="s">
        <v>188</v>
      </c>
    </row>
    <row r="18" spans="2:10" ht="15.75" customHeight="1" x14ac:dyDescent="0.2">
      <c r="B18" s="66">
        <v>45958</v>
      </c>
      <c r="C18" s="59" t="s">
        <v>399</v>
      </c>
      <c r="D18" s="59" t="s">
        <v>190</v>
      </c>
      <c r="E18" s="67">
        <v>782165</v>
      </c>
      <c r="F18" s="58" t="s">
        <v>179</v>
      </c>
      <c r="G18" s="67">
        <v>62573</v>
      </c>
      <c r="H18" s="25">
        <f t="shared" si="1"/>
        <v>844738</v>
      </c>
      <c r="I18" s="59" t="s">
        <v>187</v>
      </c>
      <c r="J18" s="59" t="s">
        <v>188</v>
      </c>
    </row>
    <row r="19" spans="2:10" ht="15.75" customHeight="1" x14ac:dyDescent="0.2">
      <c r="B19" s="66">
        <v>45958</v>
      </c>
      <c r="C19" s="59" t="s">
        <v>400</v>
      </c>
      <c r="D19" s="59" t="s">
        <v>196</v>
      </c>
      <c r="E19" s="67">
        <v>663208</v>
      </c>
      <c r="F19" s="58" t="s">
        <v>179</v>
      </c>
      <c r="G19" s="67">
        <v>53057</v>
      </c>
      <c r="H19" s="25">
        <f t="shared" si="1"/>
        <v>716265</v>
      </c>
      <c r="I19" s="59" t="s">
        <v>187</v>
      </c>
      <c r="J19" s="59" t="s">
        <v>188</v>
      </c>
    </row>
    <row r="20" spans="2:10" ht="15.75" customHeight="1" x14ac:dyDescent="0.2">
      <c r="B20" s="23">
        <v>45932</v>
      </c>
      <c r="C20" s="40"/>
      <c r="D20" s="24" t="s">
        <v>404</v>
      </c>
      <c r="E20" s="67">
        <v>-172908</v>
      </c>
      <c r="F20" s="58" t="s">
        <v>179</v>
      </c>
      <c r="G20" s="67">
        <v>-13832</v>
      </c>
      <c r="H20" s="25">
        <f t="shared" si="1"/>
        <v>-186740</v>
      </c>
      <c r="I20" s="59" t="s">
        <v>187</v>
      </c>
      <c r="J20" s="59" t="s">
        <v>188</v>
      </c>
    </row>
    <row r="21" spans="2:10" ht="15.75" customHeight="1" x14ac:dyDescent="0.2">
      <c r="B21" s="23">
        <v>45933</v>
      </c>
      <c r="C21" s="40"/>
      <c r="D21" s="24" t="s">
        <v>405</v>
      </c>
      <c r="E21" s="67">
        <v>-240311</v>
      </c>
      <c r="F21" s="58" t="s">
        <v>179</v>
      </c>
      <c r="G21" s="67">
        <v>-19224</v>
      </c>
      <c r="H21" s="25">
        <f t="shared" si="1"/>
        <v>-259535</v>
      </c>
      <c r="I21" s="59" t="s">
        <v>187</v>
      </c>
      <c r="J21" s="59" t="s">
        <v>188</v>
      </c>
    </row>
    <row r="22" spans="2:10" ht="15.75" customHeight="1" x14ac:dyDescent="0.2">
      <c r="B22" s="23">
        <v>45934</v>
      </c>
      <c r="C22" s="24"/>
      <c r="D22" s="24" t="s">
        <v>406</v>
      </c>
      <c r="E22" s="67">
        <v>-640507</v>
      </c>
      <c r="F22" s="58" t="s">
        <v>179</v>
      </c>
      <c r="G22" s="67">
        <v>-51241</v>
      </c>
      <c r="H22" s="25">
        <f t="shared" si="1"/>
        <v>-691748</v>
      </c>
      <c r="I22" s="59" t="s">
        <v>187</v>
      </c>
      <c r="J22" s="59" t="s">
        <v>188</v>
      </c>
    </row>
    <row r="23" spans="2:10" ht="15.75" customHeight="1" x14ac:dyDescent="0.2">
      <c r="B23" s="23">
        <v>45941</v>
      </c>
      <c r="C23" s="24"/>
      <c r="D23" s="24" t="s">
        <v>407</v>
      </c>
      <c r="E23" s="67">
        <v>-211010</v>
      </c>
      <c r="F23" s="58" t="s">
        <v>179</v>
      </c>
      <c r="G23" s="67">
        <v>-16881</v>
      </c>
      <c r="H23" s="25">
        <f t="shared" si="1"/>
        <v>-227891</v>
      </c>
      <c r="I23" s="59" t="s">
        <v>187</v>
      </c>
      <c r="J23" s="59" t="s">
        <v>188</v>
      </c>
    </row>
    <row r="24" spans="2:10" ht="15.75" customHeight="1" x14ac:dyDescent="0.2">
      <c r="B24" s="23">
        <v>45942</v>
      </c>
      <c r="C24" s="24"/>
      <c r="D24" s="24" t="s">
        <v>408</v>
      </c>
      <c r="E24" s="67">
        <v>-202209</v>
      </c>
      <c r="F24" s="58" t="s">
        <v>179</v>
      </c>
      <c r="G24" s="67">
        <v>-16177</v>
      </c>
      <c r="H24" s="25">
        <f t="shared" si="1"/>
        <v>-218386</v>
      </c>
      <c r="I24" s="59" t="s">
        <v>187</v>
      </c>
      <c r="J24" s="59" t="s">
        <v>188</v>
      </c>
    </row>
    <row r="25" spans="2:10" ht="15.75" customHeight="1" x14ac:dyDescent="0.2">
      <c r="B25" s="23">
        <v>45960</v>
      </c>
      <c r="C25" s="24"/>
      <c r="D25" s="24" t="s">
        <v>409</v>
      </c>
      <c r="E25" s="67">
        <v>-134806</v>
      </c>
      <c r="F25" s="58" t="s">
        <v>179</v>
      </c>
      <c r="G25" s="67">
        <v>-10784</v>
      </c>
      <c r="H25" s="25">
        <f t="shared" si="1"/>
        <v>-145590</v>
      </c>
      <c r="I25" s="59" t="s">
        <v>187</v>
      </c>
      <c r="J25" s="59" t="s">
        <v>188</v>
      </c>
    </row>
    <row r="26" spans="2:10" ht="15.75" customHeight="1" x14ac:dyDescent="0.2">
      <c r="B26" s="23">
        <v>45960</v>
      </c>
      <c r="C26" s="24"/>
      <c r="D26" s="24" t="s">
        <v>410</v>
      </c>
      <c r="E26" s="67">
        <v>-231989</v>
      </c>
      <c r="F26" s="58" t="s">
        <v>179</v>
      </c>
      <c r="G26" s="67">
        <v>-18559</v>
      </c>
      <c r="H26" s="25">
        <f t="shared" si="1"/>
        <v>-250548</v>
      </c>
      <c r="I26" s="59" t="s">
        <v>187</v>
      </c>
      <c r="J26" s="59" t="s">
        <v>188</v>
      </c>
    </row>
    <row r="27" spans="2:10" x14ac:dyDescent="0.2">
      <c r="B27" s="36" t="s">
        <v>427</v>
      </c>
      <c r="D27" s="60" t="s">
        <v>214</v>
      </c>
      <c r="E27" s="37">
        <f>SUM(E4:E26)</f>
        <v>12372266</v>
      </c>
      <c r="G27" s="37">
        <f>SUM(G4:G26)</f>
        <v>989783</v>
      </c>
      <c r="H27" s="37">
        <f>SUM(H4:H26)</f>
        <v>13362049</v>
      </c>
    </row>
    <row r="28" spans="2:10" x14ac:dyDescent="0.2">
      <c r="D28" s="61" t="s">
        <v>411</v>
      </c>
      <c r="H28" s="62">
        <f>-H27*0.005</f>
        <v>-66810.244999999995</v>
      </c>
    </row>
    <row r="29" spans="2:10" x14ac:dyDescent="0.2">
      <c r="D29" s="61" t="s">
        <v>412</v>
      </c>
      <c r="H29" s="62">
        <f>-H27*0.01</f>
        <v>-133620.49</v>
      </c>
    </row>
    <row r="30" spans="2:10" x14ac:dyDescent="0.2">
      <c r="D30" s="61" t="s">
        <v>413</v>
      </c>
      <c r="H30" s="62">
        <f>-H27*0.01</f>
        <v>-133620.49</v>
      </c>
    </row>
    <row r="31" spans="2:10" x14ac:dyDescent="0.2">
      <c r="D31" s="63" t="s">
        <v>218</v>
      </c>
      <c r="H31" s="64">
        <f>+SUM(H28:H30)</f>
        <v>-334051.22499999998</v>
      </c>
    </row>
    <row r="32" spans="2:10" x14ac:dyDescent="0.2">
      <c r="D32" s="65" t="s">
        <v>219</v>
      </c>
      <c r="H32" s="64">
        <f>+H27+H31</f>
        <v>13027997.775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1"/>
  <sheetViews>
    <sheetView topLeftCell="A8" zoomScaleNormal="100" workbookViewId="0">
      <selection activeCell="A18" sqref="A18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328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45925</v>
      </c>
      <c r="C4" s="59" t="s">
        <v>329</v>
      </c>
      <c r="D4" s="59" t="s">
        <v>186</v>
      </c>
      <c r="E4" s="67">
        <v>776841</v>
      </c>
      <c r="F4" s="58" t="s">
        <v>179</v>
      </c>
      <c r="G4" s="67">
        <v>62147</v>
      </c>
      <c r="H4" s="25">
        <f>+E4+G4</f>
        <v>838988</v>
      </c>
      <c r="I4" s="59" t="s">
        <v>187</v>
      </c>
      <c r="J4" s="59" t="s">
        <v>188</v>
      </c>
    </row>
    <row r="5" spans="1:10" ht="15.75" customHeight="1" x14ac:dyDescent="0.2">
      <c r="B5" s="66">
        <v>45925</v>
      </c>
      <c r="C5" s="59" t="s">
        <v>330</v>
      </c>
      <c r="D5" s="59" t="s">
        <v>206</v>
      </c>
      <c r="E5" s="67">
        <v>878688</v>
      </c>
      <c r="F5" s="58" t="s">
        <v>179</v>
      </c>
      <c r="G5" s="67">
        <v>70295</v>
      </c>
      <c r="H5" s="25">
        <f>+E5+G5</f>
        <v>948983</v>
      </c>
      <c r="I5" s="59" t="s">
        <v>187</v>
      </c>
      <c r="J5" s="59" t="s">
        <v>188</v>
      </c>
    </row>
    <row r="6" spans="1:10" ht="15.75" customHeight="1" x14ac:dyDescent="0.2">
      <c r="B6" s="66">
        <v>45925</v>
      </c>
      <c r="C6" s="59" t="s">
        <v>331</v>
      </c>
      <c r="D6" s="59" t="s">
        <v>196</v>
      </c>
      <c r="E6" s="67">
        <v>595805</v>
      </c>
      <c r="F6" s="58" t="s">
        <v>179</v>
      </c>
      <c r="G6" s="67">
        <v>47664</v>
      </c>
      <c r="H6" s="25">
        <f>+E6+G6</f>
        <v>643469</v>
      </c>
      <c r="I6" s="59" t="s">
        <v>187</v>
      </c>
      <c r="J6" s="59" t="s">
        <v>188</v>
      </c>
    </row>
    <row r="7" spans="1:10" ht="15.75" customHeight="1" x14ac:dyDescent="0.2">
      <c r="B7" s="66">
        <v>45929</v>
      </c>
      <c r="C7" s="59" t="s">
        <v>332</v>
      </c>
      <c r="D7" s="59" t="s">
        <v>190</v>
      </c>
      <c r="E7" s="67">
        <v>947870</v>
      </c>
      <c r="F7" s="58" t="s">
        <v>179</v>
      </c>
      <c r="G7" s="67">
        <v>75830</v>
      </c>
      <c r="H7" s="25">
        <f t="shared" ref="H7:H15" si="0">+E7+G7</f>
        <v>1023700</v>
      </c>
      <c r="I7" s="59" t="s">
        <v>187</v>
      </c>
      <c r="J7" s="59" t="s">
        <v>188</v>
      </c>
    </row>
    <row r="8" spans="1:10" ht="15.75" customHeight="1" x14ac:dyDescent="0.2">
      <c r="B8" s="66">
        <v>45929</v>
      </c>
      <c r="C8" s="59" t="s">
        <v>333</v>
      </c>
      <c r="D8" s="59" t="s">
        <v>198</v>
      </c>
      <c r="E8" s="67">
        <v>1703135</v>
      </c>
      <c r="F8" s="58" t="s">
        <v>179</v>
      </c>
      <c r="G8" s="67">
        <v>136251</v>
      </c>
      <c r="H8" s="25">
        <f t="shared" si="0"/>
        <v>1839386</v>
      </c>
      <c r="I8" s="59" t="s">
        <v>187</v>
      </c>
      <c r="J8" s="59" t="s">
        <v>188</v>
      </c>
    </row>
    <row r="9" spans="1:10" ht="15.75" customHeight="1" x14ac:dyDescent="0.2">
      <c r="B9" s="66">
        <v>45929</v>
      </c>
      <c r="C9" s="59" t="s">
        <v>334</v>
      </c>
      <c r="D9" s="59" t="s">
        <v>192</v>
      </c>
      <c r="E9" s="67">
        <v>951320</v>
      </c>
      <c r="F9" s="58" t="s">
        <v>179</v>
      </c>
      <c r="G9" s="67">
        <v>76106</v>
      </c>
      <c r="H9" s="25">
        <f t="shared" si="0"/>
        <v>1027426</v>
      </c>
      <c r="I9" s="59" t="s">
        <v>187</v>
      </c>
      <c r="J9" s="59" t="s">
        <v>188</v>
      </c>
    </row>
    <row r="10" spans="1:10" ht="15.75" customHeight="1" x14ac:dyDescent="0.2">
      <c r="B10" s="66">
        <v>45929</v>
      </c>
      <c r="C10" s="59" t="s">
        <v>335</v>
      </c>
      <c r="D10" s="59" t="s">
        <v>206</v>
      </c>
      <c r="E10" s="67">
        <v>527906</v>
      </c>
      <c r="F10" s="58" t="s">
        <v>179</v>
      </c>
      <c r="G10" s="67">
        <v>42232</v>
      </c>
      <c r="H10" s="25">
        <f t="shared" si="0"/>
        <v>570138</v>
      </c>
      <c r="I10" s="59" t="s">
        <v>187</v>
      </c>
      <c r="J10" s="59" t="s">
        <v>188</v>
      </c>
    </row>
    <row r="11" spans="1:10" ht="15.75" customHeight="1" x14ac:dyDescent="0.2">
      <c r="B11" s="66">
        <v>45929</v>
      </c>
      <c r="C11" s="59" t="s">
        <v>336</v>
      </c>
      <c r="D11" s="59" t="s">
        <v>196</v>
      </c>
      <c r="E11" s="67">
        <v>490300</v>
      </c>
      <c r="F11" s="58" t="s">
        <v>179</v>
      </c>
      <c r="G11" s="67">
        <v>39224</v>
      </c>
      <c r="H11" s="25">
        <f t="shared" si="0"/>
        <v>529524</v>
      </c>
      <c r="I11" s="59" t="s">
        <v>187</v>
      </c>
      <c r="J11" s="59" t="s">
        <v>188</v>
      </c>
    </row>
    <row r="12" spans="1:10" ht="15.75" customHeight="1" x14ac:dyDescent="0.2">
      <c r="B12" s="66">
        <v>45930</v>
      </c>
      <c r="C12" s="59" t="s">
        <v>337</v>
      </c>
      <c r="D12" s="59" t="s">
        <v>338</v>
      </c>
      <c r="E12" s="67">
        <v>737839</v>
      </c>
      <c r="F12" s="58" t="s">
        <v>179</v>
      </c>
      <c r="G12" s="67">
        <v>59027</v>
      </c>
      <c r="H12" s="25">
        <f t="shared" si="0"/>
        <v>796866</v>
      </c>
      <c r="I12" s="59" t="s">
        <v>187</v>
      </c>
      <c r="J12" s="59" t="s">
        <v>188</v>
      </c>
    </row>
    <row r="13" spans="1:10" ht="15.75" customHeight="1" x14ac:dyDescent="0.2">
      <c r="B13" s="23">
        <v>45904</v>
      </c>
      <c r="C13" s="24"/>
      <c r="D13" s="24" t="s">
        <v>209</v>
      </c>
      <c r="E13" s="67">
        <v>-105505</v>
      </c>
      <c r="F13" s="58" t="s">
        <v>179</v>
      </c>
      <c r="G13" s="67">
        <v>-8440</v>
      </c>
      <c r="H13" s="25">
        <f t="shared" si="0"/>
        <v>-113945</v>
      </c>
      <c r="I13" s="59" t="s">
        <v>187</v>
      </c>
      <c r="J13" s="59" t="s">
        <v>188</v>
      </c>
    </row>
    <row r="14" spans="1:10" ht="15.75" customHeight="1" x14ac:dyDescent="0.2">
      <c r="B14" s="23">
        <v>45910</v>
      </c>
      <c r="C14" s="24"/>
      <c r="D14" s="24" t="s">
        <v>213</v>
      </c>
      <c r="E14" s="67">
        <v>-105505</v>
      </c>
      <c r="F14" s="58" t="s">
        <v>179</v>
      </c>
      <c r="G14" s="67">
        <v>-8440</v>
      </c>
      <c r="H14" s="25">
        <f t="shared" si="0"/>
        <v>-113945</v>
      </c>
      <c r="I14" s="59" t="s">
        <v>187</v>
      </c>
      <c r="J14" s="59" t="s">
        <v>188</v>
      </c>
    </row>
    <row r="15" spans="1:10" ht="15.75" customHeight="1" x14ac:dyDescent="0.2">
      <c r="B15" s="23">
        <v>45913</v>
      </c>
      <c r="C15" s="24"/>
      <c r="D15" s="24" t="s">
        <v>339</v>
      </c>
      <c r="E15" s="67">
        <v>-172908</v>
      </c>
      <c r="F15" s="58" t="s">
        <v>179</v>
      </c>
      <c r="G15" s="67">
        <v>-13832</v>
      </c>
      <c r="H15" s="25">
        <f t="shared" si="0"/>
        <v>-186740</v>
      </c>
      <c r="I15" s="59" t="s">
        <v>187</v>
      </c>
      <c r="J15" s="59" t="s">
        <v>188</v>
      </c>
    </row>
    <row r="16" spans="1:10" x14ac:dyDescent="0.2">
      <c r="B16" s="36" t="s">
        <v>320</v>
      </c>
      <c r="D16" s="60" t="s">
        <v>214</v>
      </c>
      <c r="E16" s="37">
        <f>SUM(E4:E15)</f>
        <v>7225786</v>
      </c>
      <c r="G16" s="37">
        <f>SUM(G4:G15)</f>
        <v>578064</v>
      </c>
      <c r="H16" s="37">
        <f>SUM(H4:H15)</f>
        <v>7803850</v>
      </c>
    </row>
    <row r="17" spans="4:8" x14ac:dyDescent="0.2">
      <c r="D17" s="61" t="s">
        <v>340</v>
      </c>
      <c r="H17" s="62">
        <f>-H16*0.005</f>
        <v>-39019.25</v>
      </c>
    </row>
    <row r="18" spans="4:8" x14ac:dyDescent="0.2">
      <c r="D18" s="61" t="s">
        <v>341</v>
      </c>
      <c r="H18" s="62">
        <f>-H16*0.01</f>
        <v>-78038.5</v>
      </c>
    </row>
    <row r="19" spans="4:8" x14ac:dyDescent="0.2">
      <c r="D19" s="61" t="s">
        <v>342</v>
      </c>
      <c r="H19" s="62">
        <f>-H16*0.01</f>
        <v>-78038.5</v>
      </c>
    </row>
    <row r="20" spans="4:8" x14ac:dyDescent="0.2">
      <c r="D20" s="63" t="s">
        <v>218</v>
      </c>
      <c r="H20" s="64">
        <f>+SUM(H17:H19)</f>
        <v>-195096.25</v>
      </c>
    </row>
    <row r="21" spans="4:8" x14ac:dyDescent="0.2">
      <c r="D21" s="65" t="s">
        <v>219</v>
      </c>
      <c r="H21" s="64">
        <f>+H16+H20</f>
        <v>7608753.75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25"/>
  <sheetViews>
    <sheetView topLeftCell="A9" zoomScaleNormal="100" workbookViewId="0">
      <selection activeCell="B21" sqref="B21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307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39">
        <v>45870</v>
      </c>
      <c r="C4" s="40" t="s">
        <v>308</v>
      </c>
      <c r="D4" s="40" t="s">
        <v>186</v>
      </c>
      <c r="E4" s="43">
        <v>724032</v>
      </c>
      <c r="F4" s="58" t="s">
        <v>179</v>
      </c>
      <c r="G4" s="43">
        <v>57923</v>
      </c>
      <c r="H4" s="25">
        <f>+E4+G4</f>
        <v>781955</v>
      </c>
      <c r="I4" s="59" t="s">
        <v>187</v>
      </c>
      <c r="J4" s="59" t="s">
        <v>188</v>
      </c>
    </row>
    <row r="5" spans="1:10" ht="15.75" customHeight="1" x14ac:dyDescent="0.2">
      <c r="B5" s="39">
        <v>45870</v>
      </c>
      <c r="C5" s="40" t="s">
        <v>309</v>
      </c>
      <c r="D5" s="40" t="s">
        <v>196</v>
      </c>
      <c r="E5" s="43">
        <v>561792</v>
      </c>
      <c r="F5" s="58" t="s">
        <v>179</v>
      </c>
      <c r="G5" s="43">
        <v>44943</v>
      </c>
      <c r="H5" s="25">
        <f>+E5+G5</f>
        <v>606735</v>
      </c>
      <c r="I5" s="59" t="s">
        <v>187</v>
      </c>
      <c r="J5" s="59" t="s">
        <v>188</v>
      </c>
    </row>
    <row r="6" spans="1:10" ht="15.75" customHeight="1" x14ac:dyDescent="0.2">
      <c r="B6" s="39">
        <v>45870</v>
      </c>
      <c r="C6" s="40" t="s">
        <v>310</v>
      </c>
      <c r="D6" s="40" t="s">
        <v>200</v>
      </c>
      <c r="E6" s="43">
        <v>627932</v>
      </c>
      <c r="F6" s="58" t="s">
        <v>179</v>
      </c>
      <c r="G6" s="43">
        <v>50235</v>
      </c>
      <c r="H6" s="25">
        <f>+E6+G6</f>
        <v>678167</v>
      </c>
      <c r="I6" s="59" t="s">
        <v>187</v>
      </c>
      <c r="J6" s="59" t="s">
        <v>188</v>
      </c>
    </row>
    <row r="7" spans="1:10" ht="15.75" customHeight="1" x14ac:dyDescent="0.2">
      <c r="B7" s="39">
        <v>45873</v>
      </c>
      <c r="C7" s="40" t="s">
        <v>311</v>
      </c>
      <c r="D7" s="40" t="s">
        <v>192</v>
      </c>
      <c r="E7" s="43">
        <v>842253</v>
      </c>
      <c r="F7" s="58" t="s">
        <v>179</v>
      </c>
      <c r="G7" s="43">
        <v>67380</v>
      </c>
      <c r="H7" s="25">
        <f t="shared" ref="H7:H19" si="0">+E7+G7</f>
        <v>909633</v>
      </c>
      <c r="I7" s="59" t="s">
        <v>187</v>
      </c>
      <c r="J7" s="59" t="s">
        <v>188</v>
      </c>
    </row>
    <row r="8" spans="1:10" ht="15.75" customHeight="1" x14ac:dyDescent="0.2">
      <c r="B8" s="39">
        <v>45873</v>
      </c>
      <c r="C8" s="40" t="s">
        <v>312</v>
      </c>
      <c r="D8" s="40" t="s">
        <v>196</v>
      </c>
      <c r="E8" s="43">
        <v>701310</v>
      </c>
      <c r="F8" s="58" t="s">
        <v>179</v>
      </c>
      <c r="G8" s="43">
        <v>56105</v>
      </c>
      <c r="H8" s="25">
        <f t="shared" si="0"/>
        <v>757415</v>
      </c>
      <c r="I8" s="59" t="s">
        <v>187</v>
      </c>
      <c r="J8" s="59" t="s">
        <v>188</v>
      </c>
    </row>
    <row r="9" spans="1:10" ht="15.75" customHeight="1" x14ac:dyDescent="0.2">
      <c r="B9" s="39">
        <v>45875</v>
      </c>
      <c r="C9" s="40" t="s">
        <v>313</v>
      </c>
      <c r="D9" s="40" t="s">
        <v>194</v>
      </c>
      <c r="E9" s="43">
        <v>209277</v>
      </c>
      <c r="F9" s="58" t="s">
        <v>179</v>
      </c>
      <c r="G9" s="43">
        <v>16742</v>
      </c>
      <c r="H9" s="25">
        <f t="shared" si="0"/>
        <v>226019</v>
      </c>
      <c r="I9" s="59" t="s">
        <v>187</v>
      </c>
      <c r="J9" s="59" t="s">
        <v>188</v>
      </c>
    </row>
    <row r="10" spans="1:10" ht="15.75" customHeight="1" x14ac:dyDescent="0.2">
      <c r="B10" s="39">
        <v>45884</v>
      </c>
      <c r="C10" s="40" t="s">
        <v>314</v>
      </c>
      <c r="D10" s="40" t="s">
        <v>318</v>
      </c>
      <c r="E10" s="43">
        <v>1228774</v>
      </c>
      <c r="F10" s="58" t="s">
        <v>179</v>
      </c>
      <c r="G10" s="43">
        <v>98302</v>
      </c>
      <c r="H10" s="25">
        <f t="shared" si="0"/>
        <v>1327076</v>
      </c>
      <c r="I10" s="59" t="s">
        <v>187</v>
      </c>
      <c r="J10" s="59" t="s">
        <v>188</v>
      </c>
    </row>
    <row r="11" spans="1:10" ht="15.75" customHeight="1" x14ac:dyDescent="0.2">
      <c r="B11" s="39">
        <v>45887</v>
      </c>
      <c r="C11" s="40" t="s">
        <v>315</v>
      </c>
      <c r="D11" s="40" t="s">
        <v>233</v>
      </c>
      <c r="E11" s="43">
        <v>682794</v>
      </c>
      <c r="F11" s="58" t="s">
        <v>179</v>
      </c>
      <c r="G11" s="43">
        <v>54624</v>
      </c>
      <c r="H11" s="25">
        <f t="shared" si="0"/>
        <v>737418</v>
      </c>
      <c r="I11" s="59" t="s">
        <v>187</v>
      </c>
      <c r="J11" s="59" t="s">
        <v>188</v>
      </c>
    </row>
    <row r="12" spans="1:10" ht="15.75" customHeight="1" x14ac:dyDescent="0.2">
      <c r="B12" s="39">
        <v>45888</v>
      </c>
      <c r="C12" s="40" t="s">
        <v>316</v>
      </c>
      <c r="D12" s="40" t="s">
        <v>186</v>
      </c>
      <c r="E12" s="43">
        <v>582158</v>
      </c>
      <c r="F12" s="58" t="s">
        <v>179</v>
      </c>
      <c r="G12" s="43">
        <v>46573</v>
      </c>
      <c r="H12" s="25">
        <f t="shared" si="0"/>
        <v>628731</v>
      </c>
      <c r="I12" s="59" t="s">
        <v>187</v>
      </c>
      <c r="J12" s="59" t="s">
        <v>188</v>
      </c>
    </row>
    <row r="13" spans="1:10" ht="15.75" customHeight="1" x14ac:dyDescent="0.2">
      <c r="B13" s="39">
        <v>45889</v>
      </c>
      <c r="C13" s="40" t="s">
        <v>317</v>
      </c>
      <c r="D13" s="40" t="s">
        <v>206</v>
      </c>
      <c r="E13" s="43">
        <v>620387</v>
      </c>
      <c r="F13" s="58" t="s">
        <v>179</v>
      </c>
      <c r="G13" s="43">
        <v>49631</v>
      </c>
      <c r="H13" s="25">
        <f t="shared" si="0"/>
        <v>670018</v>
      </c>
      <c r="I13" s="59" t="s">
        <v>187</v>
      </c>
      <c r="J13" s="59" t="s">
        <v>188</v>
      </c>
    </row>
    <row r="14" spans="1:10" ht="15.75" customHeight="1" x14ac:dyDescent="0.2">
      <c r="B14" s="39">
        <v>45870</v>
      </c>
      <c r="C14" s="24"/>
      <c r="D14" s="40" t="s">
        <v>209</v>
      </c>
      <c r="E14" s="43">
        <v>-240311</v>
      </c>
      <c r="F14" s="58" t="s">
        <v>179</v>
      </c>
      <c r="G14" s="43">
        <v>-19224</v>
      </c>
      <c r="H14" s="25">
        <f t="shared" si="0"/>
        <v>-259535</v>
      </c>
      <c r="I14" s="59" t="s">
        <v>187</v>
      </c>
      <c r="J14" s="59" t="s">
        <v>188</v>
      </c>
    </row>
    <row r="15" spans="1:10" ht="15.75" customHeight="1" x14ac:dyDescent="0.2">
      <c r="B15" s="39">
        <v>45876</v>
      </c>
      <c r="C15" s="24"/>
      <c r="D15" s="40" t="s">
        <v>381</v>
      </c>
      <c r="E15" s="43">
        <v>-229338</v>
      </c>
      <c r="F15" s="58" t="s">
        <v>179</v>
      </c>
      <c r="G15" s="43">
        <v>-18348</v>
      </c>
      <c r="H15" s="25">
        <f t="shared" si="0"/>
        <v>-247686</v>
      </c>
      <c r="I15" s="59" t="s">
        <v>187</v>
      </c>
      <c r="J15" s="59" t="s">
        <v>188</v>
      </c>
    </row>
    <row r="16" spans="1:10" ht="15.75" customHeight="1" x14ac:dyDescent="0.2">
      <c r="B16" s="39">
        <v>45882</v>
      </c>
      <c r="C16" s="24"/>
      <c r="D16" s="40" t="s">
        <v>319</v>
      </c>
      <c r="E16" s="43">
        <v>-172908</v>
      </c>
      <c r="F16" s="58" t="s">
        <v>179</v>
      </c>
      <c r="G16" s="43">
        <v>-13832</v>
      </c>
      <c r="H16" s="25">
        <f t="shared" si="0"/>
        <v>-186740</v>
      </c>
      <c r="I16" s="59" t="s">
        <v>187</v>
      </c>
      <c r="J16" s="59" t="s">
        <v>188</v>
      </c>
    </row>
    <row r="17" spans="2:10" ht="15.75" customHeight="1" x14ac:dyDescent="0.2">
      <c r="B17" s="39">
        <v>45890</v>
      </c>
      <c r="C17" s="24"/>
      <c r="D17" s="40" t="s">
        <v>260</v>
      </c>
      <c r="E17" s="43">
        <v>-267440</v>
      </c>
      <c r="F17" s="58" t="s">
        <v>179</v>
      </c>
      <c r="G17" s="43">
        <v>-21395</v>
      </c>
      <c r="H17" s="25">
        <f t="shared" si="0"/>
        <v>-288835</v>
      </c>
      <c r="I17" s="59" t="s">
        <v>187</v>
      </c>
      <c r="J17" s="59" t="s">
        <v>188</v>
      </c>
    </row>
    <row r="18" spans="2:10" ht="15.75" customHeight="1" x14ac:dyDescent="0.2">
      <c r="B18" s="39">
        <v>45892</v>
      </c>
      <c r="C18" s="24"/>
      <c r="D18" s="40" t="s">
        <v>209</v>
      </c>
      <c r="E18" s="43">
        <v>-134806</v>
      </c>
      <c r="F18" s="58" t="s">
        <v>179</v>
      </c>
      <c r="G18" s="43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39">
        <v>45897</v>
      </c>
      <c r="C19" s="24"/>
      <c r="D19" s="40" t="s">
        <v>212</v>
      </c>
      <c r="E19" s="43">
        <v>-258639</v>
      </c>
      <c r="F19" s="58" t="s">
        <v>179</v>
      </c>
      <c r="G19" s="43">
        <v>-20691</v>
      </c>
      <c r="H19" s="25">
        <f t="shared" si="0"/>
        <v>-279330</v>
      </c>
      <c r="I19" s="59" t="s">
        <v>187</v>
      </c>
      <c r="J19" s="59" t="s">
        <v>188</v>
      </c>
    </row>
    <row r="20" spans="2:10" x14ac:dyDescent="0.2">
      <c r="B20" s="36" t="s">
        <v>382</v>
      </c>
      <c r="D20" s="60" t="s">
        <v>214</v>
      </c>
      <c r="E20" s="37">
        <f>SUM(E4:E19)</f>
        <v>5477267</v>
      </c>
      <c r="G20" s="37">
        <f>SUM(G4:G19)</f>
        <v>438184</v>
      </c>
      <c r="H20" s="37">
        <f>SUM(H4:H19)</f>
        <v>5915451</v>
      </c>
    </row>
    <row r="21" spans="2:10" x14ac:dyDescent="0.2">
      <c r="D21" s="61" t="s">
        <v>321</v>
      </c>
      <c r="H21" s="62">
        <f>-E20*0.005</f>
        <v>-27386.334999999999</v>
      </c>
    </row>
    <row r="22" spans="2:10" x14ac:dyDescent="0.2">
      <c r="D22" s="61" t="s">
        <v>322</v>
      </c>
      <c r="H22" s="62">
        <f>-H20*0.01</f>
        <v>-59154.51</v>
      </c>
    </row>
    <row r="23" spans="2:10" x14ac:dyDescent="0.2">
      <c r="D23" s="61" t="s">
        <v>323</v>
      </c>
      <c r="H23" s="62">
        <f>-H20*0.01</f>
        <v>-59154.51</v>
      </c>
    </row>
    <row r="24" spans="2:10" x14ac:dyDescent="0.2">
      <c r="D24" s="63" t="s">
        <v>218</v>
      </c>
      <c r="H24" s="64">
        <f>+SUM(H21:H23)</f>
        <v>-145695.35500000001</v>
      </c>
    </row>
    <row r="25" spans="2:10" x14ac:dyDescent="0.2">
      <c r="D25" s="65" t="s">
        <v>219</v>
      </c>
      <c r="H25" s="64">
        <f>+H20+H24</f>
        <v>5769755.6449999996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1"/>
  <sheetViews>
    <sheetView topLeftCell="A15" zoomScaleNormal="100" workbookViewId="0">
      <selection activeCell="D20" sqref="D20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183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45839</v>
      </c>
      <c r="C4" s="24" t="s">
        <v>185</v>
      </c>
      <c r="D4" s="24" t="s">
        <v>186</v>
      </c>
      <c r="E4" s="25">
        <v>473230</v>
      </c>
      <c r="F4" s="58" t="s">
        <v>179</v>
      </c>
      <c r="G4" s="25">
        <v>37858</v>
      </c>
      <c r="H4" s="25">
        <f>+E4+G4</f>
        <v>511088</v>
      </c>
      <c r="I4" s="59" t="s">
        <v>187</v>
      </c>
      <c r="J4" s="59" t="s">
        <v>188</v>
      </c>
    </row>
    <row r="5" spans="1:10" ht="15.75" customHeight="1" x14ac:dyDescent="0.2">
      <c r="B5" s="23">
        <v>45839</v>
      </c>
      <c r="C5" s="24" t="s">
        <v>189</v>
      </c>
      <c r="D5" s="24" t="s">
        <v>190</v>
      </c>
      <c r="E5" s="25">
        <v>954938</v>
      </c>
      <c r="F5" s="58" t="s">
        <v>179</v>
      </c>
      <c r="G5" s="25">
        <v>76395</v>
      </c>
      <c r="H5" s="25">
        <f>+E5+G5</f>
        <v>1031333</v>
      </c>
      <c r="I5" s="59" t="s">
        <v>187</v>
      </c>
      <c r="J5" s="59" t="s">
        <v>188</v>
      </c>
    </row>
    <row r="6" spans="1:10" ht="15.75" customHeight="1" x14ac:dyDescent="0.2">
      <c r="B6" s="23">
        <v>45839</v>
      </c>
      <c r="C6" s="24" t="s">
        <v>191</v>
      </c>
      <c r="D6" s="24" t="s">
        <v>192</v>
      </c>
      <c r="E6" s="25">
        <v>1106949</v>
      </c>
      <c r="F6" s="58" t="s">
        <v>179</v>
      </c>
      <c r="G6" s="25">
        <v>88556</v>
      </c>
      <c r="H6" s="25">
        <f>+E6+G6</f>
        <v>1195505</v>
      </c>
      <c r="I6" s="59" t="s">
        <v>187</v>
      </c>
      <c r="J6" s="59" t="s">
        <v>188</v>
      </c>
    </row>
    <row r="7" spans="1:10" ht="15.75" customHeight="1" x14ac:dyDescent="0.2">
      <c r="B7" s="23">
        <v>45839</v>
      </c>
      <c r="C7" s="24" t="s">
        <v>193</v>
      </c>
      <c r="D7" s="24" t="s">
        <v>194</v>
      </c>
      <c r="E7" s="25">
        <v>622496</v>
      </c>
      <c r="F7" s="58" t="s">
        <v>179</v>
      </c>
      <c r="G7" s="25">
        <v>49800</v>
      </c>
      <c r="H7" s="25">
        <f t="shared" ref="H7:H25" si="0">+E7+G7</f>
        <v>672296</v>
      </c>
      <c r="I7" s="59" t="s">
        <v>187</v>
      </c>
      <c r="J7" s="59" t="s">
        <v>188</v>
      </c>
    </row>
    <row r="8" spans="1:10" ht="15.75" customHeight="1" x14ac:dyDescent="0.2">
      <c r="B8" s="23">
        <v>45845</v>
      </c>
      <c r="C8" s="24" t="s">
        <v>195</v>
      </c>
      <c r="D8" s="24" t="s">
        <v>196</v>
      </c>
      <c r="E8" s="25">
        <v>609910</v>
      </c>
      <c r="F8" s="58" t="s">
        <v>179</v>
      </c>
      <c r="G8" s="25">
        <v>48793</v>
      </c>
      <c r="H8" s="25">
        <f t="shared" si="0"/>
        <v>658703</v>
      </c>
      <c r="I8" s="59" t="s">
        <v>187</v>
      </c>
      <c r="J8" s="59" t="s">
        <v>188</v>
      </c>
    </row>
    <row r="9" spans="1:10" ht="15.75" customHeight="1" x14ac:dyDescent="0.2">
      <c r="B9" s="23">
        <v>45845</v>
      </c>
      <c r="C9" s="24" t="s">
        <v>197</v>
      </c>
      <c r="D9" s="24" t="s">
        <v>198</v>
      </c>
      <c r="E9" s="25">
        <v>1407652</v>
      </c>
      <c r="F9" s="58" t="s">
        <v>179</v>
      </c>
      <c r="G9" s="25">
        <v>112612</v>
      </c>
      <c r="H9" s="25">
        <f t="shared" si="0"/>
        <v>1520264</v>
      </c>
      <c r="I9" s="59" t="s">
        <v>187</v>
      </c>
      <c r="J9" s="59" t="s">
        <v>188</v>
      </c>
    </row>
    <row r="10" spans="1:10" ht="15.75" customHeight="1" x14ac:dyDescent="0.2">
      <c r="B10" s="23">
        <v>45848</v>
      </c>
      <c r="C10" s="24" t="s">
        <v>199</v>
      </c>
      <c r="D10" s="24" t="s">
        <v>200</v>
      </c>
      <c r="E10" s="25">
        <v>635165</v>
      </c>
      <c r="F10" s="58" t="s">
        <v>179</v>
      </c>
      <c r="G10" s="25">
        <v>50813</v>
      </c>
      <c r="H10" s="25">
        <f t="shared" si="0"/>
        <v>685978</v>
      </c>
      <c r="I10" s="59" t="s">
        <v>187</v>
      </c>
      <c r="J10" s="59" t="s">
        <v>188</v>
      </c>
    </row>
    <row r="11" spans="1:10" ht="15.75" customHeight="1" x14ac:dyDescent="0.2">
      <c r="B11" s="23">
        <v>45852</v>
      </c>
      <c r="C11" s="24" t="s">
        <v>201</v>
      </c>
      <c r="D11" s="24" t="s">
        <v>200</v>
      </c>
      <c r="E11" s="25">
        <v>649270</v>
      </c>
      <c r="F11" s="58" t="s">
        <v>179</v>
      </c>
      <c r="G11" s="25">
        <v>51942</v>
      </c>
      <c r="H11" s="25">
        <f t="shared" si="0"/>
        <v>701212</v>
      </c>
      <c r="I11" s="59" t="s">
        <v>187</v>
      </c>
      <c r="J11" s="59" t="s">
        <v>188</v>
      </c>
    </row>
    <row r="12" spans="1:10" ht="15.75" customHeight="1" x14ac:dyDescent="0.2">
      <c r="B12" s="23">
        <v>45853</v>
      </c>
      <c r="C12" s="24" t="s">
        <v>202</v>
      </c>
      <c r="D12" s="24" t="s">
        <v>186</v>
      </c>
      <c r="E12" s="25">
        <v>402081</v>
      </c>
      <c r="F12" s="58" t="s">
        <v>179</v>
      </c>
      <c r="G12" s="25">
        <v>32166</v>
      </c>
      <c r="H12" s="25">
        <f t="shared" si="0"/>
        <v>434247</v>
      </c>
      <c r="I12" s="59" t="s">
        <v>187</v>
      </c>
      <c r="J12" s="59" t="s">
        <v>188</v>
      </c>
    </row>
    <row r="13" spans="1:10" ht="15.75" customHeight="1" x14ac:dyDescent="0.2">
      <c r="B13" s="23">
        <v>45862</v>
      </c>
      <c r="C13" s="24" t="s">
        <v>203</v>
      </c>
      <c r="D13" s="24" t="s">
        <v>190</v>
      </c>
      <c r="E13" s="25">
        <v>954938</v>
      </c>
      <c r="F13" s="58" t="s">
        <v>179</v>
      </c>
      <c r="G13" s="25">
        <v>76395</v>
      </c>
      <c r="H13" s="25">
        <f t="shared" si="0"/>
        <v>1031333</v>
      </c>
      <c r="I13" s="59" t="s">
        <v>187</v>
      </c>
      <c r="J13" s="59" t="s">
        <v>188</v>
      </c>
    </row>
    <row r="14" spans="1:10" ht="15.75" customHeight="1" x14ac:dyDescent="0.2">
      <c r="B14" s="23">
        <v>45862</v>
      </c>
      <c r="C14" s="24" t="s">
        <v>204</v>
      </c>
      <c r="D14" s="24" t="s">
        <v>196</v>
      </c>
      <c r="E14" s="25">
        <v>555347</v>
      </c>
      <c r="F14" s="58" t="s">
        <v>179</v>
      </c>
      <c r="G14" s="25">
        <v>44428</v>
      </c>
      <c r="H14" s="25">
        <f t="shared" si="0"/>
        <v>599775</v>
      </c>
      <c r="I14" s="59" t="s">
        <v>187</v>
      </c>
      <c r="J14" s="59" t="s">
        <v>188</v>
      </c>
    </row>
    <row r="15" spans="1:10" ht="15.75" customHeight="1" x14ac:dyDescent="0.2">
      <c r="B15" s="23">
        <v>45866</v>
      </c>
      <c r="C15" s="24" t="s">
        <v>205</v>
      </c>
      <c r="D15" s="24" t="s">
        <v>206</v>
      </c>
      <c r="E15" s="25">
        <v>598441</v>
      </c>
      <c r="F15" s="58" t="s">
        <v>179</v>
      </c>
      <c r="G15" s="25">
        <v>47875</v>
      </c>
      <c r="H15" s="25">
        <f t="shared" si="0"/>
        <v>646316</v>
      </c>
      <c r="I15" s="59" t="s">
        <v>187</v>
      </c>
      <c r="J15" s="59" t="s">
        <v>188</v>
      </c>
    </row>
    <row r="16" spans="1:10" ht="15.75" customHeight="1" x14ac:dyDescent="0.2">
      <c r="B16" s="23">
        <v>45867</v>
      </c>
      <c r="C16" s="24" t="s">
        <v>207</v>
      </c>
      <c r="D16" s="24" t="s">
        <v>208</v>
      </c>
      <c r="E16" s="25">
        <v>182619</v>
      </c>
      <c r="F16" s="58" t="s">
        <v>179</v>
      </c>
      <c r="G16" s="25">
        <v>14610</v>
      </c>
      <c r="H16" s="25">
        <f t="shared" si="0"/>
        <v>197229</v>
      </c>
      <c r="I16" s="59" t="s">
        <v>187</v>
      </c>
      <c r="J16" s="59" t="s">
        <v>188</v>
      </c>
    </row>
    <row r="17" spans="2:10" ht="15.75" customHeight="1" x14ac:dyDescent="0.2">
      <c r="B17" s="23">
        <v>45841</v>
      </c>
      <c r="C17" s="24"/>
      <c r="D17" s="24" t="s">
        <v>209</v>
      </c>
      <c r="E17" s="25">
        <v>-67403</v>
      </c>
      <c r="F17" s="58" t="s">
        <v>179</v>
      </c>
      <c r="G17" s="25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ht="15.75" customHeight="1" x14ac:dyDescent="0.2">
      <c r="B18" s="23">
        <v>45848</v>
      </c>
      <c r="C18" s="24"/>
      <c r="D18" s="24" t="s">
        <v>210</v>
      </c>
      <c r="E18" s="25">
        <v>-134806</v>
      </c>
      <c r="F18" s="58" t="s">
        <v>179</v>
      </c>
      <c r="G18" s="25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23">
        <v>45852</v>
      </c>
      <c r="C19" s="24"/>
      <c r="D19" s="24" t="s">
        <v>211</v>
      </c>
      <c r="E19" s="25">
        <v>-240311</v>
      </c>
      <c r="F19" s="58" t="s">
        <v>179</v>
      </c>
      <c r="G19" s="25">
        <v>-19224</v>
      </c>
      <c r="H19" s="25">
        <f t="shared" si="0"/>
        <v>-259535</v>
      </c>
      <c r="I19" s="59" t="s">
        <v>187</v>
      </c>
      <c r="J19" s="59" t="s">
        <v>188</v>
      </c>
    </row>
    <row r="20" spans="2:10" ht="15.75" customHeight="1" x14ac:dyDescent="0.2">
      <c r="B20" s="23">
        <v>45853</v>
      </c>
      <c r="C20" s="24"/>
      <c r="D20" s="24" t="s">
        <v>260</v>
      </c>
      <c r="E20" s="25">
        <f>-67403-56430</f>
        <v>-123833</v>
      </c>
      <c r="F20" s="58" t="s">
        <v>179</v>
      </c>
      <c r="G20" s="25">
        <f>+E20*F20</f>
        <v>-9906.64</v>
      </c>
      <c r="H20" s="25">
        <f t="shared" si="0"/>
        <v>-133739.64000000001</v>
      </c>
      <c r="I20" s="59" t="s">
        <v>187</v>
      </c>
      <c r="J20" s="59" t="s">
        <v>188</v>
      </c>
    </row>
    <row r="21" spans="2:10" ht="15.75" customHeight="1" x14ac:dyDescent="0.2">
      <c r="B21" s="23">
        <v>45854</v>
      </c>
      <c r="C21" s="24"/>
      <c r="D21" s="24" t="s">
        <v>212</v>
      </c>
      <c r="E21" s="25">
        <v>-231992</v>
      </c>
      <c r="F21" s="58" t="s">
        <v>179</v>
      </c>
      <c r="G21" s="25">
        <v>-18559</v>
      </c>
      <c r="H21" s="25">
        <f t="shared" si="0"/>
        <v>-250551</v>
      </c>
      <c r="I21" s="59" t="s">
        <v>187</v>
      </c>
      <c r="J21" s="59" t="s">
        <v>188</v>
      </c>
    </row>
    <row r="22" spans="2:10" ht="15.75" customHeight="1" x14ac:dyDescent="0.2">
      <c r="B22" s="23">
        <v>45855</v>
      </c>
      <c r="C22" s="24"/>
      <c r="D22" s="24" t="s">
        <v>213</v>
      </c>
      <c r="E22" s="25">
        <v>-57998</v>
      </c>
      <c r="F22" s="58" t="s">
        <v>179</v>
      </c>
      <c r="G22" s="25">
        <v>-4640</v>
      </c>
      <c r="H22" s="25">
        <f t="shared" si="0"/>
        <v>-62638</v>
      </c>
      <c r="I22" s="59" t="s">
        <v>187</v>
      </c>
      <c r="J22" s="59" t="s">
        <v>188</v>
      </c>
    </row>
    <row r="23" spans="2:10" ht="15.75" customHeight="1" x14ac:dyDescent="0.2">
      <c r="B23" s="39">
        <v>45864</v>
      </c>
      <c r="C23" s="30"/>
      <c r="D23" s="40" t="s">
        <v>302</v>
      </c>
      <c r="E23" s="43">
        <v>-170858</v>
      </c>
      <c r="F23" s="58" t="s">
        <v>179</v>
      </c>
      <c r="G23" s="43">
        <v>-13669</v>
      </c>
      <c r="H23" s="25">
        <f t="shared" si="0"/>
        <v>-184527</v>
      </c>
      <c r="I23" s="59" t="s">
        <v>187</v>
      </c>
      <c r="J23" s="59" t="s">
        <v>188</v>
      </c>
    </row>
    <row r="24" spans="2:10" ht="15.75" customHeight="1" x14ac:dyDescent="0.2">
      <c r="B24" s="39">
        <v>45868</v>
      </c>
      <c r="C24" s="30"/>
      <c r="D24" s="40" t="s">
        <v>298</v>
      </c>
      <c r="E24" s="43">
        <v>-454763</v>
      </c>
      <c r="F24" s="58" t="s">
        <v>179</v>
      </c>
      <c r="G24" s="43">
        <v>-36382</v>
      </c>
      <c r="H24" s="25">
        <f t="shared" si="0"/>
        <v>-491145</v>
      </c>
      <c r="I24" s="59" t="s">
        <v>187</v>
      </c>
      <c r="J24" s="59" t="s">
        <v>188</v>
      </c>
    </row>
    <row r="25" spans="2:10" ht="15.75" customHeight="1" x14ac:dyDescent="0.2">
      <c r="B25" s="39">
        <v>45868</v>
      </c>
      <c r="C25" s="30"/>
      <c r="D25" s="40" t="s">
        <v>298</v>
      </c>
      <c r="E25" s="43">
        <v>-429497</v>
      </c>
      <c r="F25" s="58" t="s">
        <v>179</v>
      </c>
      <c r="G25" s="43">
        <v>-34360</v>
      </c>
      <c r="H25" s="25">
        <f t="shared" si="0"/>
        <v>-463857</v>
      </c>
      <c r="I25" s="59" t="s">
        <v>187</v>
      </c>
      <c r="J25" s="59" t="s">
        <v>188</v>
      </c>
    </row>
    <row r="26" spans="2:10" x14ac:dyDescent="0.2">
      <c r="B26" s="36" t="s">
        <v>262</v>
      </c>
      <c r="D26" s="60" t="s">
        <v>214</v>
      </c>
      <c r="E26" s="37">
        <f>SUM(E4:E25)</f>
        <v>7241575</v>
      </c>
      <c r="G26" s="37">
        <f>SUM(G4:G25)</f>
        <v>579326.36</v>
      </c>
      <c r="H26" s="37">
        <f>SUM(H4:H25)</f>
        <v>7820901.3599999994</v>
      </c>
    </row>
    <row r="27" spans="2:10" x14ac:dyDescent="0.2">
      <c r="D27" s="61" t="s">
        <v>215</v>
      </c>
      <c r="H27" s="62">
        <f>-E26*0.005</f>
        <v>-36207.875</v>
      </c>
    </row>
    <row r="28" spans="2:10" x14ac:dyDescent="0.2">
      <c r="D28" s="61" t="s">
        <v>216</v>
      </c>
      <c r="H28" s="62">
        <f>-H26*0.01</f>
        <v>-78209.013599999991</v>
      </c>
    </row>
    <row r="29" spans="2:10" x14ac:dyDescent="0.2">
      <c r="D29" s="61" t="s">
        <v>217</v>
      </c>
      <c r="H29" s="62">
        <f>-H26*0.01</f>
        <v>-78209.013599999991</v>
      </c>
    </row>
    <row r="30" spans="2:10" x14ac:dyDescent="0.2">
      <c r="D30" s="63" t="s">
        <v>218</v>
      </c>
      <c r="H30" s="64">
        <f>+SUM(H27:H29)</f>
        <v>-192625.90219999998</v>
      </c>
    </row>
    <row r="31" spans="2:10" x14ac:dyDescent="0.2">
      <c r="D31" s="65" t="s">
        <v>219</v>
      </c>
      <c r="H31" s="64">
        <f>+H26+H30</f>
        <v>7628275.457799999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26"/>
  <sheetViews>
    <sheetView topLeftCell="A10" zoomScaleNormal="100" workbookViewId="0">
      <selection activeCell="B3" sqref="B3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220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45810</v>
      </c>
      <c r="C4" s="24" t="s">
        <v>221</v>
      </c>
      <c r="D4" s="24" t="s">
        <v>186</v>
      </c>
      <c r="E4" s="25">
        <v>759778</v>
      </c>
      <c r="F4" s="58" t="s">
        <v>179</v>
      </c>
      <c r="G4" s="25">
        <v>60782</v>
      </c>
      <c r="H4" s="25">
        <f>+E4+G4</f>
        <v>820560</v>
      </c>
      <c r="I4" s="59" t="s">
        <v>187</v>
      </c>
      <c r="J4" s="59" t="s">
        <v>188</v>
      </c>
    </row>
    <row r="5" spans="1:10" ht="15.75" customHeight="1" x14ac:dyDescent="0.2">
      <c r="B5" s="23">
        <v>45812</v>
      </c>
      <c r="C5" s="24" t="s">
        <v>222</v>
      </c>
      <c r="D5" s="24" t="s">
        <v>190</v>
      </c>
      <c r="E5" s="25">
        <v>739224</v>
      </c>
      <c r="F5" s="58" t="s">
        <v>179</v>
      </c>
      <c r="G5" s="25">
        <v>59138</v>
      </c>
      <c r="H5" s="25">
        <f>+E5+G5</f>
        <v>798362</v>
      </c>
      <c r="I5" s="59" t="s">
        <v>187</v>
      </c>
      <c r="J5" s="59" t="s">
        <v>188</v>
      </c>
    </row>
    <row r="6" spans="1:10" ht="15.75" customHeight="1" x14ac:dyDescent="0.2">
      <c r="B6" s="23">
        <v>45815</v>
      </c>
      <c r="C6" s="24" t="s">
        <v>223</v>
      </c>
      <c r="D6" s="24" t="s">
        <v>186</v>
      </c>
      <c r="E6" s="25">
        <v>759778</v>
      </c>
      <c r="F6" s="58" t="s">
        <v>179</v>
      </c>
      <c r="G6" s="25">
        <v>60782</v>
      </c>
      <c r="H6" s="25">
        <f t="shared" ref="H6:H20" si="0">+E6+G6</f>
        <v>820560</v>
      </c>
      <c r="I6" s="59" t="s">
        <v>187</v>
      </c>
      <c r="J6" s="59" t="s">
        <v>188</v>
      </c>
    </row>
    <row r="7" spans="1:10" ht="15.75" customHeight="1" x14ac:dyDescent="0.2">
      <c r="B7" s="23">
        <v>45817</v>
      </c>
      <c r="C7" s="24" t="s">
        <v>224</v>
      </c>
      <c r="D7" s="24" t="s">
        <v>198</v>
      </c>
      <c r="E7" s="25">
        <v>360657</v>
      </c>
      <c r="F7" s="58" t="s">
        <v>179</v>
      </c>
      <c r="G7" s="25">
        <v>28853</v>
      </c>
      <c r="H7" s="25">
        <f t="shared" si="0"/>
        <v>389510</v>
      </c>
      <c r="I7" s="59" t="s">
        <v>187</v>
      </c>
      <c r="J7" s="59" t="s">
        <v>188</v>
      </c>
    </row>
    <row r="8" spans="1:10" ht="15.75" customHeight="1" x14ac:dyDescent="0.2">
      <c r="B8" s="23">
        <v>45826</v>
      </c>
      <c r="C8" s="24" t="s">
        <v>225</v>
      </c>
      <c r="D8" s="24" t="s">
        <v>192</v>
      </c>
      <c r="E8" s="25">
        <v>706962</v>
      </c>
      <c r="F8" s="58" t="s">
        <v>179</v>
      </c>
      <c r="G8" s="25">
        <v>56557</v>
      </c>
      <c r="H8" s="25">
        <f t="shared" si="0"/>
        <v>763519</v>
      </c>
      <c r="I8" s="59" t="s">
        <v>187</v>
      </c>
      <c r="J8" s="59" t="s">
        <v>188</v>
      </c>
    </row>
    <row r="9" spans="1:10" ht="15.75" customHeight="1" x14ac:dyDescent="0.2">
      <c r="B9" s="23">
        <v>45826</v>
      </c>
      <c r="C9" s="24" t="s">
        <v>226</v>
      </c>
      <c r="D9" s="24" t="s">
        <v>227</v>
      </c>
      <c r="E9" s="25">
        <v>1173235</v>
      </c>
      <c r="F9" s="58" t="s">
        <v>179</v>
      </c>
      <c r="G9" s="25">
        <v>93859</v>
      </c>
      <c r="H9" s="25">
        <f t="shared" si="0"/>
        <v>1267094</v>
      </c>
      <c r="I9" s="59" t="s">
        <v>187</v>
      </c>
      <c r="J9" s="59" t="s">
        <v>188</v>
      </c>
    </row>
    <row r="10" spans="1:10" ht="15.75" customHeight="1" x14ac:dyDescent="0.2">
      <c r="B10" s="23">
        <v>45826</v>
      </c>
      <c r="C10" s="24" t="s">
        <v>228</v>
      </c>
      <c r="D10" s="24" t="s">
        <v>196</v>
      </c>
      <c r="E10" s="25">
        <v>815738</v>
      </c>
      <c r="F10" s="58" t="s">
        <v>179</v>
      </c>
      <c r="G10" s="25">
        <v>65259</v>
      </c>
      <c r="H10" s="25">
        <f t="shared" si="0"/>
        <v>880997</v>
      </c>
      <c r="I10" s="59" t="s">
        <v>187</v>
      </c>
      <c r="J10" s="59" t="s">
        <v>188</v>
      </c>
    </row>
    <row r="11" spans="1:10" ht="15.75" customHeight="1" x14ac:dyDescent="0.2">
      <c r="B11" s="23">
        <v>45826</v>
      </c>
      <c r="C11" s="24" t="s">
        <v>229</v>
      </c>
      <c r="D11" s="24" t="s">
        <v>194</v>
      </c>
      <c r="E11" s="25">
        <v>379956</v>
      </c>
      <c r="F11" s="58" t="s">
        <v>179</v>
      </c>
      <c r="G11" s="25">
        <v>30396</v>
      </c>
      <c r="H11" s="25">
        <f t="shared" si="0"/>
        <v>410352</v>
      </c>
      <c r="I11" s="59" t="s">
        <v>187</v>
      </c>
      <c r="J11" s="59" t="s">
        <v>188</v>
      </c>
    </row>
    <row r="12" spans="1:10" ht="15.75" customHeight="1" x14ac:dyDescent="0.2">
      <c r="B12" s="23">
        <v>45827</v>
      </c>
      <c r="C12" s="24" t="s">
        <v>230</v>
      </c>
      <c r="D12" s="24" t="s">
        <v>206</v>
      </c>
      <c r="E12" s="25">
        <v>790159</v>
      </c>
      <c r="F12" s="58" t="s">
        <v>179</v>
      </c>
      <c r="G12" s="25">
        <v>63213</v>
      </c>
      <c r="H12" s="25">
        <f t="shared" si="0"/>
        <v>853372</v>
      </c>
      <c r="I12" s="59" t="s">
        <v>187</v>
      </c>
      <c r="J12" s="59" t="s">
        <v>188</v>
      </c>
    </row>
    <row r="13" spans="1:10" ht="15.75" customHeight="1" x14ac:dyDescent="0.2">
      <c r="B13" s="23">
        <v>45827</v>
      </c>
      <c r="C13" s="24" t="s">
        <v>231</v>
      </c>
      <c r="D13" s="24" t="s">
        <v>200</v>
      </c>
      <c r="E13" s="25">
        <v>826401</v>
      </c>
      <c r="F13" s="58" t="s">
        <v>179</v>
      </c>
      <c r="G13" s="25">
        <v>66112</v>
      </c>
      <c r="H13" s="25">
        <f t="shared" si="0"/>
        <v>892513</v>
      </c>
      <c r="I13" s="59" t="s">
        <v>187</v>
      </c>
      <c r="J13" s="59" t="s">
        <v>188</v>
      </c>
    </row>
    <row r="14" spans="1:10" ht="15.75" customHeight="1" x14ac:dyDescent="0.2">
      <c r="B14" s="23">
        <v>45831</v>
      </c>
      <c r="C14" s="24" t="s">
        <v>232</v>
      </c>
      <c r="D14" s="24" t="s">
        <v>233</v>
      </c>
      <c r="E14" s="25">
        <v>484199</v>
      </c>
      <c r="F14" s="58" t="s">
        <v>179</v>
      </c>
      <c r="G14" s="25">
        <v>38736</v>
      </c>
      <c r="H14" s="25">
        <f t="shared" si="0"/>
        <v>522935</v>
      </c>
      <c r="I14" s="59" t="s">
        <v>187</v>
      </c>
      <c r="J14" s="59" t="s">
        <v>188</v>
      </c>
    </row>
    <row r="15" spans="1:10" ht="15.75" customHeight="1" x14ac:dyDescent="0.2">
      <c r="B15" s="23">
        <v>45834</v>
      </c>
      <c r="C15" s="24" t="s">
        <v>234</v>
      </c>
      <c r="D15" s="24" t="s">
        <v>235</v>
      </c>
      <c r="E15" s="25">
        <v>640507</v>
      </c>
      <c r="F15" s="58" t="s">
        <v>179</v>
      </c>
      <c r="G15" s="25">
        <v>51241</v>
      </c>
      <c r="H15" s="25">
        <f t="shared" si="0"/>
        <v>691748</v>
      </c>
      <c r="I15" s="59" t="s">
        <v>187</v>
      </c>
      <c r="J15" s="59" t="s">
        <v>188</v>
      </c>
    </row>
    <row r="16" spans="1:10" ht="15.75" customHeight="1" x14ac:dyDescent="0.2">
      <c r="B16" s="23">
        <v>45814</v>
      </c>
      <c r="C16" s="24"/>
      <c r="D16" s="24" t="s">
        <v>236</v>
      </c>
      <c r="E16" s="25">
        <v>-593125</v>
      </c>
      <c r="F16" s="58" t="s">
        <v>179</v>
      </c>
      <c r="G16" s="25">
        <v>-47451</v>
      </c>
      <c r="H16" s="25">
        <f t="shared" si="0"/>
        <v>-640576</v>
      </c>
      <c r="I16" s="59" t="s">
        <v>187</v>
      </c>
      <c r="J16" s="59" t="s">
        <v>188</v>
      </c>
    </row>
    <row r="17" spans="2:10" ht="15.75" customHeight="1" x14ac:dyDescent="0.2">
      <c r="B17" s="23">
        <v>45818</v>
      </c>
      <c r="C17" s="24"/>
      <c r="D17" s="24" t="s">
        <v>209</v>
      </c>
      <c r="E17" s="25">
        <v>-56430</v>
      </c>
      <c r="F17" s="58" t="s">
        <v>179</v>
      </c>
      <c r="G17" s="25">
        <v>-4514</v>
      </c>
      <c r="H17" s="25">
        <f t="shared" si="0"/>
        <v>-60944</v>
      </c>
      <c r="I17" s="59" t="s">
        <v>187</v>
      </c>
      <c r="J17" s="59" t="s">
        <v>188</v>
      </c>
    </row>
    <row r="18" spans="2:10" ht="15.75" customHeight="1" x14ac:dyDescent="0.2">
      <c r="B18" s="23">
        <v>45818</v>
      </c>
      <c r="C18" s="24"/>
      <c r="D18" s="24" t="s">
        <v>213</v>
      </c>
      <c r="E18" s="25">
        <v>-69759</v>
      </c>
      <c r="F18" s="58" t="s">
        <v>179</v>
      </c>
      <c r="G18" s="25">
        <v>-5581</v>
      </c>
      <c r="H18" s="25">
        <f t="shared" si="0"/>
        <v>-75340</v>
      </c>
      <c r="I18" s="59" t="s">
        <v>187</v>
      </c>
      <c r="J18" s="59" t="s">
        <v>188</v>
      </c>
    </row>
    <row r="19" spans="2:10" ht="15.75" customHeight="1" x14ac:dyDescent="0.2">
      <c r="B19" s="23">
        <v>45818</v>
      </c>
      <c r="C19" s="24"/>
      <c r="D19" s="24" t="s">
        <v>237</v>
      </c>
      <c r="E19" s="25">
        <v>-192804</v>
      </c>
      <c r="F19" s="58" t="s">
        <v>179</v>
      </c>
      <c r="G19" s="25">
        <v>-15424</v>
      </c>
      <c r="H19" s="25">
        <f t="shared" si="0"/>
        <v>-208228</v>
      </c>
      <c r="I19" s="59" t="s">
        <v>187</v>
      </c>
      <c r="J19" s="59" t="s">
        <v>188</v>
      </c>
    </row>
    <row r="20" spans="2:10" ht="15.75" customHeight="1" x14ac:dyDescent="0.2">
      <c r="B20" s="23">
        <v>45829</v>
      </c>
      <c r="C20" s="24"/>
      <c r="D20" s="24" t="s">
        <v>209</v>
      </c>
      <c r="E20" s="25">
        <v>-56430</v>
      </c>
      <c r="F20" s="58" t="s">
        <v>179</v>
      </c>
      <c r="G20" s="25">
        <v>-4514</v>
      </c>
      <c r="H20" s="25">
        <f t="shared" si="0"/>
        <v>-60944</v>
      </c>
      <c r="I20" s="59" t="s">
        <v>187</v>
      </c>
      <c r="J20" s="59" t="s">
        <v>188</v>
      </c>
    </row>
    <row r="21" spans="2:10" x14ac:dyDescent="0.2">
      <c r="B21" s="36" t="s">
        <v>305</v>
      </c>
      <c r="D21" s="60" t="s">
        <v>214</v>
      </c>
      <c r="E21" s="37">
        <f>SUM(E4:E20)</f>
        <v>7468046</v>
      </c>
      <c r="G21" s="37">
        <f>SUM(G4:G20)</f>
        <v>597444</v>
      </c>
      <c r="H21" s="37">
        <f>SUM(H4:H20)</f>
        <v>8065490</v>
      </c>
    </row>
    <row r="22" spans="2:10" x14ac:dyDescent="0.2">
      <c r="D22" s="61" t="s">
        <v>238</v>
      </c>
      <c r="H22" s="62">
        <f>-E21*0.005</f>
        <v>-37340.230000000003</v>
      </c>
    </row>
    <row r="23" spans="2:10" x14ac:dyDescent="0.2">
      <c r="D23" s="61" t="s">
        <v>239</v>
      </c>
      <c r="H23" s="62">
        <f>-H21*0.01</f>
        <v>-80654.900000000009</v>
      </c>
    </row>
    <row r="24" spans="2:10" x14ac:dyDescent="0.2">
      <c r="D24" s="61" t="s">
        <v>240</v>
      </c>
      <c r="H24" s="62">
        <f>-H21*0.01</f>
        <v>-80654.900000000009</v>
      </c>
    </row>
    <row r="25" spans="2:10" x14ac:dyDescent="0.2">
      <c r="D25" s="63" t="s">
        <v>218</v>
      </c>
      <c r="H25" s="64">
        <f>+SUM(H22:H24)</f>
        <v>-198650.03000000003</v>
      </c>
    </row>
    <row r="26" spans="2:10" x14ac:dyDescent="0.2">
      <c r="D26" s="65" t="s">
        <v>219</v>
      </c>
      <c r="H26" s="64">
        <f>+H21+H25</f>
        <v>7866839.9699999997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9"/>
  <sheetViews>
    <sheetView topLeftCell="A4" zoomScaleNormal="100" workbookViewId="0">
      <selection activeCell="B24" sqref="B24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10" x14ac:dyDescent="0.2">
      <c r="A2" s="81" t="s">
        <v>241</v>
      </c>
      <c r="B2" s="81"/>
      <c r="C2" s="81"/>
      <c r="D2" s="81"/>
      <c r="E2" s="81"/>
      <c r="F2" s="81"/>
      <c r="G2" s="81"/>
      <c r="H2" s="81"/>
      <c r="I2" s="81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45779</v>
      </c>
      <c r="C4" s="24" t="s">
        <v>266</v>
      </c>
      <c r="D4" s="24" t="s">
        <v>186</v>
      </c>
      <c r="E4" s="25">
        <v>1045386</v>
      </c>
      <c r="F4" s="58" t="s">
        <v>179</v>
      </c>
      <c r="G4" s="25">
        <v>83631</v>
      </c>
      <c r="H4" s="25">
        <f>+E4+G4</f>
        <v>1129017</v>
      </c>
      <c r="I4" s="59" t="s">
        <v>187</v>
      </c>
      <c r="J4" s="59" t="s">
        <v>188</v>
      </c>
    </row>
    <row r="5" spans="1:10" ht="15.75" customHeight="1" x14ac:dyDescent="0.2">
      <c r="B5" s="23">
        <v>45782</v>
      </c>
      <c r="C5" s="24" t="s">
        <v>267</v>
      </c>
      <c r="D5" s="24" t="s">
        <v>196</v>
      </c>
      <c r="E5" s="25">
        <v>420541</v>
      </c>
      <c r="F5" s="58" t="s">
        <v>179</v>
      </c>
      <c r="G5" s="25">
        <v>33643</v>
      </c>
      <c r="H5" s="25">
        <f>+E5+G5</f>
        <v>454184</v>
      </c>
      <c r="I5" s="59" t="s">
        <v>187</v>
      </c>
      <c r="J5" s="59" t="s">
        <v>188</v>
      </c>
    </row>
    <row r="6" spans="1:10" ht="15.75" customHeight="1" x14ac:dyDescent="0.2">
      <c r="B6" s="23">
        <v>45783</v>
      </c>
      <c r="C6" s="24" t="s">
        <v>268</v>
      </c>
      <c r="D6" s="24" t="s">
        <v>198</v>
      </c>
      <c r="E6" s="25">
        <v>956208</v>
      </c>
      <c r="F6" s="58" t="s">
        <v>179</v>
      </c>
      <c r="G6" s="25">
        <v>76497</v>
      </c>
      <c r="H6" s="25">
        <f t="shared" ref="H6:H23" si="0">+E6+G6</f>
        <v>1032705</v>
      </c>
      <c r="I6" s="59" t="s">
        <v>187</v>
      </c>
      <c r="J6" s="59" t="s">
        <v>188</v>
      </c>
    </row>
    <row r="7" spans="1:10" ht="15.75" customHeight="1" x14ac:dyDescent="0.2">
      <c r="B7" s="23">
        <v>45784</v>
      </c>
      <c r="C7" s="24" t="s">
        <v>269</v>
      </c>
      <c r="D7" s="24" t="s">
        <v>190</v>
      </c>
      <c r="E7" s="25">
        <v>1229733</v>
      </c>
      <c r="F7" s="58" t="s">
        <v>179</v>
      </c>
      <c r="G7" s="25">
        <v>98379</v>
      </c>
      <c r="H7" s="25">
        <f t="shared" si="0"/>
        <v>1328112</v>
      </c>
      <c r="I7" s="59" t="s">
        <v>187</v>
      </c>
      <c r="J7" s="59" t="s">
        <v>188</v>
      </c>
    </row>
    <row r="8" spans="1:10" ht="15.75" customHeight="1" x14ac:dyDescent="0.2">
      <c r="B8" s="23">
        <v>45785</v>
      </c>
      <c r="C8" s="24" t="s">
        <v>270</v>
      </c>
      <c r="D8" s="24" t="s">
        <v>192</v>
      </c>
      <c r="E8" s="25">
        <v>756503</v>
      </c>
      <c r="F8" s="58" t="s">
        <v>179</v>
      </c>
      <c r="G8" s="25">
        <v>60520</v>
      </c>
      <c r="H8" s="25">
        <f t="shared" si="0"/>
        <v>817023</v>
      </c>
      <c r="I8" s="59" t="s">
        <v>187</v>
      </c>
      <c r="J8" s="59" t="s">
        <v>188</v>
      </c>
    </row>
    <row r="9" spans="1:10" ht="15.75" customHeight="1" x14ac:dyDescent="0.2">
      <c r="B9" s="23">
        <v>45791</v>
      </c>
      <c r="C9" s="24" t="s">
        <v>271</v>
      </c>
      <c r="D9" s="24" t="s">
        <v>194</v>
      </c>
      <c r="E9" s="25">
        <v>420287</v>
      </c>
      <c r="F9" s="58" t="s">
        <v>179</v>
      </c>
      <c r="G9" s="25">
        <v>33623</v>
      </c>
      <c r="H9" s="25">
        <f t="shared" si="0"/>
        <v>453910</v>
      </c>
      <c r="I9" s="59" t="s">
        <v>187</v>
      </c>
      <c r="J9" s="59" t="s">
        <v>188</v>
      </c>
    </row>
    <row r="10" spans="1:10" ht="15.75" customHeight="1" x14ac:dyDescent="0.2">
      <c r="B10" s="23">
        <v>45791</v>
      </c>
      <c r="C10" s="24" t="s">
        <v>272</v>
      </c>
      <c r="D10" s="24" t="s">
        <v>233</v>
      </c>
      <c r="E10" s="25">
        <v>665597</v>
      </c>
      <c r="F10" s="58" t="s">
        <v>179</v>
      </c>
      <c r="G10" s="25">
        <v>53248</v>
      </c>
      <c r="H10" s="25">
        <f t="shared" si="0"/>
        <v>718845</v>
      </c>
      <c r="I10" s="59" t="s">
        <v>187</v>
      </c>
      <c r="J10" s="59" t="s">
        <v>188</v>
      </c>
    </row>
    <row r="11" spans="1:10" ht="15.75" customHeight="1" x14ac:dyDescent="0.2">
      <c r="B11" s="23">
        <v>45796</v>
      </c>
      <c r="C11" s="24" t="s">
        <v>273</v>
      </c>
      <c r="D11" s="24" t="s">
        <v>196</v>
      </c>
      <c r="E11" s="25">
        <v>348795</v>
      </c>
      <c r="F11" s="58" t="s">
        <v>179</v>
      </c>
      <c r="G11" s="25">
        <v>27904</v>
      </c>
      <c r="H11" s="25">
        <f t="shared" si="0"/>
        <v>376699</v>
      </c>
      <c r="I11" s="59" t="s">
        <v>187</v>
      </c>
      <c r="J11" s="59" t="s">
        <v>188</v>
      </c>
    </row>
    <row r="12" spans="1:10" ht="15.75" customHeight="1" x14ac:dyDescent="0.2">
      <c r="B12" s="23">
        <v>45800</v>
      </c>
      <c r="C12" s="24" t="s">
        <v>274</v>
      </c>
      <c r="D12" s="24" t="s">
        <v>192</v>
      </c>
      <c r="E12" s="25">
        <v>888932</v>
      </c>
      <c r="F12" s="58" t="s">
        <v>179</v>
      </c>
      <c r="G12" s="25">
        <v>71115</v>
      </c>
      <c r="H12" s="25">
        <f t="shared" si="0"/>
        <v>960047</v>
      </c>
      <c r="I12" s="59" t="s">
        <v>187</v>
      </c>
      <c r="J12" s="59" t="s">
        <v>188</v>
      </c>
    </row>
    <row r="13" spans="1:10" ht="15.75" customHeight="1" x14ac:dyDescent="0.2">
      <c r="B13" s="23">
        <v>45801</v>
      </c>
      <c r="C13" s="24" t="s">
        <v>275</v>
      </c>
      <c r="D13" s="24" t="s">
        <v>200</v>
      </c>
      <c r="E13" s="25">
        <v>569934</v>
      </c>
      <c r="F13" s="58" t="s">
        <v>179</v>
      </c>
      <c r="G13" s="25">
        <v>45595</v>
      </c>
      <c r="H13" s="25">
        <f t="shared" si="0"/>
        <v>615529</v>
      </c>
      <c r="I13" s="59" t="s">
        <v>187</v>
      </c>
      <c r="J13" s="59" t="s">
        <v>188</v>
      </c>
    </row>
    <row r="14" spans="1:10" ht="15.75" customHeight="1" x14ac:dyDescent="0.2">
      <c r="B14" s="23">
        <v>45803</v>
      </c>
      <c r="C14" s="24" t="s">
        <v>276</v>
      </c>
      <c r="D14" s="24" t="s">
        <v>194</v>
      </c>
      <c r="E14" s="25">
        <v>422147</v>
      </c>
      <c r="F14" s="58" t="s">
        <v>179</v>
      </c>
      <c r="G14" s="25">
        <v>33772</v>
      </c>
      <c r="H14" s="25">
        <f t="shared" si="0"/>
        <v>455919</v>
      </c>
      <c r="I14" s="59" t="s">
        <v>187</v>
      </c>
      <c r="J14" s="59" t="s">
        <v>188</v>
      </c>
    </row>
    <row r="15" spans="1:10" ht="15.75" customHeight="1" x14ac:dyDescent="0.2">
      <c r="B15" s="23">
        <v>45804</v>
      </c>
      <c r="C15" s="24" t="s">
        <v>277</v>
      </c>
      <c r="D15" s="24" t="s">
        <v>235</v>
      </c>
      <c r="E15" s="25">
        <v>688014</v>
      </c>
      <c r="F15" s="58" t="s">
        <v>179</v>
      </c>
      <c r="G15" s="25">
        <v>55041</v>
      </c>
      <c r="H15" s="25">
        <f t="shared" si="0"/>
        <v>743055</v>
      </c>
      <c r="I15" s="59" t="s">
        <v>187</v>
      </c>
      <c r="J15" s="59" t="s">
        <v>188</v>
      </c>
    </row>
    <row r="16" spans="1:10" ht="15.75" customHeight="1" x14ac:dyDescent="0.2">
      <c r="B16" s="23">
        <v>45804</v>
      </c>
      <c r="C16" s="24" t="s">
        <v>278</v>
      </c>
      <c r="D16" s="24" t="s">
        <v>208</v>
      </c>
      <c r="E16" s="25">
        <v>543452</v>
      </c>
      <c r="F16" s="58" t="s">
        <v>179</v>
      </c>
      <c r="G16" s="25">
        <v>43476</v>
      </c>
      <c r="H16" s="25">
        <f t="shared" si="0"/>
        <v>586928</v>
      </c>
      <c r="I16" s="59" t="s">
        <v>187</v>
      </c>
      <c r="J16" s="59" t="s">
        <v>188</v>
      </c>
    </row>
    <row r="17" spans="2:10" ht="15.75" customHeight="1" x14ac:dyDescent="0.2">
      <c r="B17" s="66">
        <v>45786</v>
      </c>
      <c r="C17" s="24"/>
      <c r="D17" s="59" t="s">
        <v>209</v>
      </c>
      <c r="E17" s="67">
        <v>-67403</v>
      </c>
      <c r="F17" s="58" t="s">
        <v>179</v>
      </c>
      <c r="G17" s="67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ht="15.75" customHeight="1" x14ac:dyDescent="0.2">
      <c r="B18" s="66">
        <v>45792</v>
      </c>
      <c r="C18" s="24"/>
      <c r="D18" s="59" t="s">
        <v>260</v>
      </c>
      <c r="E18" s="67">
        <v>-69759</v>
      </c>
      <c r="F18" s="58" t="s">
        <v>179</v>
      </c>
      <c r="G18" s="67">
        <v>-5581</v>
      </c>
      <c r="H18" s="25">
        <f t="shared" si="0"/>
        <v>-75340</v>
      </c>
      <c r="I18" s="59" t="s">
        <v>187</v>
      </c>
      <c r="J18" s="59" t="s">
        <v>188</v>
      </c>
    </row>
    <row r="19" spans="2:10" ht="15.75" customHeight="1" x14ac:dyDescent="0.2">
      <c r="B19" s="66">
        <v>45799</v>
      </c>
      <c r="C19" s="24"/>
      <c r="D19" s="59" t="s">
        <v>210</v>
      </c>
      <c r="E19" s="67">
        <v>-52816</v>
      </c>
      <c r="F19" s="58" t="s">
        <v>179</v>
      </c>
      <c r="G19" s="67">
        <v>-4225</v>
      </c>
      <c r="H19" s="25">
        <f t="shared" si="0"/>
        <v>-57041</v>
      </c>
      <c r="I19" s="59" t="s">
        <v>187</v>
      </c>
      <c r="J19" s="59" t="s">
        <v>188</v>
      </c>
    </row>
    <row r="20" spans="2:10" ht="15.75" customHeight="1" x14ac:dyDescent="0.2">
      <c r="B20" s="66">
        <v>45799</v>
      </c>
      <c r="C20" s="24"/>
      <c r="D20" s="59" t="s">
        <v>213</v>
      </c>
      <c r="E20" s="67">
        <v>-105505</v>
      </c>
      <c r="F20" s="58" t="s">
        <v>179</v>
      </c>
      <c r="G20" s="67">
        <v>-8440</v>
      </c>
      <c r="H20" s="25">
        <f t="shared" si="0"/>
        <v>-113945</v>
      </c>
      <c r="I20" s="59" t="s">
        <v>187</v>
      </c>
      <c r="J20" s="59" t="s">
        <v>188</v>
      </c>
    </row>
    <row r="21" spans="2:10" ht="15.75" customHeight="1" x14ac:dyDescent="0.2">
      <c r="B21" s="66">
        <v>45800</v>
      </c>
      <c r="C21" s="24"/>
      <c r="D21" s="59" t="s">
        <v>279</v>
      </c>
      <c r="E21" s="67">
        <v>-550123</v>
      </c>
      <c r="F21" s="58" t="s">
        <v>179</v>
      </c>
      <c r="G21" s="67">
        <v>-44010</v>
      </c>
      <c r="H21" s="25">
        <f t="shared" si="0"/>
        <v>-594133</v>
      </c>
      <c r="I21" s="59" t="s">
        <v>187</v>
      </c>
      <c r="J21" s="59" t="s">
        <v>188</v>
      </c>
    </row>
    <row r="22" spans="2:10" ht="15.75" customHeight="1" x14ac:dyDescent="0.2">
      <c r="B22" s="66">
        <v>45800</v>
      </c>
      <c r="C22" s="24"/>
      <c r="D22" s="59" t="s">
        <v>280</v>
      </c>
      <c r="E22" s="67">
        <v>-793728</v>
      </c>
      <c r="F22" s="58" t="s">
        <v>179</v>
      </c>
      <c r="G22" s="67">
        <v>-63498</v>
      </c>
      <c r="H22" s="25">
        <f t="shared" si="0"/>
        <v>-857226</v>
      </c>
      <c r="I22" s="59" t="s">
        <v>187</v>
      </c>
      <c r="J22" s="59" t="s">
        <v>188</v>
      </c>
    </row>
    <row r="23" spans="2:10" ht="15.75" customHeight="1" x14ac:dyDescent="0.2">
      <c r="B23" s="66">
        <v>45800</v>
      </c>
      <c r="C23" s="24"/>
      <c r="D23" s="59" t="s">
        <v>281</v>
      </c>
      <c r="E23" s="67">
        <v>-218365</v>
      </c>
      <c r="F23" s="58" t="s">
        <v>179</v>
      </c>
      <c r="G23" s="67">
        <v>-17469</v>
      </c>
      <c r="H23" s="25">
        <f t="shared" si="0"/>
        <v>-235834</v>
      </c>
      <c r="I23" s="59" t="s">
        <v>187</v>
      </c>
      <c r="J23" s="59" t="s">
        <v>188</v>
      </c>
    </row>
    <row r="24" spans="2:10" x14ac:dyDescent="0.2">
      <c r="B24" s="36" t="s">
        <v>282</v>
      </c>
      <c r="D24" s="60" t="s">
        <v>214</v>
      </c>
      <c r="E24" s="37">
        <f>SUM(E4:E23)</f>
        <v>7097830</v>
      </c>
      <c r="G24" s="37">
        <f>SUM(G4:G23)</f>
        <v>567829</v>
      </c>
      <c r="H24" s="37">
        <f>SUM(H4:H23)</f>
        <v>7665659</v>
      </c>
    </row>
    <row r="25" spans="2:10" x14ac:dyDescent="0.2">
      <c r="D25" s="61" t="s">
        <v>283</v>
      </c>
      <c r="H25" s="62">
        <f>-E24*0.005</f>
        <v>-35489.15</v>
      </c>
    </row>
    <row r="26" spans="2:10" x14ac:dyDescent="0.2">
      <c r="D26" s="61" t="s">
        <v>284</v>
      </c>
      <c r="H26" s="62">
        <f>-H24*0.01</f>
        <v>-76656.59</v>
      </c>
    </row>
    <row r="27" spans="2:10" x14ac:dyDescent="0.2">
      <c r="D27" s="61" t="s">
        <v>285</v>
      </c>
      <c r="H27" s="62">
        <f>-H24*0.01</f>
        <v>-76656.59</v>
      </c>
    </row>
    <row r="28" spans="2:10" x14ac:dyDescent="0.2">
      <c r="D28" s="63" t="s">
        <v>218</v>
      </c>
      <c r="H28" s="64">
        <f>+SUM(H25:H27)</f>
        <v>-188802.33</v>
      </c>
    </row>
    <row r="29" spans="2:10" x14ac:dyDescent="0.2">
      <c r="D29" s="65" t="s">
        <v>219</v>
      </c>
      <c r="H29" s="64">
        <f>+H24+H28</f>
        <v>7476856.6699999999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Công nợ </vt:lpstr>
      <vt:lpstr>T12.25</vt:lpstr>
      <vt:lpstr>T11.25</vt:lpstr>
      <vt:lpstr>T10.25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T4-8</vt:lpstr>
      <vt:lpstr>T9</vt:lpstr>
      <vt:lpstr>T10</vt:lpstr>
      <vt:lpstr>T11+12</vt:lpstr>
      <vt:lpstr>T01.25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2026-02-09T11:48:12Z</dcterms:modified>
</cp:coreProperties>
</file>