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xr:revisionPtr revIDLastSave="0" documentId="13_ncr:1_{C05F5862-8FAB-43EE-BDE7-7921A5F9075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ông nợ " sheetId="1" r:id="rId1"/>
    <sheet name="T11.25" sheetId="36" r:id="rId2"/>
    <sheet name="T10.25" sheetId="35" r:id="rId3"/>
    <sheet name="T09.25" sheetId="32" r:id="rId4"/>
    <sheet name="T08.25" sheetId="31" r:id="rId5"/>
    <sheet name="T07.25" sheetId="26" r:id="rId6"/>
    <sheet name="T06.25" sheetId="27" r:id="rId7"/>
    <sheet name="T05.25" sheetId="29" r:id="rId8"/>
    <sheet name="T04.25" sheetId="28" r:id="rId9"/>
    <sheet name="T03.25" sheetId="30" r:id="rId10"/>
    <sheet name="T02.25" sheetId="34" r:id="rId11"/>
    <sheet name="T4-8" sheetId="2" state="hidden" r:id="rId12"/>
    <sheet name="T9" sheetId="3" state="hidden" r:id="rId13"/>
    <sheet name="T10" sheetId="4" state="hidden" r:id="rId14"/>
    <sheet name="T11+12" sheetId="5" state="hidden" r:id="rId15"/>
    <sheet name="T01.25" sheetId="33" r:id="rId16"/>
    <sheet name="T12.2024" sheetId="18" state="hidden" r:id="rId17"/>
    <sheet name="T11.2024" sheetId="16" state="hidden" r:id="rId18"/>
    <sheet name="T10.2024" sheetId="15" state="hidden" r:id="rId19"/>
    <sheet name="T09.2024" sheetId="14" state="hidden" r:id="rId20"/>
    <sheet name="T08.2024" sheetId="13" state="hidden" r:id="rId21"/>
    <sheet name="T07.2024" sheetId="12" state="hidden" r:id="rId22"/>
    <sheet name="T06.2024" sheetId="11" state="hidden" r:id="rId23"/>
    <sheet name="T05.2024" sheetId="10" state="hidden" r:id="rId24"/>
    <sheet name="T04.2024" sheetId="9" state="hidden" r:id="rId25"/>
    <sheet name="T03.2024" sheetId="8" state="hidden" r:id="rId26"/>
    <sheet name="T02.2024" sheetId="7" state="hidden" r:id="rId27"/>
    <sheet name="T01.2024" sheetId="6" state="hidden" r:id="rId28"/>
  </sheets>
  <definedNames>
    <definedName name="_xlnm._FilterDatabase" localSheetId="11" hidden="1">'T4-8'!$A$19:$T$19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36" l="1"/>
  <c r="H30" i="35"/>
  <c r="H28" i="35"/>
  <c r="H29" i="35"/>
  <c r="I14" i="1"/>
  <c r="G18" i="36" l="1"/>
  <c r="E18" i="36"/>
  <c r="H17" i="36"/>
  <c r="H16" i="36"/>
  <c r="H15" i="36"/>
  <c r="H13" i="36"/>
  <c r="H12" i="36"/>
  <c r="H11" i="36"/>
  <c r="H10" i="36"/>
  <c r="H9" i="36"/>
  <c r="H8" i="36"/>
  <c r="H7" i="36"/>
  <c r="H6" i="36"/>
  <c r="H5" i="36"/>
  <c r="H4" i="36"/>
  <c r="H17" i="32"/>
  <c r="H19" i="32"/>
  <c r="H18" i="32"/>
  <c r="I13" i="1"/>
  <c r="H21" i="35"/>
  <c r="H5" i="35"/>
  <c r="H6" i="35"/>
  <c r="H7" i="35"/>
  <c r="H8" i="35"/>
  <c r="H9" i="35"/>
  <c r="H10" i="35"/>
  <c r="H11" i="35"/>
  <c r="H12" i="35"/>
  <c r="G27" i="35"/>
  <c r="E27" i="35"/>
  <c r="H26" i="35"/>
  <c r="H25" i="35"/>
  <c r="H24" i="35"/>
  <c r="H23" i="35"/>
  <c r="H22" i="35"/>
  <c r="H20" i="35"/>
  <c r="H19" i="35"/>
  <c r="H18" i="35"/>
  <c r="H17" i="35"/>
  <c r="H16" i="35"/>
  <c r="H15" i="35"/>
  <c r="H14" i="35"/>
  <c r="H13" i="35"/>
  <c r="H4" i="35"/>
  <c r="H15" i="31"/>
  <c r="H18" i="36" l="1"/>
  <c r="H27" i="35"/>
  <c r="G25" i="34"/>
  <c r="E25" i="34"/>
  <c r="H26" i="34" s="1"/>
  <c r="H24" i="34"/>
  <c r="H23" i="34"/>
  <c r="H22" i="34"/>
  <c r="H21" i="34"/>
  <c r="H20" i="34"/>
  <c r="H19" i="34"/>
  <c r="H18" i="34"/>
  <c r="H17" i="34"/>
  <c r="H16" i="34"/>
  <c r="H15" i="34"/>
  <c r="H14" i="34"/>
  <c r="H13" i="34"/>
  <c r="H12" i="34"/>
  <c r="H11" i="34"/>
  <c r="H10" i="34"/>
  <c r="H9" i="34"/>
  <c r="H8" i="34"/>
  <c r="H7" i="34"/>
  <c r="H6" i="34"/>
  <c r="H5" i="34"/>
  <c r="H4" i="34"/>
  <c r="H25" i="34" s="1"/>
  <c r="H21" i="36" l="1"/>
  <c r="H19" i="36"/>
  <c r="H20" i="36"/>
  <c r="H31" i="35"/>
  <c r="H32" i="35" s="1"/>
  <c r="H28" i="34"/>
  <c r="H27" i="34"/>
  <c r="H29" i="34" s="1"/>
  <c r="H30" i="34" s="1"/>
  <c r="H22" i="36" l="1"/>
  <c r="H23" i="36" s="1"/>
  <c r="G18" i="33"/>
  <c r="E18" i="33"/>
  <c r="H19" i="33" s="1"/>
  <c r="H17" i="33"/>
  <c r="H16" i="33"/>
  <c r="H15" i="33"/>
  <c r="H14" i="33"/>
  <c r="H13" i="33"/>
  <c r="H12" i="33"/>
  <c r="H11" i="33"/>
  <c r="H10" i="33"/>
  <c r="H9" i="33"/>
  <c r="H8" i="33"/>
  <c r="H7" i="33"/>
  <c r="H6" i="33"/>
  <c r="H5" i="33"/>
  <c r="H4" i="33"/>
  <c r="H18" i="33" l="1"/>
  <c r="H21" i="33"/>
  <c r="H20" i="33"/>
  <c r="H22" i="33"/>
  <c r="H23" i="33" s="1"/>
  <c r="I12" i="1" l="1"/>
  <c r="G16" i="32"/>
  <c r="E16" i="32"/>
  <c r="H15" i="32"/>
  <c r="H14" i="32"/>
  <c r="H13" i="32"/>
  <c r="H12" i="32"/>
  <c r="H11" i="32"/>
  <c r="H10" i="32"/>
  <c r="H9" i="32"/>
  <c r="H8" i="32"/>
  <c r="H7" i="32"/>
  <c r="H6" i="32"/>
  <c r="H5" i="32"/>
  <c r="H4" i="32"/>
  <c r="H16" i="32" l="1"/>
  <c r="I11" i="1"/>
  <c r="E20" i="31"/>
  <c r="H21" i="31" s="1"/>
  <c r="H19" i="31"/>
  <c r="H17" i="31"/>
  <c r="H16" i="31"/>
  <c r="H14" i="31"/>
  <c r="H13" i="31"/>
  <c r="H12" i="31"/>
  <c r="H11" i="31"/>
  <c r="H10" i="31"/>
  <c r="H9" i="31"/>
  <c r="H8" i="31"/>
  <c r="H7" i="31"/>
  <c r="H6" i="31"/>
  <c r="H5" i="31"/>
  <c r="H4" i="31"/>
  <c r="G20" i="31" l="1"/>
  <c r="E20" i="26"/>
  <c r="H20" i="32" l="1"/>
  <c r="H21" i="32" s="1"/>
  <c r="G20" i="26"/>
  <c r="H20" i="26" s="1"/>
  <c r="H18" i="31"/>
  <c r="H20" i="31" s="1"/>
  <c r="H22" i="31" s="1"/>
  <c r="E26" i="26"/>
  <c r="H25" i="26"/>
  <c r="H24" i="26"/>
  <c r="H23" i="26"/>
  <c r="G26" i="26" l="1"/>
  <c r="H23" i="31"/>
  <c r="H24" i="31" s="1"/>
  <c r="G21" i="30"/>
  <c r="E21" i="30"/>
  <c r="H22" i="30" s="1"/>
  <c r="H20" i="30"/>
  <c r="H19" i="30"/>
  <c r="H18" i="30"/>
  <c r="H17" i="30"/>
  <c r="H16" i="30"/>
  <c r="H15" i="30"/>
  <c r="H14" i="30"/>
  <c r="H13" i="30"/>
  <c r="H12" i="30"/>
  <c r="H11" i="30"/>
  <c r="H10" i="30"/>
  <c r="H9" i="30"/>
  <c r="H8" i="30"/>
  <c r="H7" i="30"/>
  <c r="H6" i="30"/>
  <c r="H5" i="30"/>
  <c r="H4" i="30"/>
  <c r="H21" i="30" l="1"/>
  <c r="H25" i="31"/>
  <c r="H23" i="30"/>
  <c r="H25" i="30" s="1"/>
  <c r="H26" i="30" s="1"/>
  <c r="H24" i="30"/>
  <c r="G24" i="29" l="1"/>
  <c r="E24" i="29"/>
  <c r="H25" i="29" s="1"/>
  <c r="H23" i="29"/>
  <c r="H22" i="29"/>
  <c r="H21" i="29"/>
  <c r="H20" i="29"/>
  <c r="H19" i="29"/>
  <c r="H18" i="29"/>
  <c r="H17" i="29"/>
  <c r="H16" i="29"/>
  <c r="H15" i="29"/>
  <c r="H14" i="29"/>
  <c r="H13" i="29"/>
  <c r="H12" i="29"/>
  <c r="H11" i="29"/>
  <c r="H10" i="29"/>
  <c r="H9" i="29"/>
  <c r="H8" i="29"/>
  <c r="H7" i="29"/>
  <c r="H6" i="29"/>
  <c r="H5" i="29"/>
  <c r="H4" i="29"/>
  <c r="H24" i="29" l="1"/>
  <c r="H27" i="29"/>
  <c r="H26" i="29"/>
  <c r="H28" i="29" l="1"/>
  <c r="H29" i="29" s="1"/>
  <c r="G26" i="28"/>
  <c r="E26" i="28"/>
  <c r="H27" i="28" s="1"/>
  <c r="H25" i="28"/>
  <c r="H24" i="28"/>
  <c r="H23" i="28"/>
  <c r="H22" i="28"/>
  <c r="H21" i="28"/>
  <c r="H20" i="28"/>
  <c r="H19" i="28"/>
  <c r="H18" i="28"/>
  <c r="H17" i="28"/>
  <c r="H16" i="28"/>
  <c r="H15" i="28"/>
  <c r="H14" i="28"/>
  <c r="H13" i="28"/>
  <c r="H12" i="28"/>
  <c r="H11" i="28"/>
  <c r="H10" i="28"/>
  <c r="H9" i="28"/>
  <c r="H8" i="28"/>
  <c r="H7" i="28"/>
  <c r="H6" i="28"/>
  <c r="H5" i="28"/>
  <c r="H4" i="28"/>
  <c r="H26" i="28" l="1"/>
  <c r="H29" i="28" s="1"/>
  <c r="H28" i="28" l="1"/>
  <c r="H30" i="28" s="1"/>
  <c r="H31" i="28" s="1"/>
  <c r="G21" i="27"/>
  <c r="E21" i="27"/>
  <c r="H22" i="27" s="1"/>
  <c r="H20" i="27"/>
  <c r="H19" i="27"/>
  <c r="H18" i="27"/>
  <c r="H17" i="27"/>
  <c r="H16" i="27"/>
  <c r="H15" i="27"/>
  <c r="H14" i="27"/>
  <c r="H13" i="27"/>
  <c r="H12" i="27"/>
  <c r="H11" i="27"/>
  <c r="H10" i="27"/>
  <c r="H9" i="27"/>
  <c r="H8" i="27"/>
  <c r="H7" i="27"/>
  <c r="H6" i="27"/>
  <c r="H5" i="27"/>
  <c r="H4" i="27"/>
  <c r="H21" i="27" l="1"/>
  <c r="H24" i="27"/>
  <c r="H23" i="27"/>
  <c r="H25" i="27" s="1"/>
  <c r="H26" i="27" s="1"/>
  <c r="H27" i="26" l="1"/>
  <c r="H22" i="26"/>
  <c r="H21" i="26"/>
  <c r="H19" i="26"/>
  <c r="H18" i="26"/>
  <c r="H17" i="26"/>
  <c r="H16" i="26"/>
  <c r="H15" i="26"/>
  <c r="H14" i="26"/>
  <c r="H13" i="26"/>
  <c r="H12" i="26"/>
  <c r="H11" i="26"/>
  <c r="H10" i="26"/>
  <c r="H9" i="26"/>
  <c r="H8" i="26"/>
  <c r="H7" i="26"/>
  <c r="H6" i="26"/>
  <c r="H5" i="26"/>
  <c r="H4" i="26"/>
  <c r="H26" i="26" l="1"/>
  <c r="H29" i="26"/>
  <c r="H28" i="26"/>
  <c r="H30" i="26" l="1"/>
  <c r="H31" i="26" s="1"/>
  <c r="D16" i="1"/>
  <c r="F16" i="1"/>
  <c r="I10" i="18" l="1"/>
  <c r="H10" i="18"/>
  <c r="G10" i="18"/>
  <c r="J9" i="18"/>
  <c r="J8" i="18"/>
  <c r="J7" i="18"/>
  <c r="J10" i="18" s="1"/>
  <c r="I7" i="16" l="1"/>
  <c r="H7" i="16"/>
  <c r="G7" i="16"/>
  <c r="J6" i="16"/>
  <c r="J5" i="16"/>
  <c r="J6" i="13"/>
  <c r="J7" i="16" l="1"/>
  <c r="J9" i="15"/>
  <c r="I9" i="15"/>
  <c r="H9" i="15"/>
  <c r="G9" i="15"/>
  <c r="J8" i="15"/>
  <c r="J7" i="15"/>
  <c r="J6" i="15"/>
  <c r="J7" i="14" l="1"/>
  <c r="I7" i="14"/>
  <c r="H7" i="14"/>
  <c r="G7" i="14"/>
  <c r="J8" i="13" l="1"/>
  <c r="I8" i="13"/>
  <c r="H8" i="13"/>
  <c r="G8" i="13"/>
  <c r="I6" i="9" l="1"/>
  <c r="J6" i="9" s="1"/>
  <c r="J8" i="9" s="1"/>
  <c r="J10" i="9" s="1"/>
  <c r="G37" i="1" l="1"/>
  <c r="J7" i="12" l="1"/>
  <c r="I7" i="12"/>
  <c r="H7" i="12"/>
  <c r="G7" i="12"/>
  <c r="J8" i="11" l="1"/>
  <c r="I8" i="11"/>
  <c r="H8" i="11"/>
  <c r="G8" i="11"/>
  <c r="H8" i="9"/>
  <c r="I8" i="9"/>
  <c r="G8" i="9"/>
  <c r="J14" i="6"/>
  <c r="E29" i="1" l="1"/>
  <c r="G38" i="1" s="1"/>
  <c r="J11" i="10"/>
  <c r="I11" i="10"/>
  <c r="H11" i="10"/>
  <c r="G11" i="10"/>
  <c r="H25" i="2" l="1"/>
  <c r="H16" i="2"/>
  <c r="H27" i="2" s="1"/>
  <c r="J6" i="7" l="1"/>
  <c r="I6" i="7"/>
  <c r="H6" i="7"/>
  <c r="G6" i="7"/>
  <c r="J7" i="6" l="1"/>
  <c r="L7" i="6" s="1"/>
  <c r="I7" i="6"/>
  <c r="H7" i="6"/>
  <c r="G7" i="6"/>
  <c r="I7" i="3" l="1"/>
</calcChain>
</file>

<file path=xl/sharedStrings.xml><?xml version="1.0" encoding="utf-8"?>
<sst xmlns="http://schemas.openxmlformats.org/spreadsheetml/2006/main" count="1781" uniqueCount="435">
  <si>
    <t>Ngày hóa đơn</t>
  </si>
  <si>
    <t>Số tiền bán hàng</t>
  </si>
  <si>
    <t>Số tiền hàng trả</t>
  </si>
  <si>
    <t>Giảm trừ</t>
  </si>
  <si>
    <t>Tổng hàng trả</t>
  </si>
  <si>
    <t>Tổng đã thanh toán</t>
  </si>
  <si>
    <t>Nội dung</t>
  </si>
  <si>
    <t xml:space="preserve">Số dư đầu kỳ </t>
  </si>
  <si>
    <t>Ngày chứng từ</t>
  </si>
  <si>
    <t>Số chứng từ</t>
  </si>
  <si>
    <t>Khách hàng</t>
  </si>
  <si>
    <t>Diễn giải</t>
  </si>
  <si>
    <t>Tổng tiền hàng</t>
  </si>
  <si>
    <t>Tiền chiết khấu</t>
  </si>
  <si>
    <t>Tiền thuế GTGT</t>
  </si>
  <si>
    <t>Tổng tiền thanh toán</t>
  </si>
  <si>
    <t>BH2304441</t>
  </si>
  <si>
    <t>TRẦN HẢI ĐĂNG</t>
  </si>
  <si>
    <t>Tmart99999 Tmart Store Hateco Yên Sở - A.Đăng</t>
  </si>
  <si>
    <t>BH2305733</t>
  </si>
  <si>
    <t>CÔNG TY CỔ PHẦN T - MARTSTORES Nghĩa Đô - A.Đăng</t>
  </si>
  <si>
    <t>BH2305734</t>
  </si>
  <si>
    <t>CÔNG TY CỔ PHẦN T - MARTSTORES Mỹ Đình, Nam Từ Liêm - A.Đăng</t>
  </si>
  <si>
    <t>BH2306177</t>
  </si>
  <si>
    <t>BH2306330</t>
  </si>
  <si>
    <t>Tmart99998 Tmart Store Nghĩa Đô - A.Đăng</t>
  </si>
  <si>
    <t>BH2306394</t>
  </si>
  <si>
    <t>BH2306732</t>
  </si>
  <si>
    <t>BH2306861</t>
  </si>
  <si>
    <t>Tmart99996 Mỹ Đình, Nam Từ Liêm - A.Đăng</t>
  </si>
  <si>
    <t>BH2307163</t>
  </si>
  <si>
    <t xml:space="preserve">Tổng hàng bán </t>
  </si>
  <si>
    <t xml:space="preserve">Hàng trả </t>
  </si>
  <si>
    <t>HBTL2306/363</t>
  </si>
  <si>
    <t>Tmart99996 - MARTSTORES Mỹ Đình, Nam Từ Liêm - A.Đăng-</t>
  </si>
  <si>
    <t>HBTL2304/228</t>
  </si>
  <si>
    <t>HBTL2305/283</t>
  </si>
  <si>
    <t>Tmart99998 - MARTSTORES Nghĩa Đô - A.Đăng- KF0004</t>
  </si>
  <si>
    <t>HBTL2307/1170</t>
  </si>
  <si>
    <t>Hàng trả - T-mart Hateco</t>
  </si>
  <si>
    <t>BH2304148</t>
  </si>
  <si>
    <t>BH2304149</t>
  </si>
  <si>
    <t>BH2304147</t>
  </si>
  <si>
    <t>CÔNG TY CỔ PHẦN T - MARTSTORES Hateco Yên Sở - A.Đăng</t>
  </si>
  <si>
    <t>BH2307317</t>
  </si>
  <si>
    <t xml:space="preserve">DANH SÁCH BÁN HÀNG </t>
  </si>
  <si>
    <t xml:space="preserve">DANH SÁCH HÀNG TRẢ </t>
  </si>
  <si>
    <t>HBTL2307/1530</t>
  </si>
  <si>
    <t>DANH SÁCH BÁN HÀNG</t>
  </si>
  <si>
    <t>Ngày hạch toán</t>
  </si>
  <si>
    <t>Địa chỉ</t>
  </si>
  <si>
    <t>BH2308283</t>
  </si>
  <si>
    <t>Tầng 1, Tòa B, Dự Án Hateco Hoàng Mai, Sở Thượng, Phường Yên Sở, Quận Hoàng Mai, TP.Hà Nội</t>
  </si>
  <si>
    <t>BH2308284</t>
  </si>
  <si>
    <t>BH2308551</t>
  </si>
  <si>
    <t>BH2308832</t>
  </si>
  <si>
    <t xml:space="preserve">Tmart99999 Tmart Store Hateco Yên Sở - A.Đăng </t>
  </si>
  <si>
    <t>BH2308833</t>
  </si>
  <si>
    <t>BH2309059</t>
  </si>
  <si>
    <t>Tmart99996 - TRẦN HẢI ĐĂNG</t>
  </si>
  <si>
    <t>Số dòng = 3</t>
  </si>
  <si>
    <t>DANH SÁCH TRẢ LẠI HÀNG BÁN</t>
  </si>
  <si>
    <t>HBTL2310/0007</t>
  </si>
  <si>
    <t>Hàng trả - CÔNG TY CỔ PHẦN T - MARTSTORES Nghĩa Đô - A.Đăng - Tmart99998</t>
  </si>
  <si>
    <t>HBTL2307/1726</t>
  </si>
  <si>
    <t>Hàng trả - CÔNG TY CỔ PHẦN T - MARTSTORES Hateco Yên Sở - A.Đăng - Tmart99999</t>
  </si>
  <si>
    <t>Số dòng = 2</t>
  </si>
  <si>
    <t>Mã số thuế</t>
  </si>
  <si>
    <t>8103695894</t>
  </si>
  <si>
    <t>BH2310214</t>
  </si>
  <si>
    <t>BH2310213</t>
  </si>
  <si>
    <t>BH2310212</t>
  </si>
  <si>
    <t>BH2309763</t>
  </si>
  <si>
    <t>BH2309765</t>
  </si>
  <si>
    <t>BH2309764</t>
  </si>
  <si>
    <t>BH2309155</t>
  </si>
  <si>
    <t>BH2309154</t>
  </si>
  <si>
    <t>Số dòng = 8</t>
  </si>
  <si>
    <t>Tmart99998 Tmart Store Nghĩa Đô - A.Đăng,  km gà muối 500g x 20% và mọc nấm hương 250g x 15%</t>
  </si>
  <si>
    <t>Tmart99996 Mỹ Đình, Nam Từ Liêm - A.Đăng, km gà muối 500g x 20% và mộc nấm hương 250g x 15%</t>
  </si>
  <si>
    <t>Tmart99999 Tmart Store Hateco Yên Sở - A.Đăng , km gà muối 500g x 20% và mọc nấm hương x 15%</t>
  </si>
  <si>
    <t>HBTL2310/0279</t>
  </si>
  <si>
    <t>HBTL2311/260</t>
  </si>
  <si>
    <t>Hàng trả</t>
  </si>
  <si>
    <t>BH2310777</t>
  </si>
  <si>
    <t>BH2310848</t>
  </si>
  <si>
    <t>BH2311038</t>
  </si>
  <si>
    <t>HBTL2311/367</t>
  </si>
  <si>
    <t>Hàng Trả - CÔNG TY CỔ PHẦN T - MARTSTORES Nghĩa Đô - A.Đăng - Tmart99998</t>
  </si>
  <si>
    <t>BH2311323</t>
  </si>
  <si>
    <t>Số dòng = 4</t>
  </si>
  <si>
    <t>BH2311639</t>
  </si>
  <si>
    <t>BH2311637</t>
  </si>
  <si>
    <t>BH2311638</t>
  </si>
  <si>
    <t>TT 13.07.2023</t>
  </si>
  <si>
    <t>TT 02.11.2023</t>
  </si>
  <si>
    <t>BH2311792</t>
  </si>
  <si>
    <t>BH2311995</t>
  </si>
  <si>
    <t>BH2312642</t>
  </si>
  <si>
    <t>BH2312641</t>
  </si>
  <si>
    <t>BH2312754</t>
  </si>
  <si>
    <t>Tmart Store Nghĩa Đô - A.Đăng , KM GÀ MUỐI 500G X 20% TỪ NGÀY 10-4 ĐẾN 5-5</t>
  </si>
  <si>
    <t>Bán hàng CÔNG TY CỔ PHẦN T - MARTSTORES Mỹ Đình, Nam Từ Liêm - A.Đăng , KM GÀ MUỐI X 20% TỪ NGÀY 10-4 ĐẾN 5-5</t>
  </si>
  <si>
    <t>Tmart Store Hateco Yên Sở - A.Đăng</t>
  </si>
  <si>
    <t>BH2313107</t>
  </si>
  <si>
    <t>BH2313109</t>
  </si>
  <si>
    <t>BH2313108</t>
  </si>
  <si>
    <t>BH2313342</t>
  </si>
  <si>
    <t>BH2313573</t>
  </si>
  <si>
    <t>CÔNG TY CỔ PHẦN T - MARTSTORES Mỹ Đình, Nam Từ Liêm - A.Đăng , KM GÀ MUỐI X 20% TỪ NGÀY 10-4 ĐẾN 5-5</t>
  </si>
  <si>
    <t>CÔNG TY CỔ PHẦN T - MARTSTORES Nghĩa Đô - A.Đăng ,  KM GÀ MUỐI 500G X 20% TỪ NGÀY 10-4 ĐẾN 5-5</t>
  </si>
  <si>
    <t>CÔNG TY CỔ PHẦN T - MARTSTORES HATECO YÊN SỞ  - A.Đăng , KM GÀ MUỐI X 20% TỪ NGÀY 10-4 ĐẾN 5-5</t>
  </si>
  <si>
    <t>HBTL2311/1674</t>
  </si>
  <si>
    <t>HBTL2311/1838</t>
  </si>
  <si>
    <t>Hàng Trả - CÔNG TY CỔ PHẦN T - MARTSTORES Nghĩa Đô - A.Đăng -Tmart99998</t>
  </si>
  <si>
    <t>BH2314102</t>
  </si>
  <si>
    <t>BH2314100</t>
  </si>
  <si>
    <t>BH2314101</t>
  </si>
  <si>
    <t>HBTL2311/1993</t>
  </si>
  <si>
    <t>Hàng Trả - CÔNG TY CỔ PHẦN T - MARTSTORES Hateco Yên Sở - A.Đăng - Tmart99999</t>
  </si>
  <si>
    <t>Số tiền khách đã thanh toán</t>
  </si>
  <si>
    <t>HBTL2311/2710</t>
  </si>
  <si>
    <t>Hàng Trả - Tmart A4 Mỹ Đình</t>
  </si>
  <si>
    <t>HBTL2311/2711</t>
  </si>
  <si>
    <t>HBTL2311/2712</t>
  </si>
  <si>
    <t>Số dòng = 5</t>
  </si>
  <si>
    <t>HBTL2311/2713</t>
  </si>
  <si>
    <t>BH2314894</t>
  </si>
  <si>
    <t>BH2315023</t>
  </si>
  <si>
    <t>HBTL2311/2714</t>
  </si>
  <si>
    <t>HBTL2311/2675</t>
  </si>
  <si>
    <t>Hàng Trả - Tmart A4  Mỹ Đình</t>
  </si>
  <si>
    <t>BH2315593</t>
  </si>
  <si>
    <t>BH2315592</t>
  </si>
  <si>
    <t>BH2315594</t>
  </si>
  <si>
    <t>Tmart Store Nghĩa Đô - A.Đăng</t>
  </si>
  <si>
    <t>Tmart Store Mỹ Đình, Nam Từ Liêm - A.Đăng</t>
  </si>
  <si>
    <t>HBTL2311/3054</t>
  </si>
  <si>
    <t>Hàng Trả -  Tmart Nghĩa Đô - TMARTHATECO</t>
  </si>
  <si>
    <t>BH2316205</t>
  </si>
  <si>
    <t>00049632</t>
  </si>
  <si>
    <t>HBTL2311/3087</t>
  </si>
  <si>
    <t>HBTL2311/3346</t>
  </si>
  <si>
    <t>Hàng Trả - Tmart Hateco - Tmart99999</t>
  </si>
  <si>
    <t>BH2317053</t>
  </si>
  <si>
    <t>BH2317054</t>
  </si>
  <si>
    <t>BH2317052</t>
  </si>
  <si>
    <t>HBTL2311/3352</t>
  </si>
  <si>
    <t>Hàng Trả - Tmart Nghĩa Đô - Tmart99998</t>
  </si>
  <si>
    <t>HBTL2311/3351</t>
  </si>
  <si>
    <t>Hàng Trả - Tmart Mỹ Đình - Tmart99996</t>
  </si>
  <si>
    <t>HBTL2311/3478</t>
  </si>
  <si>
    <t>Số dòng = 6</t>
  </si>
  <si>
    <t>HBTL2311/4017</t>
  </si>
  <si>
    <t>BH2317622</t>
  </si>
  <si>
    <t>BH2318287</t>
  </si>
  <si>
    <t>HBTL2311/3818</t>
  </si>
  <si>
    <t>HBTL2311/3821</t>
  </si>
  <si>
    <t>BH2319102</t>
  </si>
  <si>
    <t>BH2319103</t>
  </si>
  <si>
    <t>00069426</t>
  </si>
  <si>
    <t>00071957</t>
  </si>
  <si>
    <t>HBTL2311/4086</t>
  </si>
  <si>
    <t>HBTL2311/4229</t>
  </si>
  <si>
    <t>HBTL2311/4227</t>
  </si>
  <si>
    <t>Số dòng = 7</t>
  </si>
  <si>
    <t>T02.2025</t>
  </si>
  <si>
    <t>T01.2025</t>
  </si>
  <si>
    <t>T03.2025</t>
  </si>
  <si>
    <t>T04.2025</t>
  </si>
  <si>
    <t>T05.2025</t>
  </si>
  <si>
    <t>T06.2025</t>
  </si>
  <si>
    <t>T07.2025</t>
  </si>
  <si>
    <t>Số hóa đơn</t>
  </si>
  <si>
    <t>Doanh số bán chưa có thuế GTGT</t>
  </si>
  <si>
    <t>Thuế suất</t>
  </si>
  <si>
    <t>Thuế GTGT</t>
  </si>
  <si>
    <t>Tên người mua</t>
  </si>
  <si>
    <t>Mã số thuế người mua</t>
  </si>
  <si>
    <t>8%</t>
  </si>
  <si>
    <t>Thanh toán công nợ T11+12.2024</t>
  </si>
  <si>
    <t>Thanh toán công nợ T01+02.2025</t>
  </si>
  <si>
    <t>BẢNG KÊ HÓA ĐƠN, CHỨNG TỪ HÀNG HÓA, DỊCH VỤ BÁN RA (MẪU QUẢN TRỊ)</t>
  </si>
  <si>
    <t>Tháng 07 năm 2025</t>
  </si>
  <si>
    <t>Tổng tiền</t>
  </si>
  <si>
    <t>BH2324993</t>
  </si>
  <si>
    <t>K-Market 17T3</t>
  </si>
  <si>
    <t>CÔNG TY TNHH THƯƠNG MẠI K &amp; K TOÀN CẦU</t>
  </si>
  <si>
    <t>0106488901</t>
  </si>
  <si>
    <t>BH2325031</t>
  </si>
  <si>
    <t>K-market CT4 New</t>
  </si>
  <si>
    <t>BH2325030</t>
  </si>
  <si>
    <t>K-Market Greenbay</t>
  </si>
  <si>
    <t>BH2325032</t>
  </si>
  <si>
    <t>K-Market The Matrix one</t>
  </si>
  <si>
    <t>BH2325238</t>
  </si>
  <si>
    <t>K-Market Goldmark Ruby</t>
  </si>
  <si>
    <t>BH2325276</t>
  </si>
  <si>
    <t>K-Market Capital C6</t>
  </si>
  <si>
    <t>BH2325376</t>
  </si>
  <si>
    <t>K-Market Minato Residence - Hải Phòng ( ĐƠN GIAO VỀ K-MARKET MỸ ĐÌNH PEAL TRƯỚC 12H)</t>
  </si>
  <si>
    <t>BH2325520</t>
  </si>
  <si>
    <t>BH2325533</t>
  </si>
  <si>
    <t>BH2325941</t>
  </si>
  <si>
    <t>BH2325940</t>
  </si>
  <si>
    <t>BH2326052</t>
  </si>
  <si>
    <t>K-market Mỹ Đình Pearl</t>
  </si>
  <si>
    <t>BH2326055</t>
  </si>
  <si>
    <t>K-Market TT4 Mỹ Đình</t>
  </si>
  <si>
    <t>Hàng Trả - K-Market Greenbay - Kmarket0017</t>
  </si>
  <si>
    <t>Hàng Trả - K-Market Capital C6 - Kmarket0021</t>
  </si>
  <si>
    <t>Hàng Trả - K-Market Goldmark Ruby - Kmarket0014</t>
  </si>
  <si>
    <t>Hàng Trả - K-market Mỹ Đình Pearl - Kmarket0023</t>
  </si>
  <si>
    <t>Hàng Trả - K-Market 17T3 - Kmarket0005</t>
  </si>
  <si>
    <t xml:space="preserve">Tổng cộng hàng bán </t>
  </si>
  <si>
    <t>Chiết khấu trưng bày tháng 07.2025: 0,5%</t>
  </si>
  <si>
    <t>Chương trình thẻ thành viên T07.2025: 1%</t>
  </si>
  <si>
    <t>Thưởng doanh số T07.2025: 1%</t>
  </si>
  <si>
    <t xml:space="preserve">Tổng cộng các khoản hỗ trợ </t>
  </si>
  <si>
    <t xml:space="preserve">Tổng tiền thanh toán </t>
  </si>
  <si>
    <t>Tháng 06 năm 2025</t>
  </si>
  <si>
    <t>BH2324080</t>
  </si>
  <si>
    <t>BH2324169</t>
  </si>
  <si>
    <t>BH2323789</t>
  </si>
  <si>
    <t>BH2324335</t>
  </si>
  <si>
    <t>BH2324606</t>
  </si>
  <si>
    <t>BH2324602</t>
  </si>
  <si>
    <t>K-Market Golden palace</t>
  </si>
  <si>
    <t>BH2324601</t>
  </si>
  <si>
    <t>BH2324607</t>
  </si>
  <si>
    <t>BH2324660</t>
  </si>
  <si>
    <t>BH2324675</t>
  </si>
  <si>
    <t>BH2324759</t>
  </si>
  <si>
    <t>K-Market Daewoo Starlake</t>
  </si>
  <si>
    <t>BH2324883</t>
  </si>
  <si>
    <t>K-Market Goldmak saphire</t>
  </si>
  <si>
    <t>Hàng Trả - K-Market Trung Hòa - Kmarket0013</t>
  </si>
  <si>
    <t>Hàng Trả - K-Market The Matrix one - Kmarket0042</t>
  </si>
  <si>
    <t>Chiết khấu trưng bày tháng 06.2025: 0,5%</t>
  </si>
  <si>
    <t>Chương trình thẻ thành viên T06.2025: 1%</t>
  </si>
  <si>
    <t>Thưởng doanh số T06.2025: 1%</t>
  </si>
  <si>
    <t>Tháng 04 năm 2025</t>
  </si>
  <si>
    <t>BH2322184</t>
  </si>
  <si>
    <t>BH2322183</t>
  </si>
  <si>
    <t>BH2322261</t>
  </si>
  <si>
    <t>BH2322404</t>
  </si>
  <si>
    <t>BH2322405</t>
  </si>
  <si>
    <t>BH2322465</t>
  </si>
  <si>
    <t>BH2322524</t>
  </si>
  <si>
    <t>BH2322673</t>
  </si>
  <si>
    <t>BH2322637</t>
  </si>
  <si>
    <t>BH2322683</t>
  </si>
  <si>
    <t>K-Market Quang Minh</t>
  </si>
  <si>
    <t>BH2322916</t>
  </si>
  <si>
    <t>BH2323016</t>
  </si>
  <si>
    <t>BH2323017</t>
  </si>
  <si>
    <t>BH2323028</t>
  </si>
  <si>
    <t>BH2323101</t>
  </si>
  <si>
    <t>BH2323109</t>
  </si>
  <si>
    <t>K-market Emerald</t>
  </si>
  <si>
    <t>Hàng Trả - K-Market Daewoo Starlake - Kmarket0034</t>
  </si>
  <si>
    <t>Hàng Trả - K-Market Royal City R1 - Kmarket0012</t>
  </si>
  <si>
    <t>Số dòng = 22</t>
  </si>
  <si>
    <t>Chiết khấu trưng bày tháng 04.2025: 0,5%</t>
  </si>
  <si>
    <t>Chương trình thẻ thành viên T04.2025: 1%</t>
  </si>
  <si>
    <t>Thưởng doanh số T04.2025: 1%</t>
  </si>
  <si>
    <t>BH2323121</t>
  </si>
  <si>
    <t>BH2323230</t>
  </si>
  <si>
    <t>BH2323328</t>
  </si>
  <si>
    <t>BH2323398</t>
  </si>
  <si>
    <t>BH2323401</t>
  </si>
  <si>
    <t>BH2323544</t>
  </si>
  <si>
    <t>BH2323546</t>
  </si>
  <si>
    <t>BH2323681</t>
  </si>
  <si>
    <t>BH2323838</t>
  </si>
  <si>
    <t>BH2323839</t>
  </si>
  <si>
    <t>BH2323853</t>
  </si>
  <si>
    <t>BH2323921</t>
  </si>
  <si>
    <t>BH2323917</t>
  </si>
  <si>
    <t>Hàng Trả - K-Market Goldmak saphire -Kmarket0015</t>
  </si>
  <si>
    <t>Hàng Trả - K-Market Goldmak saphire - Kmarket0015</t>
  </si>
  <si>
    <t>Hàng Trả - K-Market Thăng Long Number 1 - Kmarket0032</t>
  </si>
  <si>
    <t>Số dòng = 20</t>
  </si>
  <si>
    <t>Chiết khấu trưng bày tháng 05.2025: 0,5%</t>
  </si>
  <si>
    <t>Chương trình thẻ thành viên T05.2025: 1%</t>
  </si>
  <si>
    <t>Thưởng doanh số T05.2025: 1%</t>
  </si>
  <si>
    <t>Tháng 03 năm 2025</t>
  </si>
  <si>
    <t>BH2321403</t>
  </si>
  <si>
    <t>BH2321423</t>
  </si>
  <si>
    <t>BH2321543</t>
  </si>
  <si>
    <t>BH2321603</t>
  </si>
  <si>
    <t>BH2321734</t>
  </si>
  <si>
    <t>BH2321813</t>
  </si>
  <si>
    <t>BH2321815</t>
  </si>
  <si>
    <t>BH2321858</t>
  </si>
  <si>
    <t>BH2322008</t>
  </si>
  <si>
    <t>BH2322081</t>
  </si>
  <si>
    <t>Hàng Trả - K-Market Quang Minh - Kmarket0008</t>
  </si>
  <si>
    <t>Hàng Trả - K-Market TT4 Mỹ Đình - Kmarket0039</t>
  </si>
  <si>
    <t>Chiết khấu trưng bày tháng 03.2025: 0,5%</t>
  </si>
  <si>
    <t>Chương trình thẻ thành viên T03.2025: 1%</t>
  </si>
  <si>
    <t>Thưởng doanh số T03.2025: 1%</t>
  </si>
  <si>
    <t>Hàng Trả - K-market CT4 New - Kmarket0024</t>
  </si>
  <si>
    <t>THEO DÕI CÔNG NỢ / CTY KMARKET 2025</t>
  </si>
  <si>
    <t>Dư nợ phải thu Kmarket</t>
  </si>
  <si>
    <t>Số dòng = 17</t>
  </si>
  <si>
    <t>Thanh toán công nợ T03.2025</t>
  </si>
  <si>
    <t>Tháng 08 năm 2025</t>
  </si>
  <si>
    <t>BH2326101</t>
  </si>
  <si>
    <t>BH2326077</t>
  </si>
  <si>
    <t>BH2326054</t>
  </si>
  <si>
    <t>BH2326280</t>
  </si>
  <si>
    <t>BH2326279</t>
  </si>
  <si>
    <t>BH2326374</t>
  </si>
  <si>
    <t>BH2327551</t>
  </si>
  <si>
    <t>BH2327614</t>
  </si>
  <si>
    <t>BH2328035</t>
  </si>
  <si>
    <t>BH2328396</t>
  </si>
  <si>
    <t>K-Market Thăng Long Number 1</t>
  </si>
  <si>
    <t>Hàng Trả - K-Market The Matrix one  - Kmarket0042</t>
  </si>
  <si>
    <t>Số dòng = 15</t>
  </si>
  <si>
    <t>Chiết khấu trưng bày tháng 08.2025: 0,5%</t>
  </si>
  <si>
    <t>Chương trình thẻ thành viên T08.2025: 1%</t>
  </si>
  <si>
    <t>Thưởng doanh số T08.2025: 1%</t>
  </si>
  <si>
    <t>T08.2025</t>
  </si>
  <si>
    <t>Hàng bán</t>
  </si>
  <si>
    <t>Thanh toán công nợ T04+05.2025</t>
  </si>
  <si>
    <t>T09.2025</t>
  </si>
  <si>
    <t>Tháng 09 năm 2025</t>
  </si>
  <si>
    <t>00062738</t>
  </si>
  <si>
    <t>00062739</t>
  </si>
  <si>
    <t>00062740</t>
  </si>
  <si>
    <t>00063271</t>
  </si>
  <si>
    <t>00063272</t>
  </si>
  <si>
    <t>00063273</t>
  </si>
  <si>
    <t>00063274</t>
  </si>
  <si>
    <t>00063275</t>
  </si>
  <si>
    <t>00063372</t>
  </si>
  <si>
    <t>K-Market Keangnam, ĐƠN KHAI TRƯƠNG CK 10% + 5% CK CỐ ĐỊNH</t>
  </si>
  <si>
    <t>Hàng trả - K-Market Goldmak saphire - kmarket0015 (Phiếu trả ngày: 13/09/2025)</t>
  </si>
  <si>
    <t>Chiết khấu trưng bày tháng 09.2025: 0,5%</t>
  </si>
  <si>
    <t>Chương trình thẻ thành viên T09.2025: 1%</t>
  </si>
  <si>
    <t>Thưởng doanh số T09.2025: 1%</t>
  </si>
  <si>
    <t>Tháng 01 năm 2025</t>
  </si>
  <si>
    <t>BH2319461</t>
  </si>
  <si>
    <t>BH2319531</t>
  </si>
  <si>
    <t>BH2319681</t>
  </si>
  <si>
    <t>BH2319451.</t>
  </si>
  <si>
    <t>BH2319934</t>
  </si>
  <si>
    <t>BH2319933</t>
  </si>
  <si>
    <t>BH2319977</t>
  </si>
  <si>
    <t>BH2319975</t>
  </si>
  <si>
    <t>BH2320116</t>
  </si>
  <si>
    <t>BH2320267</t>
  </si>
  <si>
    <t>Hàng Trả  - K-Market TT4 Mỹ Đình - Kmarket0039</t>
  </si>
  <si>
    <t>Số dòng = 13</t>
  </si>
  <si>
    <t>Chiết khấu trưng bày tháng 01.2025: 0,5%</t>
  </si>
  <si>
    <t>Chương trình thẻ thành viên T01.2025: 1%</t>
  </si>
  <si>
    <t>Thưởng doanh số T01.2025: 1%</t>
  </si>
  <si>
    <t>Tháng 02 năm 2025</t>
  </si>
  <si>
    <t>BH2320552</t>
  </si>
  <si>
    <t>BH2320564</t>
  </si>
  <si>
    <t>BH2320563</t>
  </si>
  <si>
    <t>K-Market Royal City R1</t>
  </si>
  <si>
    <t>BH2320562</t>
  </si>
  <si>
    <t>BH2320839</t>
  </si>
  <si>
    <t>BH2320882</t>
  </si>
  <si>
    <t>BH2320874</t>
  </si>
  <si>
    <t>K-Market Trung Hòa</t>
  </si>
  <si>
    <t>BH2320892</t>
  </si>
  <si>
    <t>BH2320991</t>
  </si>
  <si>
    <t>BH2321115</t>
  </si>
  <si>
    <t>BH2321137</t>
  </si>
  <si>
    <t>BH2321166</t>
  </si>
  <si>
    <t>BH2321173</t>
  </si>
  <si>
    <t>BH2321214</t>
  </si>
  <si>
    <t>BH2321217</t>
  </si>
  <si>
    <t>Số dòng = 21</t>
  </si>
  <si>
    <t>Chiết khấu trưng bày tháng 02.2025: 0,5%</t>
  </si>
  <si>
    <t>Chương trình thẻ thành viên T02.2025: 1%</t>
  </si>
  <si>
    <t>Thưởng doanh số T02.2025: 1%</t>
  </si>
  <si>
    <t>Hàng trả K-market CT4 New - kmarket0024- SỐ PHIẾU: 20251003-00003</t>
  </si>
  <si>
    <t>Số dòng = 16</t>
  </si>
  <si>
    <t>T10.2025</t>
  </si>
  <si>
    <t>Tháng 10 năm 2025</t>
  </si>
  <si>
    <t>00063433</t>
  </si>
  <si>
    <t>00063434</t>
  </si>
  <si>
    <t>00063435</t>
  </si>
  <si>
    <t>00063436</t>
  </si>
  <si>
    <t>00063437</t>
  </si>
  <si>
    <t>00065540</t>
  </si>
  <si>
    <t>00065541</t>
  </si>
  <si>
    <t>00067081</t>
  </si>
  <si>
    <t>00067115</t>
  </si>
  <si>
    <t>00068444</t>
  </si>
  <si>
    <t>00069166</t>
  </si>
  <si>
    <t>00070810</t>
  </si>
  <si>
    <t>00071209</t>
  </si>
  <si>
    <t>00071210</t>
  </si>
  <si>
    <t>00071211</t>
  </si>
  <si>
    <t>00071212</t>
  </si>
  <si>
    <t>00071294</t>
  </si>
  <si>
    <t>K-Market Minato Residence - Hải Phòng ( GIAO VỀ ĐỊA CHỈ: Kmarket Tòa nhà Golden Palace, Mễ Trì, Nam Từ Liêm - GIAO BUỔI SÁNG)</t>
  </si>
  <si>
    <t>K-Market Smart City, CK CỐ ĐỊNH 5% + 10 % ĐƠN KHAI TRƯƠNG</t>
  </si>
  <si>
    <t>ĐÃ KIỂM TRA - HÀNG TRẢ - K-Market Minato Residence - Hải Phòng - Kmarket0046 - phiếu: 20251002-00003</t>
  </si>
  <si>
    <t>ĐÃ KIỂM TRA - Hàng trả K-market CT4 New - kmarket0024- SỐ PHIẾU: 20251003-00003</t>
  </si>
  <si>
    <t>ĐÃ KIỂM TRA - HÀNG TRẢ - K-Market Goldmak saphire - Kmarket0015 - phiếu: 20251004-00003</t>
  </si>
  <si>
    <t>ĐÃ KIỂM TRA - HÀNG TRẢ - K-Market The Matrix one - Kmarket0042 - phiếu: 20251011-00001</t>
  </si>
  <si>
    <t>ĐÃ KIỂM TRA- HÀNG TRẢ -K-Market Thăng Long Number 1  - Kmarket0032 - phiếu : 20251012-00001</t>
  </si>
  <si>
    <t>ĐÃ KIỂM TRA - Hàng trả - Kmarket0024 - K-market CT4 New - phiếu: 20251030-00001 - Phiếu ngày (30/10/2025</t>
  </si>
  <si>
    <t>ĐÃ KIỂM TRA - Hàng trả - Kmarket0008 - K-Market Quang Minh -phiếu: 20251030-00002 - Phiếu ngày (30/10/2025</t>
  </si>
  <si>
    <t>Chiết khấu trưng bày tháng 10.2025: 0,5%</t>
  </si>
  <si>
    <t>Chương trình thẻ thành viên T10.2025: 1%</t>
  </si>
  <si>
    <t>Thưởng doanh số T10.2025: 1%</t>
  </si>
  <si>
    <t>Thanh toán công nợ T06.2025</t>
  </si>
  <si>
    <t>00072977</t>
  </si>
  <si>
    <t>00074399</t>
  </si>
  <si>
    <t>00074802</t>
  </si>
  <si>
    <t>00074977</t>
  </si>
  <si>
    <t>00074976</t>
  </si>
  <si>
    <t>00074975</t>
  </si>
  <si>
    <t>00078347</t>
  </si>
  <si>
    <t>00078648</t>
  </si>
  <si>
    <t>00079359</t>
  </si>
  <si>
    <t>ĐÃ KIỂM TRA - Hàng trả - Kmarket0021 - K-Market Capital C6 -phiếu: 20251112-00001 - Phiếu ngày (15/11/2025)</t>
  </si>
  <si>
    <t>ĐÃ KIỂM TRA - Hàng trả - Kmarket0014 - K-Market Goldmark Ruby - phiếu: 20251112-00002 - Phiếu ngày (12/11/2025)</t>
  </si>
  <si>
    <t>ĐÃ KIỂM TRA - Hàng trả - Kmarket0017 - K-Market Greenbay - phiếu: 20251122-00001 - Phiếu ngày (22/11/2025)</t>
  </si>
  <si>
    <t>Số dòng = 23</t>
  </si>
  <si>
    <t>Tháng 11 năm 2025</t>
  </si>
  <si>
    <t>Chiết khấu trưng bày tháng 11.2025: 0,5%</t>
  </si>
  <si>
    <t>Chương trình thẻ thành viên T11.2025: 1%</t>
  </si>
  <si>
    <t>Thưởng doanh số T11.2025: 1%</t>
  </si>
  <si>
    <t>T11.2025</t>
  </si>
  <si>
    <t>Thanh toán công nợ T07.2025</t>
  </si>
  <si>
    <t>Hàng trả - K-market Mỹ Đình Pearl - Kmarket0023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</si>
</sst>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17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color rgb="FFFF0000"/>
      <name val="Times New Roman"/>
      <family val="1"/>
    </font>
    <font>
      <sz val="8"/>
      <name val="Arial"/>
      <family val="2"/>
      <charset val="163"/>
      <scheme val="minor"/>
    </font>
    <font>
      <b/>
      <sz val="14"/>
      <color theme="1"/>
      <name val="Times New Roman"/>
      <family val="1"/>
    </font>
    <font>
      <sz val="8"/>
      <color rgb="FF000000"/>
      <name val="Microsoft Sans Serif"/>
      <family val="2"/>
    </font>
    <font>
      <b/>
      <sz val="11"/>
      <color rgb="FFFF0000"/>
      <name val="Arial"/>
      <family val="2"/>
      <scheme val="minor"/>
    </font>
    <font>
      <sz val="8"/>
      <name val="Microsoft Sans Serif"/>
      <family val="2"/>
    </font>
    <font>
      <b/>
      <sz val="11"/>
      <color theme="1"/>
      <name val="Times New Roman"/>
      <family val="1"/>
    </font>
    <font>
      <b/>
      <sz val="8"/>
      <name val="Microsoft Sans Serif"/>
      <family val="2"/>
    </font>
    <font>
      <sz val="8"/>
      <color rgb="FF008000"/>
      <name val="Microsoft Sans Serif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/>
      <right/>
      <top/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83">
    <xf numFmtId="0" fontId="0" fillId="0" borderId="0" xfId="0"/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164" fontId="4" fillId="0" borderId="1" xfId="1" applyNumberFormat="1" applyFont="1" applyFill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164" fontId="4" fillId="0" borderId="1" xfId="1" applyNumberFormat="1" applyFont="1" applyBorder="1" applyAlignment="1"/>
    <xf numFmtId="14" fontId="4" fillId="0" borderId="2" xfId="0" applyNumberFormat="1" applyFont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164" fontId="3" fillId="2" borderId="1" xfId="1" applyNumberFormat="1" applyFont="1" applyFill="1" applyBorder="1" applyAlignment="1"/>
    <xf numFmtId="14" fontId="4" fillId="3" borderId="2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64" fontId="3" fillId="3" borderId="1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>
      <alignment horizontal="center"/>
    </xf>
    <xf numFmtId="164" fontId="3" fillId="3" borderId="1" xfId="1" applyNumberFormat="1" applyFont="1" applyFill="1" applyBorder="1" applyAlignment="1"/>
    <xf numFmtId="0" fontId="4" fillId="0" borderId="1" xfId="0" applyFont="1" applyBorder="1" applyAlignment="1">
      <alignment horizontal="left"/>
    </xf>
    <xf numFmtId="164" fontId="6" fillId="0" borderId="1" xfId="1" applyNumberFormat="1" applyFont="1" applyBorder="1" applyAlignment="1">
      <alignment horizontal="left"/>
    </xf>
    <xf numFmtId="164" fontId="7" fillId="2" borderId="1" xfId="1" applyNumberFormat="1" applyFont="1" applyFill="1" applyBorder="1" applyAlignment="1">
      <alignment horizontal="left"/>
    </xf>
    <xf numFmtId="0" fontId="3" fillId="2" borderId="1" xfId="0" applyFont="1" applyFill="1" applyBorder="1"/>
    <xf numFmtId="164" fontId="7" fillId="2" borderId="1" xfId="1" applyNumberFormat="1" applyFont="1" applyFill="1" applyBorder="1" applyAlignment="1">
      <alignment horizontal="center"/>
    </xf>
    <xf numFmtId="164" fontId="3" fillId="2" borderId="1" xfId="0" applyNumberFormat="1" applyFont="1" applyFill="1" applyBorder="1"/>
    <xf numFmtId="164" fontId="8" fillId="4" borderId="1" xfId="0" applyNumberFormat="1" applyFont="1" applyFill="1" applyBorder="1"/>
    <xf numFmtId="14" fontId="11" fillId="0" borderId="5" xfId="2" applyNumberFormat="1" applyFont="1" applyBorder="1" applyAlignment="1">
      <alignment horizontal="center" vertical="center"/>
    </xf>
    <xf numFmtId="0" fontId="11" fillId="0" borderId="5" xfId="2" applyFont="1" applyBorder="1" applyAlignment="1">
      <alignment horizontal="left" vertical="center"/>
    </xf>
    <xf numFmtId="38" fontId="11" fillId="0" borderId="5" xfId="2" applyNumberFormat="1" applyFont="1" applyBorder="1" applyAlignment="1">
      <alignment horizontal="right" vertical="center"/>
    </xf>
    <xf numFmtId="0" fontId="11" fillId="5" borderId="6" xfId="2" applyFont="1" applyFill="1" applyBorder="1" applyAlignment="1">
      <alignment horizontal="center" vertical="center" wrapText="1"/>
    </xf>
    <xf numFmtId="14" fontId="11" fillId="5" borderId="6" xfId="2" applyNumberFormat="1" applyFont="1" applyFill="1" applyBorder="1" applyAlignment="1">
      <alignment horizontal="center" vertical="center" wrapText="1"/>
    </xf>
    <xf numFmtId="38" fontId="11" fillId="5" borderId="6" xfId="2" applyNumberFormat="1" applyFont="1" applyFill="1" applyBorder="1" applyAlignment="1">
      <alignment horizontal="center" vertical="center" wrapText="1"/>
    </xf>
    <xf numFmtId="14" fontId="11" fillId="0" borderId="0" xfId="2" applyNumberFormat="1" applyFont="1" applyAlignment="1">
      <alignment horizontal="center" vertical="center"/>
    </xf>
    <xf numFmtId="0" fontId="11" fillId="0" borderId="0" xfId="2" applyFont="1" applyAlignment="1">
      <alignment horizontal="left" vertical="center"/>
    </xf>
    <xf numFmtId="38" fontId="11" fillId="0" borderId="0" xfId="2" applyNumberFormat="1" applyFont="1" applyAlignment="1">
      <alignment horizontal="right" vertical="center"/>
    </xf>
    <xf numFmtId="164" fontId="0" fillId="0" borderId="0" xfId="0" applyNumberFormat="1"/>
    <xf numFmtId="38" fontId="0" fillId="0" borderId="0" xfId="0" applyNumberFormat="1"/>
    <xf numFmtId="38" fontId="12" fillId="0" borderId="0" xfId="0" applyNumberFormat="1" applyFont="1"/>
    <xf numFmtId="0" fontId="5" fillId="0" borderId="0" xfId="2"/>
    <xf numFmtId="14" fontId="13" fillId="6" borderId="5" xfId="2" applyNumberFormat="1" applyFont="1" applyFill="1" applyBorder="1" applyAlignment="1">
      <alignment horizontal="left" vertical="center"/>
    </xf>
    <xf numFmtId="38" fontId="13" fillId="6" borderId="5" xfId="2" applyNumberFormat="1" applyFont="1" applyFill="1" applyBorder="1" applyAlignment="1">
      <alignment horizontal="right" vertical="center"/>
    </xf>
    <xf numFmtId="38" fontId="13" fillId="4" borderId="5" xfId="2" applyNumberFormat="1" applyFont="1" applyFill="1" applyBorder="1" applyAlignment="1">
      <alignment horizontal="right" vertical="center"/>
    </xf>
    <xf numFmtId="14" fontId="11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14" fontId="13" fillId="6" borderId="5" xfId="0" applyNumberFormat="1" applyFont="1" applyFill="1" applyBorder="1" applyAlignment="1">
      <alignment horizontal="left" vertical="center"/>
    </xf>
    <xf numFmtId="14" fontId="0" fillId="0" borderId="0" xfId="0" applyNumberFormat="1"/>
    <xf numFmtId="38" fontId="11" fillId="0" borderId="5" xfId="0" applyNumberFormat="1" applyFont="1" applyBorder="1" applyAlignment="1">
      <alignment horizontal="right" vertical="center"/>
    </xf>
    <xf numFmtId="38" fontId="13" fillId="6" borderId="5" xfId="0" applyNumberFormat="1" applyFont="1" applyFill="1" applyBorder="1" applyAlignment="1">
      <alignment horizontal="right" vertical="center"/>
    </xf>
    <xf numFmtId="38" fontId="13" fillId="4" borderId="5" xfId="0" applyNumberFormat="1" applyFont="1" applyFill="1" applyBorder="1" applyAlignment="1">
      <alignment horizontal="right" vertical="center"/>
    </xf>
    <xf numFmtId="38" fontId="11" fillId="7" borderId="5" xfId="2" applyNumberFormat="1" applyFont="1" applyFill="1" applyBorder="1" applyAlignment="1">
      <alignment horizontal="right" vertical="center"/>
    </xf>
    <xf numFmtId="38" fontId="0" fillId="7" borderId="0" xfId="0" applyNumberFormat="1" applyFill="1"/>
    <xf numFmtId="14" fontId="5" fillId="0" borderId="0" xfId="2" applyNumberFormat="1"/>
    <xf numFmtId="38" fontId="5" fillId="0" borderId="0" xfId="2" applyNumberFormat="1"/>
    <xf numFmtId="164" fontId="4" fillId="4" borderId="1" xfId="1" applyNumberFormat="1" applyFont="1" applyFill="1" applyBorder="1" applyAlignment="1">
      <alignment horizontal="center"/>
    </xf>
    <xf numFmtId="14" fontId="4" fillId="4" borderId="2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164" fontId="3" fillId="4" borderId="1" xfId="1" applyNumberFormat="1" applyFont="1" applyFill="1" applyBorder="1" applyAlignment="1">
      <alignment horizontal="center"/>
    </xf>
    <xf numFmtId="164" fontId="3" fillId="0" borderId="1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4" fontId="11" fillId="5" borderId="8" xfId="2" applyNumberFormat="1" applyFont="1" applyFill="1" applyBorder="1" applyAlignment="1">
      <alignment horizontal="center" vertical="center" wrapText="1"/>
    </xf>
    <xf numFmtId="0" fontId="11" fillId="5" borderId="8" xfId="2" applyFont="1" applyFill="1" applyBorder="1" applyAlignment="1">
      <alignment horizontal="center" vertical="center" wrapText="1"/>
    </xf>
    <xf numFmtId="0" fontId="13" fillId="0" borderId="5" xfId="2" applyFont="1" applyBorder="1" applyAlignment="1">
      <alignment horizontal="right" vertical="center"/>
    </xf>
    <xf numFmtId="0" fontId="13" fillId="0" borderId="5" xfId="2" applyFont="1" applyBorder="1" applyAlignment="1">
      <alignment horizontal="left" vertical="center"/>
    </xf>
    <xf numFmtId="0" fontId="11" fillId="4" borderId="0" xfId="2" applyFont="1" applyFill="1" applyAlignment="1">
      <alignment horizontal="left" vertical="center" wrapText="1"/>
    </xf>
    <xf numFmtId="0" fontId="11" fillId="0" borderId="5" xfId="2" applyFont="1" applyBorder="1" applyAlignment="1">
      <alignment horizontal="left" vertical="center" wrapText="1"/>
    </xf>
    <xf numFmtId="38" fontId="13" fillId="0" borderId="9" xfId="2" applyNumberFormat="1" applyFont="1" applyBorder="1" applyAlignment="1">
      <alignment horizontal="right" vertical="center"/>
    </xf>
    <xf numFmtId="0" fontId="11" fillId="4" borderId="5" xfId="2" applyFont="1" applyFill="1" applyBorder="1" applyAlignment="1">
      <alignment horizontal="left" vertical="center" wrapText="1"/>
    </xf>
    <xf numFmtId="38" fontId="15" fillId="4" borderId="9" xfId="2" applyNumberFormat="1" applyFont="1" applyFill="1" applyBorder="1" applyAlignment="1">
      <alignment horizontal="right" vertical="center"/>
    </xf>
    <xf numFmtId="0" fontId="11" fillId="4" borderId="10" xfId="2" applyFont="1" applyFill="1" applyBorder="1" applyAlignment="1">
      <alignment horizontal="left" vertical="center" wrapText="1"/>
    </xf>
    <xf numFmtId="14" fontId="13" fillId="0" borderId="5" xfId="2" applyNumberFormat="1" applyFont="1" applyBorder="1" applyAlignment="1">
      <alignment horizontal="center" vertical="center"/>
    </xf>
    <xf numFmtId="38" fontId="13" fillId="0" borderId="5" xfId="2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164" fontId="4" fillId="0" borderId="1" xfId="1" applyNumberFormat="1" applyFont="1" applyFill="1" applyBorder="1" applyAlignment="1"/>
    <xf numFmtId="38" fontId="16" fillId="0" borderId="5" xfId="2" applyNumberFormat="1" applyFont="1" applyBorder="1" applyAlignment="1">
      <alignment horizontal="right" vertical="center"/>
    </xf>
    <xf numFmtId="14" fontId="2" fillId="0" borderId="0" xfId="0" applyNumberFormat="1" applyFont="1" applyAlignment="1">
      <alignment horizontal="center"/>
    </xf>
    <xf numFmtId="14" fontId="3" fillId="2" borderId="2" xfId="0" applyNumberFormat="1" applyFont="1" applyFill="1" applyBorder="1" applyAlignment="1">
      <alignment horizontal="center"/>
    </xf>
    <xf numFmtId="14" fontId="3" fillId="2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/>
    </xf>
    <xf numFmtId="14" fontId="7" fillId="2" borderId="3" xfId="0" quotePrefix="1" applyNumberFormat="1" applyFont="1" applyFill="1" applyBorder="1" applyAlignment="1">
      <alignment horizontal="center"/>
    </xf>
    <xf numFmtId="14" fontId="8" fillId="4" borderId="2" xfId="0" quotePrefix="1" applyNumberFormat="1" applyFont="1" applyFill="1" applyBorder="1" applyAlignment="1">
      <alignment horizontal="center"/>
    </xf>
    <xf numFmtId="14" fontId="8" fillId="4" borderId="4" xfId="0" quotePrefix="1" applyNumberFormat="1" applyFont="1" applyFill="1" applyBorder="1" applyAlignment="1">
      <alignment horizontal="center"/>
    </xf>
    <xf numFmtId="14" fontId="8" fillId="4" borderId="3" xfId="0" quotePrefix="1" applyNumberFormat="1" applyFont="1" applyFill="1" applyBorder="1" applyAlignment="1">
      <alignment horizontal="center"/>
    </xf>
    <xf numFmtId="0" fontId="10" fillId="0" borderId="0" xfId="2" applyFont="1" applyAlignment="1">
      <alignment horizontal="center"/>
    </xf>
    <xf numFmtId="0" fontId="14" fillId="0" borderId="0" xfId="2" applyFont="1" applyAlignment="1">
      <alignment horizontal="center"/>
    </xf>
    <xf numFmtId="0" fontId="10" fillId="0" borderId="7" xfId="2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2"/>
  <sheetViews>
    <sheetView tabSelected="1" topLeftCell="A13" workbookViewId="0">
      <selection activeCell="B14" sqref="B14"/>
    </sheetView>
  </sheetViews>
  <sheetFormatPr defaultRowHeight="14.25" x14ac:dyDescent="0.2"/>
  <cols>
    <col min="1" max="1" width="4.375" customWidth="1"/>
    <col min="2" max="2" width="15.125" customWidth="1"/>
    <col min="3" max="3" width="26.625" customWidth="1"/>
    <col min="4" max="4" width="24.125" customWidth="1"/>
    <col min="5" max="5" width="16.75" customWidth="1"/>
    <col min="6" max="6" width="15.25" customWidth="1"/>
    <col min="7" max="7" width="20.625" customWidth="1"/>
    <col min="8" max="8" width="14.25" customWidth="1"/>
    <col min="9" max="9" width="11.625" bestFit="1" customWidth="1"/>
    <col min="16380" max="16383" width="9.125" customWidth="1"/>
    <col min="16384" max="16384" width="25.875" bestFit="1" customWidth="1"/>
  </cols>
  <sheetData>
    <row r="1" spans="2:9" ht="19.5" x14ac:dyDescent="0.3">
      <c r="B1" s="72" t="s">
        <v>303</v>
      </c>
      <c r="C1" s="72"/>
      <c r="D1" s="72"/>
      <c r="E1" s="72"/>
      <c r="F1" s="72"/>
      <c r="G1" s="72"/>
    </row>
    <row r="2" spans="2:9" ht="31.5" x14ac:dyDescent="0.2">
      <c r="B2" s="1" t="s">
        <v>0</v>
      </c>
      <c r="C2" s="2" t="s">
        <v>6</v>
      </c>
      <c r="D2" s="2" t="s">
        <v>1</v>
      </c>
      <c r="E2" s="2" t="s">
        <v>2</v>
      </c>
      <c r="F2" s="2" t="s">
        <v>3</v>
      </c>
      <c r="G2" s="2" t="s">
        <v>120</v>
      </c>
    </row>
    <row r="3" spans="2:9" ht="15.75" x14ac:dyDescent="0.25">
      <c r="B3" s="3"/>
      <c r="C3" s="4" t="s">
        <v>7</v>
      </c>
      <c r="D3" s="54">
        <v>12099186</v>
      </c>
      <c r="E3" s="6"/>
      <c r="F3" s="7"/>
      <c r="G3" s="7"/>
    </row>
    <row r="4" spans="2:9" ht="15.75" x14ac:dyDescent="0.25">
      <c r="B4" s="8" t="s">
        <v>167</v>
      </c>
      <c r="C4" s="68" t="s">
        <v>325</v>
      </c>
      <c r="D4" s="5">
        <v>8360370</v>
      </c>
      <c r="E4" s="6"/>
      <c r="F4" s="7">
        <v>184624</v>
      </c>
      <c r="G4" s="7"/>
      <c r="I4" s="32"/>
    </row>
    <row r="5" spans="2:9" ht="15.75" x14ac:dyDescent="0.25">
      <c r="B5" s="8" t="s">
        <v>166</v>
      </c>
      <c r="C5" s="68" t="s">
        <v>325</v>
      </c>
      <c r="D5" s="5">
        <v>15404712</v>
      </c>
      <c r="E5" s="6"/>
      <c r="F5" s="7">
        <v>348310</v>
      </c>
      <c r="G5" s="7"/>
      <c r="I5" s="32"/>
    </row>
    <row r="6" spans="2:9" ht="15.75" x14ac:dyDescent="0.25">
      <c r="B6" s="8" t="s">
        <v>168</v>
      </c>
      <c r="C6" s="68" t="s">
        <v>325</v>
      </c>
      <c r="D6" s="5">
        <v>6588151</v>
      </c>
      <c r="E6" s="6"/>
      <c r="F6" s="7">
        <v>110604</v>
      </c>
      <c r="G6" s="7"/>
      <c r="I6" s="32"/>
    </row>
    <row r="7" spans="2:9" ht="15.75" x14ac:dyDescent="0.25">
      <c r="B7" s="8" t="s">
        <v>169</v>
      </c>
      <c r="C7" s="68" t="s">
        <v>325</v>
      </c>
      <c r="D7" s="5">
        <v>12534256</v>
      </c>
      <c r="E7" s="5"/>
      <c r="F7" s="70">
        <v>239252</v>
      </c>
      <c r="G7" s="7"/>
      <c r="I7" s="32"/>
    </row>
    <row r="8" spans="2:9" ht="15.75" x14ac:dyDescent="0.25">
      <c r="B8" s="8" t="s">
        <v>170</v>
      </c>
      <c r="C8" s="68" t="s">
        <v>325</v>
      </c>
      <c r="D8" s="5">
        <v>9671973</v>
      </c>
      <c r="E8" s="5"/>
      <c r="F8" s="70">
        <v>188802</v>
      </c>
      <c r="G8" s="7"/>
      <c r="I8" s="32"/>
    </row>
    <row r="9" spans="2:9" ht="15.75" x14ac:dyDescent="0.25">
      <c r="B9" s="8" t="s">
        <v>171</v>
      </c>
      <c r="C9" s="68" t="s">
        <v>325</v>
      </c>
      <c r="D9" s="5">
        <v>9111522</v>
      </c>
      <c r="E9" s="5"/>
      <c r="F9" s="70">
        <v>198650</v>
      </c>
      <c r="G9" s="7"/>
      <c r="I9" s="32"/>
    </row>
    <row r="10" spans="2:9" ht="15.75" x14ac:dyDescent="0.25">
      <c r="B10" s="8" t="s">
        <v>172</v>
      </c>
      <c r="C10" s="68" t="s">
        <v>325</v>
      </c>
      <c r="D10" s="5">
        <v>9885279</v>
      </c>
      <c r="E10" s="5"/>
      <c r="F10" s="70">
        <v>192626</v>
      </c>
      <c r="G10" s="7"/>
      <c r="I10" s="32"/>
    </row>
    <row r="11" spans="2:9" ht="15.75" x14ac:dyDescent="0.25">
      <c r="B11" s="51" t="s">
        <v>324</v>
      </c>
      <c r="C11" s="69" t="s">
        <v>325</v>
      </c>
      <c r="D11" s="50">
        <v>7323167</v>
      </c>
      <c r="E11" s="50"/>
      <c r="F11" s="55">
        <v>145695</v>
      </c>
      <c r="G11" s="7"/>
      <c r="I11" s="32">
        <f>+D11-F11-E24</f>
        <v>5769756</v>
      </c>
    </row>
    <row r="12" spans="2:9" ht="15.75" x14ac:dyDescent="0.25">
      <c r="B12" s="51" t="s">
        <v>327</v>
      </c>
      <c r="C12" s="69" t="s">
        <v>325</v>
      </c>
      <c r="D12" s="50">
        <v>8218480</v>
      </c>
      <c r="E12" s="50"/>
      <c r="F12" s="55">
        <v>195096</v>
      </c>
      <c r="G12" s="7"/>
      <c r="I12" s="32">
        <f>+D12-F12-E25</f>
        <v>7608754</v>
      </c>
    </row>
    <row r="13" spans="2:9" ht="15.75" x14ac:dyDescent="0.25">
      <c r="B13" s="51" t="s">
        <v>383</v>
      </c>
      <c r="C13" s="69" t="s">
        <v>325</v>
      </c>
      <c r="D13" s="50">
        <v>15342487</v>
      </c>
      <c r="E13" s="50"/>
      <c r="F13" s="55">
        <v>334051</v>
      </c>
      <c r="G13" s="7"/>
      <c r="I13" s="32">
        <f>+D13-F13-E26</f>
        <v>13027998</v>
      </c>
    </row>
    <row r="14" spans="2:9" ht="15.75" x14ac:dyDescent="0.25">
      <c r="B14" s="51" t="s">
        <v>432</v>
      </c>
      <c r="C14" s="69" t="s">
        <v>325</v>
      </c>
      <c r="D14" s="50">
        <v>9878617</v>
      </c>
      <c r="E14" s="50"/>
      <c r="F14" s="55">
        <v>227526</v>
      </c>
      <c r="G14" s="7"/>
      <c r="I14" s="32">
        <f>+D14-F14-E27</f>
        <v>8873528</v>
      </c>
    </row>
    <row r="15" spans="2:9" ht="15.75" x14ac:dyDescent="0.25">
      <c r="B15" s="8"/>
      <c r="C15" s="4"/>
      <c r="D15" s="6"/>
      <c r="E15" s="6"/>
      <c r="F15" s="7"/>
      <c r="G15" s="7"/>
      <c r="I15" s="32"/>
    </row>
    <row r="16" spans="2:9" ht="15.75" x14ac:dyDescent="0.25">
      <c r="B16" s="73" t="s">
        <v>31</v>
      </c>
      <c r="C16" s="74"/>
      <c r="D16" s="9">
        <f>+SUM(D3:D15)</f>
        <v>124418200</v>
      </c>
      <c r="E16" s="9"/>
      <c r="F16" s="9">
        <f>+SUM(F3:F15)</f>
        <v>2365236</v>
      </c>
      <c r="G16" s="10"/>
      <c r="I16" s="32"/>
    </row>
    <row r="17" spans="2:9" ht="15.75" x14ac:dyDescent="0.25">
      <c r="B17" s="8" t="s">
        <v>167</v>
      </c>
      <c r="C17" s="16" t="s">
        <v>32</v>
      </c>
      <c r="D17" s="54"/>
      <c r="E17" s="5">
        <v>864346</v>
      </c>
      <c r="F17" s="15"/>
      <c r="G17" s="15"/>
      <c r="I17" s="32"/>
    </row>
    <row r="18" spans="2:9" ht="15.75" x14ac:dyDescent="0.25">
      <c r="B18" s="8" t="s">
        <v>166</v>
      </c>
      <c r="C18" s="16" t="s">
        <v>32</v>
      </c>
      <c r="D18" s="54"/>
      <c r="E18" s="5">
        <v>1262793</v>
      </c>
      <c r="F18" s="15"/>
      <c r="G18" s="15"/>
      <c r="I18" s="32"/>
    </row>
    <row r="19" spans="2:9" ht="15.75" x14ac:dyDescent="0.25">
      <c r="B19" s="8" t="s">
        <v>168</v>
      </c>
      <c r="C19" s="16" t="s">
        <v>32</v>
      </c>
      <c r="D19" s="54"/>
      <c r="E19" s="5">
        <v>2097474</v>
      </c>
      <c r="F19" s="15"/>
      <c r="G19" s="15"/>
      <c r="I19" s="32"/>
    </row>
    <row r="20" spans="2:9" ht="15.75" x14ac:dyDescent="0.25">
      <c r="B20" s="8" t="s">
        <v>169</v>
      </c>
      <c r="C20" s="16" t="s">
        <v>32</v>
      </c>
      <c r="D20" s="54"/>
      <c r="E20" s="5">
        <v>2820275</v>
      </c>
      <c r="F20" s="15"/>
      <c r="G20" s="15"/>
      <c r="I20" s="32"/>
    </row>
    <row r="21" spans="2:9" ht="15.75" x14ac:dyDescent="0.25">
      <c r="B21" s="8" t="s">
        <v>170</v>
      </c>
      <c r="C21" s="16" t="s">
        <v>32</v>
      </c>
      <c r="D21" s="54"/>
      <c r="E21" s="5">
        <v>2006314</v>
      </c>
      <c r="F21" s="15"/>
      <c r="G21" s="15"/>
      <c r="I21" s="32"/>
    </row>
    <row r="22" spans="2:9" ht="15.75" x14ac:dyDescent="0.25">
      <c r="B22" s="8" t="s">
        <v>171</v>
      </c>
      <c r="C22" s="16" t="s">
        <v>32</v>
      </c>
      <c r="D22" s="54"/>
      <c r="E22" s="5">
        <v>1046032</v>
      </c>
      <c r="F22" s="15"/>
      <c r="G22" s="15"/>
      <c r="I22" s="32"/>
    </row>
    <row r="23" spans="2:9" ht="15.75" x14ac:dyDescent="0.25">
      <c r="B23" s="8" t="s">
        <v>172</v>
      </c>
      <c r="C23" s="16" t="s">
        <v>32</v>
      </c>
      <c r="D23" s="54"/>
      <c r="E23" s="5">
        <v>2064378</v>
      </c>
      <c r="F23" s="15"/>
      <c r="G23" s="15"/>
      <c r="I23" s="32"/>
    </row>
    <row r="24" spans="2:9" ht="15.75" x14ac:dyDescent="0.25">
      <c r="B24" s="51" t="s">
        <v>324</v>
      </c>
      <c r="C24" s="52" t="s">
        <v>32</v>
      </c>
      <c r="D24" s="53"/>
      <c r="E24" s="50">
        <v>1407716</v>
      </c>
      <c r="F24" s="15"/>
      <c r="G24" s="15"/>
      <c r="I24" s="32"/>
    </row>
    <row r="25" spans="2:9" ht="15.75" x14ac:dyDescent="0.25">
      <c r="B25" s="51" t="s">
        <v>327</v>
      </c>
      <c r="C25" s="52" t="s">
        <v>32</v>
      </c>
      <c r="D25" s="53"/>
      <c r="E25" s="50">
        <v>414630</v>
      </c>
      <c r="F25" s="15"/>
      <c r="G25" s="15"/>
      <c r="I25" s="32"/>
    </row>
    <row r="26" spans="2:9" ht="15.75" x14ac:dyDescent="0.25">
      <c r="B26" s="51" t="s">
        <v>383</v>
      </c>
      <c r="C26" s="52" t="s">
        <v>32</v>
      </c>
      <c r="D26" s="53"/>
      <c r="E26" s="50">
        <v>1980438</v>
      </c>
      <c r="F26" s="15"/>
      <c r="G26" s="15"/>
      <c r="I26" s="32"/>
    </row>
    <row r="27" spans="2:9" ht="15.75" x14ac:dyDescent="0.25">
      <c r="B27" s="51" t="s">
        <v>432</v>
      </c>
      <c r="C27" s="52" t="s">
        <v>32</v>
      </c>
      <c r="D27" s="53"/>
      <c r="E27" s="50">
        <v>777563</v>
      </c>
      <c r="F27" s="15"/>
      <c r="G27" s="15"/>
      <c r="I27" s="32"/>
    </row>
    <row r="28" spans="2:9" ht="15.75" x14ac:dyDescent="0.25">
      <c r="B28" s="11"/>
      <c r="C28" s="12"/>
      <c r="D28" s="13"/>
      <c r="E28" s="14"/>
      <c r="F28" s="15"/>
      <c r="G28" s="15"/>
    </row>
    <row r="29" spans="2:9" ht="15.75" x14ac:dyDescent="0.25">
      <c r="B29" s="75" t="s">
        <v>4</v>
      </c>
      <c r="C29" s="76"/>
      <c r="D29" s="9"/>
      <c r="E29" s="18">
        <f>+SUM(E17:E28)</f>
        <v>16741959</v>
      </c>
      <c r="F29" s="10"/>
      <c r="G29" s="19"/>
    </row>
    <row r="30" spans="2:9" ht="15.75" x14ac:dyDescent="0.25">
      <c r="B30" s="3">
        <v>45752</v>
      </c>
      <c r="C30" s="16" t="s">
        <v>180</v>
      </c>
      <c r="D30" s="6"/>
      <c r="E30" s="17"/>
      <c r="F30" s="7"/>
      <c r="G30" s="7">
        <v>12099186</v>
      </c>
    </row>
    <row r="31" spans="2:9" ht="15.75" x14ac:dyDescent="0.25">
      <c r="B31" s="3">
        <v>45836</v>
      </c>
      <c r="C31" s="16" t="s">
        <v>181</v>
      </c>
      <c r="D31" s="6"/>
      <c r="E31" s="17"/>
      <c r="F31" s="7"/>
      <c r="G31" s="7">
        <v>21104000</v>
      </c>
    </row>
    <row r="32" spans="2:9" ht="15.75" x14ac:dyDescent="0.25">
      <c r="B32" s="3">
        <v>45876</v>
      </c>
      <c r="C32" s="16" t="s">
        <v>306</v>
      </c>
      <c r="D32" s="6"/>
      <c r="E32" s="17"/>
      <c r="F32" s="7"/>
      <c r="G32" s="7">
        <v>4380073</v>
      </c>
    </row>
    <row r="33" spans="2:9" ht="15.75" x14ac:dyDescent="0.25">
      <c r="B33" s="3">
        <v>45913</v>
      </c>
      <c r="C33" s="16" t="s">
        <v>326</v>
      </c>
      <c r="D33" s="6"/>
      <c r="E33" s="17"/>
      <c r="F33" s="7"/>
      <c r="G33" s="7">
        <v>16951586</v>
      </c>
    </row>
    <row r="34" spans="2:9" ht="15.75" x14ac:dyDescent="0.25">
      <c r="B34" s="3">
        <v>45936</v>
      </c>
      <c r="C34" s="16" t="s">
        <v>414</v>
      </c>
      <c r="D34" s="6"/>
      <c r="E34" s="17"/>
      <c r="F34" s="7"/>
      <c r="G34" s="7">
        <v>7866840</v>
      </c>
    </row>
    <row r="35" spans="2:9" ht="15.75" x14ac:dyDescent="0.25">
      <c r="B35" s="3">
        <v>45987</v>
      </c>
      <c r="C35" s="16" t="s">
        <v>433</v>
      </c>
      <c r="D35" s="6"/>
      <c r="E35" s="17"/>
      <c r="F35" s="7"/>
      <c r="G35" s="7">
        <v>7628275</v>
      </c>
    </row>
    <row r="36" spans="2:9" ht="15.75" x14ac:dyDescent="0.25">
      <c r="B36" s="3"/>
      <c r="C36" s="16"/>
      <c r="D36" s="6"/>
      <c r="E36" s="17"/>
      <c r="F36" s="7"/>
      <c r="G36" s="7"/>
    </row>
    <row r="37" spans="2:9" ht="15.75" x14ac:dyDescent="0.25">
      <c r="B37" s="75" t="s">
        <v>5</v>
      </c>
      <c r="C37" s="76"/>
      <c r="D37" s="20"/>
      <c r="E37" s="18"/>
      <c r="F37" s="19"/>
      <c r="G37" s="21">
        <f>SUM(G30:G36)</f>
        <v>70029960</v>
      </c>
    </row>
    <row r="38" spans="2:9" ht="18" customHeight="1" x14ac:dyDescent="0.25">
      <c r="B38" s="77" t="s">
        <v>304</v>
      </c>
      <c r="C38" s="78"/>
      <c r="D38" s="78"/>
      <c r="E38" s="78"/>
      <c r="F38" s="79"/>
      <c r="G38" s="22">
        <f>D16-F16-E29-G37</f>
        <v>35281045</v>
      </c>
      <c r="I38" s="32"/>
    </row>
    <row r="39" spans="2:9" x14ac:dyDescent="0.2">
      <c r="G39" s="32"/>
    </row>
    <row r="40" spans="2:9" x14ac:dyDescent="0.2">
      <c r="G40" s="32"/>
    </row>
    <row r="41" spans="2:9" x14ac:dyDescent="0.2">
      <c r="F41" s="32"/>
      <c r="G41" s="32"/>
    </row>
    <row r="42" spans="2:9" x14ac:dyDescent="0.2">
      <c r="F42" s="32"/>
      <c r="G42" s="32"/>
    </row>
  </sheetData>
  <mergeCells count="5">
    <mergeCell ref="B1:G1"/>
    <mergeCell ref="B16:C16"/>
    <mergeCell ref="B29:C29"/>
    <mergeCell ref="B37:C37"/>
    <mergeCell ref="B38:F38"/>
  </mergeCells>
  <phoneticPr fontId="9" type="noConversion"/>
  <conditionalFormatting sqref="B37:B38 B29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ED417-A78D-4526-99A2-9448A9BC3C8D}">
  <sheetPr>
    <outlinePr summaryBelow="0"/>
  </sheetPr>
  <dimension ref="A1:J23"/>
  <sheetViews>
    <sheetView topLeftCell="A10" zoomScaleNormal="100" workbookViewId="0">
      <selection activeCell="A24" sqref="A24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80" t="s">
        <v>182</v>
      </c>
      <c r="B1" s="80"/>
      <c r="C1" s="80"/>
      <c r="D1" s="80"/>
      <c r="E1" s="80"/>
      <c r="F1" s="80"/>
      <c r="G1" s="80"/>
      <c r="H1" s="80"/>
      <c r="I1" s="80"/>
    </row>
    <row r="2" spans="1:10" x14ac:dyDescent="0.2">
      <c r="A2" s="81" t="s">
        <v>428</v>
      </c>
      <c r="B2" s="81"/>
      <c r="C2" s="81"/>
      <c r="D2" s="81"/>
      <c r="E2" s="81"/>
      <c r="F2" s="81"/>
      <c r="G2" s="81"/>
      <c r="H2" s="81"/>
      <c r="I2" s="81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66">
        <v>45959</v>
      </c>
      <c r="C4" s="59" t="s">
        <v>401</v>
      </c>
      <c r="D4" s="59" t="s">
        <v>403</v>
      </c>
      <c r="E4" s="67">
        <v>821896</v>
      </c>
      <c r="F4" s="58" t="s">
        <v>179</v>
      </c>
      <c r="G4" s="67">
        <v>65752</v>
      </c>
      <c r="H4" s="25">
        <f>+E4+G4</f>
        <v>887648</v>
      </c>
      <c r="I4" s="59" t="s">
        <v>187</v>
      </c>
      <c r="J4" s="59" t="s">
        <v>188</v>
      </c>
    </row>
    <row r="5" spans="1:10" ht="15.75" customHeight="1" x14ac:dyDescent="0.2">
      <c r="B5" s="66">
        <v>45964</v>
      </c>
      <c r="C5" s="24" t="s">
        <v>415</v>
      </c>
      <c r="D5" s="24" t="s">
        <v>194</v>
      </c>
      <c r="E5" s="25">
        <v>1517355</v>
      </c>
      <c r="F5" s="58" t="s">
        <v>179</v>
      </c>
      <c r="G5" s="25">
        <v>121388</v>
      </c>
      <c r="H5" s="25">
        <f t="shared" ref="H5:H12" si="0">+E5+G5</f>
        <v>1638743</v>
      </c>
      <c r="I5" s="59" t="s">
        <v>187</v>
      </c>
      <c r="J5" s="59" t="s">
        <v>188</v>
      </c>
    </row>
    <row r="6" spans="1:10" ht="15.75" customHeight="1" x14ac:dyDescent="0.2">
      <c r="B6" s="66">
        <v>45967</v>
      </c>
      <c r="C6" s="24" t="s">
        <v>416</v>
      </c>
      <c r="D6" s="24" t="s">
        <v>233</v>
      </c>
      <c r="E6" s="25">
        <v>685011</v>
      </c>
      <c r="F6" s="58" t="s">
        <v>179</v>
      </c>
      <c r="G6" s="25">
        <v>54801</v>
      </c>
      <c r="H6" s="25">
        <f t="shared" si="0"/>
        <v>739812</v>
      </c>
      <c r="I6" s="59" t="s">
        <v>187</v>
      </c>
      <c r="J6" s="59" t="s">
        <v>188</v>
      </c>
    </row>
    <row r="7" spans="1:10" ht="15.75" customHeight="1" x14ac:dyDescent="0.2">
      <c r="B7" s="66">
        <v>45968</v>
      </c>
      <c r="C7" s="24" t="s">
        <v>417</v>
      </c>
      <c r="D7" s="24" t="s">
        <v>186</v>
      </c>
      <c r="E7" s="25">
        <v>989130</v>
      </c>
      <c r="F7" s="58" t="s">
        <v>179</v>
      </c>
      <c r="G7" s="25">
        <v>79130</v>
      </c>
      <c r="H7" s="25">
        <f t="shared" si="0"/>
        <v>1068260</v>
      </c>
      <c r="I7" s="59" t="s">
        <v>187</v>
      </c>
      <c r="J7" s="59" t="s">
        <v>188</v>
      </c>
    </row>
    <row r="8" spans="1:10" ht="15.75" customHeight="1" x14ac:dyDescent="0.2">
      <c r="B8" s="66">
        <v>45972</v>
      </c>
      <c r="C8" s="24" t="s">
        <v>418</v>
      </c>
      <c r="D8" s="24" t="s">
        <v>190</v>
      </c>
      <c r="E8" s="25">
        <v>782165</v>
      </c>
      <c r="F8" s="58" t="s">
        <v>179</v>
      </c>
      <c r="G8" s="25">
        <v>62573</v>
      </c>
      <c r="H8" s="25">
        <f t="shared" si="0"/>
        <v>844738</v>
      </c>
      <c r="I8" s="59" t="s">
        <v>187</v>
      </c>
      <c r="J8" s="59" t="s">
        <v>188</v>
      </c>
    </row>
    <row r="9" spans="1:10" ht="15.75" customHeight="1" x14ac:dyDescent="0.2">
      <c r="B9" s="66">
        <v>45972</v>
      </c>
      <c r="C9" s="24" t="s">
        <v>419</v>
      </c>
      <c r="D9" s="24" t="s">
        <v>196</v>
      </c>
      <c r="E9" s="25">
        <v>711860</v>
      </c>
      <c r="F9" s="58" t="s">
        <v>179</v>
      </c>
      <c r="G9" s="25">
        <v>56949</v>
      </c>
      <c r="H9" s="25">
        <f t="shared" si="0"/>
        <v>768809</v>
      </c>
      <c r="I9" s="59" t="s">
        <v>187</v>
      </c>
      <c r="J9" s="59" t="s">
        <v>188</v>
      </c>
    </row>
    <row r="10" spans="1:10" ht="15.75" customHeight="1" x14ac:dyDescent="0.2">
      <c r="B10" s="66">
        <v>45972</v>
      </c>
      <c r="C10" s="24" t="s">
        <v>420</v>
      </c>
      <c r="D10" s="24" t="s">
        <v>198</v>
      </c>
      <c r="E10" s="25">
        <v>760269</v>
      </c>
      <c r="F10" s="58" t="s">
        <v>179</v>
      </c>
      <c r="G10" s="25">
        <v>60822</v>
      </c>
      <c r="H10" s="25">
        <f t="shared" si="0"/>
        <v>821091</v>
      </c>
      <c r="I10" s="59" t="s">
        <v>187</v>
      </c>
      <c r="J10" s="59" t="s">
        <v>188</v>
      </c>
    </row>
    <row r="11" spans="1:10" ht="15.75" customHeight="1" x14ac:dyDescent="0.2">
      <c r="B11" s="66">
        <v>45982</v>
      </c>
      <c r="C11" s="24" t="s">
        <v>421</v>
      </c>
      <c r="D11" s="24" t="s">
        <v>318</v>
      </c>
      <c r="E11" s="25">
        <v>1187116</v>
      </c>
      <c r="F11" s="58" t="s">
        <v>179</v>
      </c>
      <c r="G11" s="25">
        <v>94969</v>
      </c>
      <c r="H11" s="25">
        <f t="shared" si="0"/>
        <v>1282085</v>
      </c>
      <c r="I11" s="59" t="s">
        <v>187</v>
      </c>
      <c r="J11" s="59" t="s">
        <v>188</v>
      </c>
    </row>
    <row r="12" spans="1:10" ht="15.75" customHeight="1" x14ac:dyDescent="0.2">
      <c r="B12" s="66">
        <v>45987</v>
      </c>
      <c r="C12" s="24" t="s">
        <v>422</v>
      </c>
      <c r="D12" s="24" t="s">
        <v>235</v>
      </c>
      <c r="E12" s="25">
        <v>909155</v>
      </c>
      <c r="F12" s="58" t="s">
        <v>179</v>
      </c>
      <c r="G12" s="25">
        <v>72732</v>
      </c>
      <c r="H12" s="25">
        <f t="shared" si="0"/>
        <v>981887</v>
      </c>
      <c r="I12" s="59" t="s">
        <v>187</v>
      </c>
      <c r="J12" s="59" t="s">
        <v>188</v>
      </c>
    </row>
    <row r="13" spans="1:10" ht="15.75" customHeight="1" x14ac:dyDescent="0.2">
      <c r="B13" s="66">
        <v>45988</v>
      </c>
      <c r="C13" s="24" t="s">
        <v>423</v>
      </c>
      <c r="D13" s="24" t="s">
        <v>196</v>
      </c>
      <c r="E13" s="25">
        <v>782911</v>
      </c>
      <c r="F13" s="58" t="s">
        <v>179</v>
      </c>
      <c r="G13" s="25">
        <v>62633</v>
      </c>
      <c r="H13" s="25">
        <f>+E13+G13</f>
        <v>845544</v>
      </c>
      <c r="I13" s="59" t="s">
        <v>187</v>
      </c>
      <c r="J13" s="59" t="s">
        <v>188</v>
      </c>
    </row>
    <row r="14" spans="1:10" ht="15.75" customHeight="1" x14ac:dyDescent="0.2">
      <c r="B14" s="66">
        <v>45962</v>
      </c>
      <c r="C14" s="24"/>
      <c r="D14" s="24" t="s">
        <v>434</v>
      </c>
      <c r="E14" s="25">
        <v>-115994</v>
      </c>
      <c r="F14" s="58" t="s">
        <v>179</v>
      </c>
      <c r="G14" s="25">
        <v>-9280</v>
      </c>
      <c r="H14" s="25">
        <f>+E14+G14</f>
        <v>-125274</v>
      </c>
      <c r="I14" s="59" t="s">
        <v>187</v>
      </c>
      <c r="J14" s="59" t="s">
        <v>188</v>
      </c>
    </row>
    <row r="15" spans="1:10" ht="15.75" customHeight="1" x14ac:dyDescent="0.2">
      <c r="B15" s="66">
        <v>45976</v>
      </c>
      <c r="C15" s="59"/>
      <c r="D15" s="59" t="s">
        <v>424</v>
      </c>
      <c r="E15" s="71">
        <v>-364145</v>
      </c>
      <c r="F15" s="58" t="s">
        <v>179</v>
      </c>
      <c r="G15" s="67">
        <v>-29131</v>
      </c>
      <c r="H15" s="25">
        <f>+E15+G15</f>
        <v>-393276</v>
      </c>
      <c r="I15" s="59" t="s">
        <v>187</v>
      </c>
      <c r="J15" s="59" t="s">
        <v>188</v>
      </c>
    </row>
    <row r="16" spans="1:10" ht="15.75" customHeight="1" x14ac:dyDescent="0.2">
      <c r="B16" s="66">
        <v>45976</v>
      </c>
      <c r="C16" s="59"/>
      <c r="D16" s="59" t="s">
        <v>425</v>
      </c>
      <c r="E16" s="71">
        <v>-172424</v>
      </c>
      <c r="F16" s="58" t="s">
        <v>179</v>
      </c>
      <c r="G16" s="67">
        <v>-13794</v>
      </c>
      <c r="H16" s="25">
        <f t="shared" ref="H16:H17" si="1">+E16+G16</f>
        <v>-186218</v>
      </c>
      <c r="I16" s="59" t="s">
        <v>187</v>
      </c>
      <c r="J16" s="59" t="s">
        <v>188</v>
      </c>
    </row>
    <row r="17" spans="2:10" ht="15.75" customHeight="1" x14ac:dyDescent="0.2">
      <c r="B17" s="66">
        <v>45983</v>
      </c>
      <c r="C17" s="59"/>
      <c r="D17" s="59" t="s">
        <v>426</v>
      </c>
      <c r="E17" s="71">
        <v>-67403</v>
      </c>
      <c r="F17" s="58" t="s">
        <v>179</v>
      </c>
      <c r="G17" s="67">
        <v>-5392</v>
      </c>
      <c r="H17" s="25">
        <f t="shared" si="1"/>
        <v>-72795</v>
      </c>
      <c r="I17" s="59" t="s">
        <v>187</v>
      </c>
      <c r="J17" s="59" t="s">
        <v>188</v>
      </c>
    </row>
    <row r="18" spans="2:10" x14ac:dyDescent="0.2">
      <c r="B18" s="36" t="s">
        <v>355</v>
      </c>
      <c r="D18" s="60" t="s">
        <v>214</v>
      </c>
      <c r="E18" s="37">
        <f>SUM(E4:E17)</f>
        <v>8426902</v>
      </c>
      <c r="G18" s="37">
        <f>SUM(G4:G17)</f>
        <v>674152</v>
      </c>
      <c r="H18" s="37">
        <f>SUM(H4:H17)</f>
        <v>9101054</v>
      </c>
    </row>
    <row r="19" spans="2:10" x14ac:dyDescent="0.2">
      <c r="D19" s="61" t="s">
        <v>429</v>
      </c>
      <c r="H19" s="62">
        <f>-H18*0.005</f>
        <v>-45505.270000000004</v>
      </c>
    </row>
    <row r="20" spans="2:10" x14ac:dyDescent="0.2">
      <c r="D20" s="61" t="s">
        <v>430</v>
      </c>
      <c r="H20" s="62">
        <f>-H18*0.01</f>
        <v>-91010.540000000008</v>
      </c>
    </row>
    <row r="21" spans="2:10" x14ac:dyDescent="0.2">
      <c r="D21" s="61" t="s">
        <v>431</v>
      </c>
      <c r="H21" s="62">
        <f>-H18*0.01</f>
        <v>-91010.540000000008</v>
      </c>
    </row>
    <row r="22" spans="2:10" x14ac:dyDescent="0.2">
      <c r="D22" s="63" t="s">
        <v>218</v>
      </c>
      <c r="H22" s="64">
        <f>+SUM(H19:H21)</f>
        <v>-227526.35</v>
      </c>
    </row>
    <row r="23" spans="2:10" x14ac:dyDescent="0.2">
      <c r="D23" s="65" t="s">
        <v>219</v>
      </c>
      <c r="H23" s="64">
        <f>+H18+H22</f>
        <v>8873527.6500000004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3CDA3-4059-4172-8028-6D9F86EC4B2C}">
  <sheetPr>
    <outlinePr summaryBelow="0"/>
  </sheetPr>
  <dimension ref="A1:J32"/>
  <sheetViews>
    <sheetView topLeftCell="A16" zoomScaleNormal="100" workbookViewId="0">
      <selection activeCell="H31" sqref="H31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80" t="s">
        <v>182</v>
      </c>
      <c r="B1" s="80"/>
      <c r="C1" s="80"/>
      <c r="D1" s="80"/>
      <c r="E1" s="80"/>
      <c r="F1" s="80"/>
      <c r="G1" s="80"/>
      <c r="H1" s="80"/>
      <c r="I1" s="80"/>
    </row>
    <row r="2" spans="1:10" x14ac:dyDescent="0.2">
      <c r="A2" s="81" t="s">
        <v>384</v>
      </c>
      <c r="B2" s="81"/>
      <c r="C2" s="81"/>
      <c r="D2" s="81"/>
      <c r="E2" s="81"/>
      <c r="F2" s="81"/>
      <c r="G2" s="81"/>
      <c r="H2" s="81"/>
      <c r="I2" s="81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66">
        <v>45931</v>
      </c>
      <c r="C4" s="59" t="s">
        <v>385</v>
      </c>
      <c r="D4" s="59" t="s">
        <v>192</v>
      </c>
      <c r="E4" s="67">
        <v>1124228</v>
      </c>
      <c r="F4" s="58" t="s">
        <v>179</v>
      </c>
      <c r="G4" s="67">
        <v>89938</v>
      </c>
      <c r="H4" s="25">
        <f>+E4+G4</f>
        <v>1214166</v>
      </c>
      <c r="I4" s="59" t="s">
        <v>187</v>
      </c>
      <c r="J4" s="59" t="s">
        <v>188</v>
      </c>
    </row>
    <row r="5" spans="1:10" ht="15.75" customHeight="1" x14ac:dyDescent="0.2">
      <c r="B5" s="66">
        <v>45931</v>
      </c>
      <c r="C5" s="59" t="s">
        <v>386</v>
      </c>
      <c r="D5" s="59" t="s">
        <v>233</v>
      </c>
      <c r="E5" s="67">
        <v>676215</v>
      </c>
      <c r="F5" s="58" t="s">
        <v>179</v>
      </c>
      <c r="G5" s="67">
        <v>54097</v>
      </c>
      <c r="H5" s="25">
        <f t="shared" ref="H5:H12" si="0">+E5+G5</f>
        <v>730312</v>
      </c>
      <c r="I5" s="59" t="s">
        <v>187</v>
      </c>
      <c r="J5" s="59" t="s">
        <v>188</v>
      </c>
    </row>
    <row r="6" spans="1:10" ht="15.75" customHeight="1" x14ac:dyDescent="0.2">
      <c r="B6" s="66">
        <v>45931</v>
      </c>
      <c r="C6" s="59" t="s">
        <v>387</v>
      </c>
      <c r="D6" s="59" t="s">
        <v>235</v>
      </c>
      <c r="E6" s="67">
        <v>800874</v>
      </c>
      <c r="F6" s="58" t="s">
        <v>179</v>
      </c>
      <c r="G6" s="67">
        <v>64070</v>
      </c>
      <c r="H6" s="25">
        <f t="shared" si="0"/>
        <v>864944</v>
      </c>
      <c r="I6" s="59" t="s">
        <v>187</v>
      </c>
      <c r="J6" s="59" t="s">
        <v>188</v>
      </c>
    </row>
    <row r="7" spans="1:10" ht="15.75" customHeight="1" x14ac:dyDescent="0.2">
      <c r="B7" s="66">
        <v>45931</v>
      </c>
      <c r="C7" s="59" t="s">
        <v>388</v>
      </c>
      <c r="D7" s="59" t="s">
        <v>186</v>
      </c>
      <c r="E7" s="67">
        <v>684367</v>
      </c>
      <c r="F7" s="58" t="s">
        <v>179</v>
      </c>
      <c r="G7" s="67">
        <v>54749</v>
      </c>
      <c r="H7" s="25">
        <f t="shared" si="0"/>
        <v>739116</v>
      </c>
      <c r="I7" s="59" t="s">
        <v>187</v>
      </c>
      <c r="J7" s="59" t="s">
        <v>188</v>
      </c>
    </row>
    <row r="8" spans="1:10" ht="15.75" customHeight="1" x14ac:dyDescent="0.2">
      <c r="B8" s="66">
        <v>45931</v>
      </c>
      <c r="C8" s="59" t="s">
        <v>389</v>
      </c>
      <c r="D8" s="59" t="s">
        <v>190</v>
      </c>
      <c r="E8" s="67">
        <v>954938</v>
      </c>
      <c r="F8" s="58" t="s">
        <v>179</v>
      </c>
      <c r="G8" s="67">
        <v>76395</v>
      </c>
      <c r="H8" s="25">
        <f t="shared" si="0"/>
        <v>1031333</v>
      </c>
      <c r="I8" s="59" t="s">
        <v>187</v>
      </c>
      <c r="J8" s="59" t="s">
        <v>188</v>
      </c>
    </row>
    <row r="9" spans="1:10" ht="15.75" customHeight="1" x14ac:dyDescent="0.2">
      <c r="B9" s="66">
        <v>45936</v>
      </c>
      <c r="C9" s="59" t="s">
        <v>390</v>
      </c>
      <c r="D9" s="59" t="s">
        <v>196</v>
      </c>
      <c r="E9" s="67">
        <v>436861</v>
      </c>
      <c r="F9" s="58" t="s">
        <v>179</v>
      </c>
      <c r="G9" s="67">
        <v>34949</v>
      </c>
      <c r="H9" s="25">
        <f t="shared" si="0"/>
        <v>471810</v>
      </c>
      <c r="I9" s="59" t="s">
        <v>187</v>
      </c>
      <c r="J9" s="59" t="s">
        <v>188</v>
      </c>
    </row>
    <row r="10" spans="1:10" ht="15.75" customHeight="1" x14ac:dyDescent="0.2">
      <c r="B10" s="66">
        <v>45936</v>
      </c>
      <c r="C10" s="59" t="s">
        <v>391</v>
      </c>
      <c r="D10" s="59" t="s">
        <v>194</v>
      </c>
      <c r="E10" s="67">
        <v>1617044</v>
      </c>
      <c r="F10" s="58" t="s">
        <v>179</v>
      </c>
      <c r="G10" s="67">
        <v>129364</v>
      </c>
      <c r="H10" s="25">
        <f t="shared" si="0"/>
        <v>1746408</v>
      </c>
      <c r="I10" s="59" t="s">
        <v>187</v>
      </c>
      <c r="J10" s="59" t="s">
        <v>188</v>
      </c>
    </row>
    <row r="11" spans="1:10" ht="15.75" customHeight="1" x14ac:dyDescent="0.2">
      <c r="B11" s="66">
        <v>45943</v>
      </c>
      <c r="C11" s="59" t="s">
        <v>392</v>
      </c>
      <c r="D11" s="59" t="s">
        <v>206</v>
      </c>
      <c r="E11" s="67">
        <v>614608</v>
      </c>
      <c r="F11" s="58" t="s">
        <v>179</v>
      </c>
      <c r="G11" s="67">
        <v>49169</v>
      </c>
      <c r="H11" s="25">
        <f t="shared" si="0"/>
        <v>663777</v>
      </c>
      <c r="I11" s="59" t="s">
        <v>187</v>
      </c>
      <c r="J11" s="59" t="s">
        <v>188</v>
      </c>
    </row>
    <row r="12" spans="1:10" ht="15.75" customHeight="1" x14ac:dyDescent="0.2">
      <c r="B12" s="66">
        <v>45944</v>
      </c>
      <c r="C12" s="59" t="s">
        <v>393</v>
      </c>
      <c r="D12" s="59" t="s">
        <v>318</v>
      </c>
      <c r="E12" s="67">
        <v>1335365</v>
      </c>
      <c r="F12" s="58" t="s">
        <v>179</v>
      </c>
      <c r="G12" s="67">
        <v>106829</v>
      </c>
      <c r="H12" s="25">
        <f t="shared" si="0"/>
        <v>1442194</v>
      </c>
      <c r="I12" s="59" t="s">
        <v>187</v>
      </c>
      <c r="J12" s="59" t="s">
        <v>188</v>
      </c>
    </row>
    <row r="13" spans="1:10" ht="15.75" customHeight="1" x14ac:dyDescent="0.2">
      <c r="B13" s="66">
        <v>45946</v>
      </c>
      <c r="C13" s="59" t="s">
        <v>394</v>
      </c>
      <c r="D13" s="59" t="s">
        <v>196</v>
      </c>
      <c r="E13" s="67">
        <v>452071</v>
      </c>
      <c r="F13" s="58" t="s">
        <v>179</v>
      </c>
      <c r="G13" s="67">
        <v>36166</v>
      </c>
      <c r="H13" s="25">
        <f>+E13+G13</f>
        <v>488237</v>
      </c>
      <c r="I13" s="59" t="s">
        <v>187</v>
      </c>
      <c r="J13" s="59" t="s">
        <v>188</v>
      </c>
    </row>
    <row r="14" spans="1:10" ht="15.75" customHeight="1" x14ac:dyDescent="0.2">
      <c r="B14" s="66">
        <v>45951</v>
      </c>
      <c r="C14" s="59" t="s">
        <v>395</v>
      </c>
      <c r="D14" s="59" t="s">
        <v>402</v>
      </c>
      <c r="E14" s="67">
        <v>1369378</v>
      </c>
      <c r="F14" s="58" t="s">
        <v>179</v>
      </c>
      <c r="G14" s="67">
        <v>109550</v>
      </c>
      <c r="H14" s="25">
        <f>+E14+G14</f>
        <v>1478928</v>
      </c>
      <c r="I14" s="59" t="s">
        <v>187</v>
      </c>
      <c r="J14" s="59" t="s">
        <v>188</v>
      </c>
    </row>
    <row r="15" spans="1:10" ht="15.75" customHeight="1" x14ac:dyDescent="0.2">
      <c r="B15" s="66">
        <v>45954</v>
      </c>
      <c r="C15" s="59" t="s">
        <v>396</v>
      </c>
      <c r="D15" s="59" t="s">
        <v>186</v>
      </c>
      <c r="E15" s="67">
        <v>849560</v>
      </c>
      <c r="F15" s="58" t="s">
        <v>179</v>
      </c>
      <c r="G15" s="67">
        <v>67965</v>
      </c>
      <c r="H15" s="25">
        <f t="shared" ref="H15:H26" si="1">+E15+G15</f>
        <v>917525</v>
      </c>
      <c r="I15" s="59" t="s">
        <v>187</v>
      </c>
      <c r="J15" s="59" t="s">
        <v>188</v>
      </c>
    </row>
    <row r="16" spans="1:10" ht="15.75" customHeight="1" x14ac:dyDescent="0.2">
      <c r="B16" s="66">
        <v>45958</v>
      </c>
      <c r="C16" s="59" t="s">
        <v>397</v>
      </c>
      <c r="D16" s="59" t="s">
        <v>192</v>
      </c>
      <c r="E16" s="67">
        <v>1018723</v>
      </c>
      <c r="F16" s="58" t="s">
        <v>179</v>
      </c>
      <c r="G16" s="67">
        <v>81498</v>
      </c>
      <c r="H16" s="25">
        <f t="shared" si="1"/>
        <v>1100221</v>
      </c>
      <c r="I16" s="59" t="s">
        <v>187</v>
      </c>
      <c r="J16" s="59" t="s">
        <v>188</v>
      </c>
    </row>
    <row r="17" spans="2:10" ht="15.75" customHeight="1" x14ac:dyDescent="0.2">
      <c r="B17" s="66">
        <v>45958</v>
      </c>
      <c r="C17" s="59" t="s">
        <v>398</v>
      </c>
      <c r="D17" s="59" t="s">
        <v>252</v>
      </c>
      <c r="E17" s="67">
        <v>826401</v>
      </c>
      <c r="F17" s="58" t="s">
        <v>179</v>
      </c>
      <c r="G17" s="67">
        <v>66112</v>
      </c>
      <c r="H17" s="25">
        <f t="shared" si="1"/>
        <v>892513</v>
      </c>
      <c r="I17" s="59" t="s">
        <v>187</v>
      </c>
      <c r="J17" s="59" t="s">
        <v>188</v>
      </c>
    </row>
    <row r="18" spans="2:10" ht="15.75" customHeight="1" x14ac:dyDescent="0.2">
      <c r="B18" s="66">
        <v>45958</v>
      </c>
      <c r="C18" s="59" t="s">
        <v>399</v>
      </c>
      <c r="D18" s="59" t="s">
        <v>190</v>
      </c>
      <c r="E18" s="67">
        <v>782165</v>
      </c>
      <c r="F18" s="58" t="s">
        <v>179</v>
      </c>
      <c r="G18" s="67">
        <v>62573</v>
      </c>
      <c r="H18" s="25">
        <f t="shared" si="1"/>
        <v>844738</v>
      </c>
      <c r="I18" s="59" t="s">
        <v>187</v>
      </c>
      <c r="J18" s="59" t="s">
        <v>188</v>
      </c>
    </row>
    <row r="19" spans="2:10" ht="15.75" customHeight="1" x14ac:dyDescent="0.2">
      <c r="B19" s="66">
        <v>45958</v>
      </c>
      <c r="C19" s="59" t="s">
        <v>400</v>
      </c>
      <c r="D19" s="59" t="s">
        <v>196</v>
      </c>
      <c r="E19" s="67">
        <v>663208</v>
      </c>
      <c r="F19" s="58" t="s">
        <v>179</v>
      </c>
      <c r="G19" s="67">
        <v>53057</v>
      </c>
      <c r="H19" s="25">
        <f t="shared" si="1"/>
        <v>716265</v>
      </c>
      <c r="I19" s="59" t="s">
        <v>187</v>
      </c>
      <c r="J19" s="59" t="s">
        <v>188</v>
      </c>
    </row>
    <row r="20" spans="2:10" ht="15.75" customHeight="1" x14ac:dyDescent="0.2">
      <c r="B20" s="23">
        <v>45932</v>
      </c>
      <c r="C20" s="40"/>
      <c r="D20" s="24" t="s">
        <v>404</v>
      </c>
      <c r="E20" s="67">
        <v>-172908</v>
      </c>
      <c r="F20" s="58" t="s">
        <v>179</v>
      </c>
      <c r="G20" s="67">
        <v>-13832</v>
      </c>
      <c r="H20" s="25">
        <f t="shared" si="1"/>
        <v>-186740</v>
      </c>
      <c r="I20" s="59" t="s">
        <v>187</v>
      </c>
      <c r="J20" s="59" t="s">
        <v>188</v>
      </c>
    </row>
    <row r="21" spans="2:10" ht="15.75" customHeight="1" x14ac:dyDescent="0.2">
      <c r="B21" s="23">
        <v>45933</v>
      </c>
      <c r="C21" s="40"/>
      <c r="D21" s="24" t="s">
        <v>405</v>
      </c>
      <c r="E21" s="67">
        <v>-240311</v>
      </c>
      <c r="F21" s="58" t="s">
        <v>179</v>
      </c>
      <c r="G21" s="67">
        <v>-19224</v>
      </c>
      <c r="H21" s="25">
        <f t="shared" si="1"/>
        <v>-259535</v>
      </c>
      <c r="I21" s="59" t="s">
        <v>187</v>
      </c>
      <c r="J21" s="59" t="s">
        <v>188</v>
      </c>
    </row>
    <row r="22" spans="2:10" ht="15.75" customHeight="1" x14ac:dyDescent="0.2">
      <c r="B22" s="23">
        <v>45934</v>
      </c>
      <c r="C22" s="24"/>
      <c r="D22" s="24" t="s">
        <v>406</v>
      </c>
      <c r="E22" s="67">
        <v>-640507</v>
      </c>
      <c r="F22" s="58" t="s">
        <v>179</v>
      </c>
      <c r="G22" s="67">
        <v>-51241</v>
      </c>
      <c r="H22" s="25">
        <f t="shared" si="1"/>
        <v>-691748</v>
      </c>
      <c r="I22" s="59" t="s">
        <v>187</v>
      </c>
      <c r="J22" s="59" t="s">
        <v>188</v>
      </c>
    </row>
    <row r="23" spans="2:10" ht="15.75" customHeight="1" x14ac:dyDescent="0.2">
      <c r="B23" s="23">
        <v>45941</v>
      </c>
      <c r="C23" s="24"/>
      <c r="D23" s="24" t="s">
        <v>407</v>
      </c>
      <c r="E23" s="67">
        <v>-211010</v>
      </c>
      <c r="F23" s="58" t="s">
        <v>179</v>
      </c>
      <c r="G23" s="67">
        <v>-16881</v>
      </c>
      <c r="H23" s="25">
        <f t="shared" si="1"/>
        <v>-227891</v>
      </c>
      <c r="I23" s="59" t="s">
        <v>187</v>
      </c>
      <c r="J23" s="59" t="s">
        <v>188</v>
      </c>
    </row>
    <row r="24" spans="2:10" ht="15.75" customHeight="1" x14ac:dyDescent="0.2">
      <c r="B24" s="23">
        <v>45942</v>
      </c>
      <c r="C24" s="24"/>
      <c r="D24" s="24" t="s">
        <v>408</v>
      </c>
      <c r="E24" s="67">
        <v>-202209</v>
      </c>
      <c r="F24" s="58" t="s">
        <v>179</v>
      </c>
      <c r="G24" s="67">
        <v>-16177</v>
      </c>
      <c r="H24" s="25">
        <f t="shared" si="1"/>
        <v>-218386</v>
      </c>
      <c r="I24" s="59" t="s">
        <v>187</v>
      </c>
      <c r="J24" s="59" t="s">
        <v>188</v>
      </c>
    </row>
    <row r="25" spans="2:10" ht="15.75" customHeight="1" x14ac:dyDescent="0.2">
      <c r="B25" s="23">
        <v>45960</v>
      </c>
      <c r="C25" s="24"/>
      <c r="D25" s="24" t="s">
        <v>409</v>
      </c>
      <c r="E25" s="67">
        <v>-134806</v>
      </c>
      <c r="F25" s="58" t="s">
        <v>179</v>
      </c>
      <c r="G25" s="67">
        <v>-10784</v>
      </c>
      <c r="H25" s="25">
        <f t="shared" si="1"/>
        <v>-145590</v>
      </c>
      <c r="I25" s="59" t="s">
        <v>187</v>
      </c>
      <c r="J25" s="59" t="s">
        <v>188</v>
      </c>
    </row>
    <row r="26" spans="2:10" ht="15.75" customHeight="1" x14ac:dyDescent="0.2">
      <c r="B26" s="23">
        <v>45960</v>
      </c>
      <c r="C26" s="24"/>
      <c r="D26" s="24" t="s">
        <v>410</v>
      </c>
      <c r="E26" s="67">
        <v>-231989</v>
      </c>
      <c r="F26" s="58" t="s">
        <v>179</v>
      </c>
      <c r="G26" s="67">
        <v>-18559</v>
      </c>
      <c r="H26" s="25">
        <f t="shared" si="1"/>
        <v>-250548</v>
      </c>
      <c r="I26" s="59" t="s">
        <v>187</v>
      </c>
      <c r="J26" s="59" t="s">
        <v>188</v>
      </c>
    </row>
    <row r="27" spans="2:10" x14ac:dyDescent="0.2">
      <c r="B27" s="36" t="s">
        <v>427</v>
      </c>
      <c r="D27" s="60" t="s">
        <v>214</v>
      </c>
      <c r="E27" s="37">
        <f>SUM(E4:E26)</f>
        <v>12372266</v>
      </c>
      <c r="G27" s="37">
        <f>SUM(G4:G26)</f>
        <v>989783</v>
      </c>
      <c r="H27" s="37">
        <f>SUM(H4:H26)</f>
        <v>13362049</v>
      </c>
    </row>
    <row r="28" spans="2:10" x14ac:dyDescent="0.2">
      <c r="D28" s="61" t="s">
        <v>411</v>
      </c>
      <c r="H28" s="62">
        <f>-H27*0.005</f>
        <v>-66810.244999999995</v>
      </c>
    </row>
    <row r="29" spans="2:10" x14ac:dyDescent="0.2">
      <c r="D29" s="61" t="s">
        <v>412</v>
      </c>
      <c r="H29" s="62">
        <f>-H27*0.01</f>
        <v>-133620.49</v>
      </c>
    </row>
    <row r="30" spans="2:10" x14ac:dyDescent="0.2">
      <c r="D30" s="61" t="s">
        <v>413</v>
      </c>
      <c r="H30" s="62">
        <f>-H27*0.01</f>
        <v>-133620.49</v>
      </c>
    </row>
    <row r="31" spans="2:10" x14ac:dyDescent="0.2">
      <c r="D31" s="63" t="s">
        <v>218</v>
      </c>
      <c r="H31" s="64">
        <f>+SUM(H28:H30)</f>
        <v>-334051.22499999998</v>
      </c>
    </row>
    <row r="32" spans="2:10" x14ac:dyDescent="0.2">
      <c r="D32" s="65" t="s">
        <v>219</v>
      </c>
      <c r="H32" s="64">
        <f>+H27+H31</f>
        <v>13027997.775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J21"/>
  <sheetViews>
    <sheetView topLeftCell="A8" zoomScaleNormal="100" workbookViewId="0">
      <selection activeCell="A18" sqref="A18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80" t="s">
        <v>182</v>
      </c>
      <c r="B1" s="80"/>
      <c r="C1" s="80"/>
      <c r="D1" s="80"/>
      <c r="E1" s="80"/>
      <c r="F1" s="80"/>
      <c r="G1" s="80"/>
      <c r="H1" s="80"/>
      <c r="I1" s="80"/>
    </row>
    <row r="2" spans="1:10" x14ac:dyDescent="0.2">
      <c r="A2" s="81" t="s">
        <v>328</v>
      </c>
      <c r="B2" s="81"/>
      <c r="C2" s="81"/>
      <c r="D2" s="81"/>
      <c r="E2" s="81"/>
      <c r="F2" s="81"/>
      <c r="G2" s="81"/>
      <c r="H2" s="81"/>
      <c r="I2" s="81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66">
        <v>45925</v>
      </c>
      <c r="C4" s="59" t="s">
        <v>329</v>
      </c>
      <c r="D4" s="59" t="s">
        <v>186</v>
      </c>
      <c r="E4" s="67">
        <v>776841</v>
      </c>
      <c r="F4" s="58" t="s">
        <v>179</v>
      </c>
      <c r="G4" s="67">
        <v>62147</v>
      </c>
      <c r="H4" s="25">
        <f>+E4+G4</f>
        <v>838988</v>
      </c>
      <c r="I4" s="59" t="s">
        <v>187</v>
      </c>
      <c r="J4" s="59" t="s">
        <v>188</v>
      </c>
    </row>
    <row r="5" spans="1:10" ht="15.75" customHeight="1" x14ac:dyDescent="0.2">
      <c r="B5" s="66">
        <v>45925</v>
      </c>
      <c r="C5" s="59" t="s">
        <v>330</v>
      </c>
      <c r="D5" s="59" t="s">
        <v>206</v>
      </c>
      <c r="E5" s="67">
        <v>878688</v>
      </c>
      <c r="F5" s="58" t="s">
        <v>179</v>
      </c>
      <c r="G5" s="67">
        <v>70295</v>
      </c>
      <c r="H5" s="25">
        <f>+E5+G5</f>
        <v>948983</v>
      </c>
      <c r="I5" s="59" t="s">
        <v>187</v>
      </c>
      <c r="J5" s="59" t="s">
        <v>188</v>
      </c>
    </row>
    <row r="6" spans="1:10" ht="15.75" customHeight="1" x14ac:dyDescent="0.2">
      <c r="B6" s="66">
        <v>45925</v>
      </c>
      <c r="C6" s="59" t="s">
        <v>331</v>
      </c>
      <c r="D6" s="59" t="s">
        <v>196</v>
      </c>
      <c r="E6" s="67">
        <v>595805</v>
      </c>
      <c r="F6" s="58" t="s">
        <v>179</v>
      </c>
      <c r="G6" s="67">
        <v>47664</v>
      </c>
      <c r="H6" s="25">
        <f>+E6+G6</f>
        <v>643469</v>
      </c>
      <c r="I6" s="59" t="s">
        <v>187</v>
      </c>
      <c r="J6" s="59" t="s">
        <v>188</v>
      </c>
    </row>
    <row r="7" spans="1:10" ht="15.75" customHeight="1" x14ac:dyDescent="0.2">
      <c r="B7" s="66">
        <v>45929</v>
      </c>
      <c r="C7" s="59" t="s">
        <v>332</v>
      </c>
      <c r="D7" s="59" t="s">
        <v>190</v>
      </c>
      <c r="E7" s="67">
        <v>947870</v>
      </c>
      <c r="F7" s="58" t="s">
        <v>179</v>
      </c>
      <c r="G7" s="67">
        <v>75830</v>
      </c>
      <c r="H7" s="25">
        <f t="shared" ref="H7:H15" si="0">+E7+G7</f>
        <v>1023700</v>
      </c>
      <c r="I7" s="59" t="s">
        <v>187</v>
      </c>
      <c r="J7" s="59" t="s">
        <v>188</v>
      </c>
    </row>
    <row r="8" spans="1:10" ht="15.75" customHeight="1" x14ac:dyDescent="0.2">
      <c r="B8" s="66">
        <v>45929</v>
      </c>
      <c r="C8" s="59" t="s">
        <v>333</v>
      </c>
      <c r="D8" s="59" t="s">
        <v>198</v>
      </c>
      <c r="E8" s="67">
        <v>1703135</v>
      </c>
      <c r="F8" s="58" t="s">
        <v>179</v>
      </c>
      <c r="G8" s="67">
        <v>136251</v>
      </c>
      <c r="H8" s="25">
        <f t="shared" si="0"/>
        <v>1839386</v>
      </c>
      <c r="I8" s="59" t="s">
        <v>187</v>
      </c>
      <c r="J8" s="59" t="s">
        <v>188</v>
      </c>
    </row>
    <row r="9" spans="1:10" ht="15.75" customHeight="1" x14ac:dyDescent="0.2">
      <c r="B9" s="66">
        <v>45929</v>
      </c>
      <c r="C9" s="59" t="s">
        <v>334</v>
      </c>
      <c r="D9" s="59" t="s">
        <v>192</v>
      </c>
      <c r="E9" s="67">
        <v>951320</v>
      </c>
      <c r="F9" s="58" t="s">
        <v>179</v>
      </c>
      <c r="G9" s="67">
        <v>76106</v>
      </c>
      <c r="H9" s="25">
        <f t="shared" si="0"/>
        <v>1027426</v>
      </c>
      <c r="I9" s="59" t="s">
        <v>187</v>
      </c>
      <c r="J9" s="59" t="s">
        <v>188</v>
      </c>
    </row>
    <row r="10" spans="1:10" ht="15.75" customHeight="1" x14ac:dyDescent="0.2">
      <c r="B10" s="66">
        <v>45929</v>
      </c>
      <c r="C10" s="59" t="s">
        <v>335</v>
      </c>
      <c r="D10" s="59" t="s">
        <v>206</v>
      </c>
      <c r="E10" s="67">
        <v>527906</v>
      </c>
      <c r="F10" s="58" t="s">
        <v>179</v>
      </c>
      <c r="G10" s="67">
        <v>42232</v>
      </c>
      <c r="H10" s="25">
        <f t="shared" si="0"/>
        <v>570138</v>
      </c>
      <c r="I10" s="59" t="s">
        <v>187</v>
      </c>
      <c r="J10" s="59" t="s">
        <v>188</v>
      </c>
    </row>
    <row r="11" spans="1:10" ht="15.75" customHeight="1" x14ac:dyDescent="0.2">
      <c r="B11" s="66">
        <v>45929</v>
      </c>
      <c r="C11" s="59" t="s">
        <v>336</v>
      </c>
      <c r="D11" s="59" t="s">
        <v>196</v>
      </c>
      <c r="E11" s="67">
        <v>490300</v>
      </c>
      <c r="F11" s="58" t="s">
        <v>179</v>
      </c>
      <c r="G11" s="67">
        <v>39224</v>
      </c>
      <c r="H11" s="25">
        <f t="shared" si="0"/>
        <v>529524</v>
      </c>
      <c r="I11" s="59" t="s">
        <v>187</v>
      </c>
      <c r="J11" s="59" t="s">
        <v>188</v>
      </c>
    </row>
    <row r="12" spans="1:10" ht="15.75" customHeight="1" x14ac:dyDescent="0.2">
      <c r="B12" s="66">
        <v>45930</v>
      </c>
      <c r="C12" s="59" t="s">
        <v>337</v>
      </c>
      <c r="D12" s="59" t="s">
        <v>338</v>
      </c>
      <c r="E12" s="67">
        <v>737839</v>
      </c>
      <c r="F12" s="58" t="s">
        <v>179</v>
      </c>
      <c r="G12" s="67">
        <v>59027</v>
      </c>
      <c r="H12" s="25">
        <f t="shared" si="0"/>
        <v>796866</v>
      </c>
      <c r="I12" s="59" t="s">
        <v>187</v>
      </c>
      <c r="J12" s="59" t="s">
        <v>188</v>
      </c>
    </row>
    <row r="13" spans="1:10" ht="15.75" customHeight="1" x14ac:dyDescent="0.2">
      <c r="B13" s="23">
        <v>45904</v>
      </c>
      <c r="C13" s="24"/>
      <c r="D13" s="24" t="s">
        <v>209</v>
      </c>
      <c r="E13" s="67">
        <v>-105505</v>
      </c>
      <c r="F13" s="58" t="s">
        <v>179</v>
      </c>
      <c r="G13" s="67">
        <v>-8440</v>
      </c>
      <c r="H13" s="25">
        <f t="shared" si="0"/>
        <v>-113945</v>
      </c>
      <c r="I13" s="59" t="s">
        <v>187</v>
      </c>
      <c r="J13" s="59" t="s">
        <v>188</v>
      </c>
    </row>
    <row r="14" spans="1:10" ht="15.75" customHeight="1" x14ac:dyDescent="0.2">
      <c r="B14" s="23">
        <v>45910</v>
      </c>
      <c r="C14" s="24"/>
      <c r="D14" s="24" t="s">
        <v>213</v>
      </c>
      <c r="E14" s="67">
        <v>-105505</v>
      </c>
      <c r="F14" s="58" t="s">
        <v>179</v>
      </c>
      <c r="G14" s="67">
        <v>-8440</v>
      </c>
      <c r="H14" s="25">
        <f t="shared" si="0"/>
        <v>-113945</v>
      </c>
      <c r="I14" s="59" t="s">
        <v>187</v>
      </c>
      <c r="J14" s="59" t="s">
        <v>188</v>
      </c>
    </row>
    <row r="15" spans="1:10" ht="15.75" customHeight="1" x14ac:dyDescent="0.2">
      <c r="B15" s="23">
        <v>45913</v>
      </c>
      <c r="C15" s="24"/>
      <c r="D15" s="24" t="s">
        <v>339</v>
      </c>
      <c r="E15" s="67">
        <v>-172908</v>
      </c>
      <c r="F15" s="58" t="s">
        <v>179</v>
      </c>
      <c r="G15" s="67">
        <v>-13832</v>
      </c>
      <c r="H15" s="25">
        <f t="shared" si="0"/>
        <v>-186740</v>
      </c>
      <c r="I15" s="59" t="s">
        <v>187</v>
      </c>
      <c r="J15" s="59" t="s">
        <v>188</v>
      </c>
    </row>
    <row r="16" spans="1:10" x14ac:dyDescent="0.2">
      <c r="B16" s="36" t="s">
        <v>320</v>
      </c>
      <c r="D16" s="60" t="s">
        <v>214</v>
      </c>
      <c r="E16" s="37">
        <f>SUM(E4:E15)</f>
        <v>7225786</v>
      </c>
      <c r="G16" s="37">
        <f>SUM(G4:G15)</f>
        <v>578064</v>
      </c>
      <c r="H16" s="37">
        <f>SUM(H4:H15)</f>
        <v>7803850</v>
      </c>
    </row>
    <row r="17" spans="4:8" x14ac:dyDescent="0.2">
      <c r="D17" s="61" t="s">
        <v>340</v>
      </c>
      <c r="H17" s="62">
        <f>-H16*0.005</f>
        <v>-39019.25</v>
      </c>
    </row>
    <row r="18" spans="4:8" x14ac:dyDescent="0.2">
      <c r="D18" s="61" t="s">
        <v>341</v>
      </c>
      <c r="H18" s="62">
        <f>-H16*0.01</f>
        <v>-78038.5</v>
      </c>
    </row>
    <row r="19" spans="4:8" x14ac:dyDescent="0.2">
      <c r="D19" s="61" t="s">
        <v>342</v>
      </c>
      <c r="H19" s="62">
        <f>-H16*0.01</f>
        <v>-78038.5</v>
      </c>
    </row>
    <row r="20" spans="4:8" x14ac:dyDescent="0.2">
      <c r="D20" s="63" t="s">
        <v>218</v>
      </c>
      <c r="H20" s="64">
        <f>+SUM(H17:H19)</f>
        <v>-195096.25</v>
      </c>
    </row>
    <row r="21" spans="4:8" x14ac:dyDescent="0.2">
      <c r="D21" s="65" t="s">
        <v>219</v>
      </c>
      <c r="H21" s="64">
        <f>+H16+H20</f>
        <v>7608753.75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J25"/>
  <sheetViews>
    <sheetView topLeftCell="A9" zoomScaleNormal="100" workbookViewId="0">
      <selection activeCell="B21" sqref="B21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80" t="s">
        <v>182</v>
      </c>
      <c r="B1" s="80"/>
      <c r="C1" s="80"/>
      <c r="D1" s="80"/>
      <c r="E1" s="80"/>
      <c r="F1" s="80"/>
      <c r="G1" s="80"/>
      <c r="H1" s="80"/>
      <c r="I1" s="80"/>
    </row>
    <row r="2" spans="1:10" x14ac:dyDescent="0.2">
      <c r="A2" s="81" t="s">
        <v>307</v>
      </c>
      <c r="B2" s="81"/>
      <c r="C2" s="81"/>
      <c r="D2" s="81"/>
      <c r="E2" s="81"/>
      <c r="F2" s="81"/>
      <c r="G2" s="81"/>
      <c r="H2" s="81"/>
      <c r="I2" s="81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39">
        <v>45870</v>
      </c>
      <c r="C4" s="40" t="s">
        <v>308</v>
      </c>
      <c r="D4" s="40" t="s">
        <v>186</v>
      </c>
      <c r="E4" s="43">
        <v>724032</v>
      </c>
      <c r="F4" s="58" t="s">
        <v>179</v>
      </c>
      <c r="G4" s="43">
        <v>57923</v>
      </c>
      <c r="H4" s="25">
        <f>+E4+G4</f>
        <v>781955</v>
      </c>
      <c r="I4" s="59" t="s">
        <v>187</v>
      </c>
      <c r="J4" s="59" t="s">
        <v>188</v>
      </c>
    </row>
    <row r="5" spans="1:10" ht="15.75" customHeight="1" x14ac:dyDescent="0.2">
      <c r="B5" s="39">
        <v>45870</v>
      </c>
      <c r="C5" s="40" t="s">
        <v>309</v>
      </c>
      <c r="D5" s="40" t="s">
        <v>196</v>
      </c>
      <c r="E5" s="43">
        <v>561792</v>
      </c>
      <c r="F5" s="58" t="s">
        <v>179</v>
      </c>
      <c r="G5" s="43">
        <v>44943</v>
      </c>
      <c r="H5" s="25">
        <f>+E5+G5</f>
        <v>606735</v>
      </c>
      <c r="I5" s="59" t="s">
        <v>187</v>
      </c>
      <c r="J5" s="59" t="s">
        <v>188</v>
      </c>
    </row>
    <row r="6" spans="1:10" ht="15.75" customHeight="1" x14ac:dyDescent="0.2">
      <c r="B6" s="39">
        <v>45870</v>
      </c>
      <c r="C6" s="40" t="s">
        <v>310</v>
      </c>
      <c r="D6" s="40" t="s">
        <v>200</v>
      </c>
      <c r="E6" s="43">
        <v>627932</v>
      </c>
      <c r="F6" s="58" t="s">
        <v>179</v>
      </c>
      <c r="G6" s="43">
        <v>50235</v>
      </c>
      <c r="H6" s="25">
        <f>+E6+G6</f>
        <v>678167</v>
      </c>
      <c r="I6" s="59" t="s">
        <v>187</v>
      </c>
      <c r="J6" s="59" t="s">
        <v>188</v>
      </c>
    </row>
    <row r="7" spans="1:10" ht="15.75" customHeight="1" x14ac:dyDescent="0.2">
      <c r="B7" s="39">
        <v>45873</v>
      </c>
      <c r="C7" s="40" t="s">
        <v>311</v>
      </c>
      <c r="D7" s="40" t="s">
        <v>192</v>
      </c>
      <c r="E7" s="43">
        <v>842253</v>
      </c>
      <c r="F7" s="58" t="s">
        <v>179</v>
      </c>
      <c r="G7" s="43">
        <v>67380</v>
      </c>
      <c r="H7" s="25">
        <f t="shared" ref="H7:H19" si="0">+E7+G7</f>
        <v>909633</v>
      </c>
      <c r="I7" s="59" t="s">
        <v>187</v>
      </c>
      <c r="J7" s="59" t="s">
        <v>188</v>
      </c>
    </row>
    <row r="8" spans="1:10" ht="15.75" customHeight="1" x14ac:dyDescent="0.2">
      <c r="B8" s="39">
        <v>45873</v>
      </c>
      <c r="C8" s="40" t="s">
        <v>312</v>
      </c>
      <c r="D8" s="40" t="s">
        <v>196</v>
      </c>
      <c r="E8" s="43">
        <v>701310</v>
      </c>
      <c r="F8" s="58" t="s">
        <v>179</v>
      </c>
      <c r="G8" s="43">
        <v>56105</v>
      </c>
      <c r="H8" s="25">
        <f t="shared" si="0"/>
        <v>757415</v>
      </c>
      <c r="I8" s="59" t="s">
        <v>187</v>
      </c>
      <c r="J8" s="59" t="s">
        <v>188</v>
      </c>
    </row>
    <row r="9" spans="1:10" ht="15.75" customHeight="1" x14ac:dyDescent="0.2">
      <c r="B9" s="39">
        <v>45875</v>
      </c>
      <c r="C9" s="40" t="s">
        <v>313</v>
      </c>
      <c r="D9" s="40" t="s">
        <v>194</v>
      </c>
      <c r="E9" s="43">
        <v>209277</v>
      </c>
      <c r="F9" s="58" t="s">
        <v>179</v>
      </c>
      <c r="G9" s="43">
        <v>16742</v>
      </c>
      <c r="H9" s="25">
        <f t="shared" si="0"/>
        <v>226019</v>
      </c>
      <c r="I9" s="59" t="s">
        <v>187</v>
      </c>
      <c r="J9" s="59" t="s">
        <v>188</v>
      </c>
    </row>
    <row r="10" spans="1:10" ht="15.75" customHeight="1" x14ac:dyDescent="0.2">
      <c r="B10" s="39">
        <v>45884</v>
      </c>
      <c r="C10" s="40" t="s">
        <v>314</v>
      </c>
      <c r="D10" s="40" t="s">
        <v>318</v>
      </c>
      <c r="E10" s="43">
        <v>1228774</v>
      </c>
      <c r="F10" s="58" t="s">
        <v>179</v>
      </c>
      <c r="G10" s="43">
        <v>98302</v>
      </c>
      <c r="H10" s="25">
        <f t="shared" si="0"/>
        <v>1327076</v>
      </c>
      <c r="I10" s="59" t="s">
        <v>187</v>
      </c>
      <c r="J10" s="59" t="s">
        <v>188</v>
      </c>
    </row>
    <row r="11" spans="1:10" ht="15.75" customHeight="1" x14ac:dyDescent="0.2">
      <c r="B11" s="39">
        <v>45887</v>
      </c>
      <c r="C11" s="40" t="s">
        <v>315</v>
      </c>
      <c r="D11" s="40" t="s">
        <v>233</v>
      </c>
      <c r="E11" s="43">
        <v>682794</v>
      </c>
      <c r="F11" s="58" t="s">
        <v>179</v>
      </c>
      <c r="G11" s="43">
        <v>54624</v>
      </c>
      <c r="H11" s="25">
        <f t="shared" si="0"/>
        <v>737418</v>
      </c>
      <c r="I11" s="59" t="s">
        <v>187</v>
      </c>
      <c r="J11" s="59" t="s">
        <v>188</v>
      </c>
    </row>
    <row r="12" spans="1:10" ht="15.75" customHeight="1" x14ac:dyDescent="0.2">
      <c r="B12" s="39">
        <v>45888</v>
      </c>
      <c r="C12" s="40" t="s">
        <v>316</v>
      </c>
      <c r="D12" s="40" t="s">
        <v>186</v>
      </c>
      <c r="E12" s="43">
        <v>582158</v>
      </c>
      <c r="F12" s="58" t="s">
        <v>179</v>
      </c>
      <c r="G12" s="43">
        <v>46573</v>
      </c>
      <c r="H12" s="25">
        <f t="shared" si="0"/>
        <v>628731</v>
      </c>
      <c r="I12" s="59" t="s">
        <v>187</v>
      </c>
      <c r="J12" s="59" t="s">
        <v>188</v>
      </c>
    </row>
    <row r="13" spans="1:10" ht="15.75" customHeight="1" x14ac:dyDescent="0.2">
      <c r="B13" s="39">
        <v>45889</v>
      </c>
      <c r="C13" s="40" t="s">
        <v>317</v>
      </c>
      <c r="D13" s="40" t="s">
        <v>206</v>
      </c>
      <c r="E13" s="43">
        <v>620387</v>
      </c>
      <c r="F13" s="58" t="s">
        <v>179</v>
      </c>
      <c r="G13" s="43">
        <v>49631</v>
      </c>
      <c r="H13" s="25">
        <f t="shared" si="0"/>
        <v>670018</v>
      </c>
      <c r="I13" s="59" t="s">
        <v>187</v>
      </c>
      <c r="J13" s="59" t="s">
        <v>188</v>
      </c>
    </row>
    <row r="14" spans="1:10" ht="15.75" customHeight="1" x14ac:dyDescent="0.2">
      <c r="B14" s="39">
        <v>45870</v>
      </c>
      <c r="C14" s="24"/>
      <c r="D14" s="40" t="s">
        <v>209</v>
      </c>
      <c r="E14" s="43">
        <v>-240311</v>
      </c>
      <c r="F14" s="58" t="s">
        <v>179</v>
      </c>
      <c r="G14" s="43">
        <v>-19224</v>
      </c>
      <c r="H14" s="25">
        <f t="shared" si="0"/>
        <v>-259535</v>
      </c>
      <c r="I14" s="59" t="s">
        <v>187</v>
      </c>
      <c r="J14" s="59" t="s">
        <v>188</v>
      </c>
    </row>
    <row r="15" spans="1:10" ht="15.75" customHeight="1" x14ac:dyDescent="0.2">
      <c r="B15" s="39">
        <v>45876</v>
      </c>
      <c r="C15" s="24"/>
      <c r="D15" s="40" t="s">
        <v>381</v>
      </c>
      <c r="E15" s="43">
        <v>-229338</v>
      </c>
      <c r="F15" s="58" t="s">
        <v>179</v>
      </c>
      <c r="G15" s="43">
        <v>-18348</v>
      </c>
      <c r="H15" s="25">
        <f t="shared" si="0"/>
        <v>-247686</v>
      </c>
      <c r="I15" s="59" t="s">
        <v>187</v>
      </c>
      <c r="J15" s="59" t="s">
        <v>188</v>
      </c>
    </row>
    <row r="16" spans="1:10" ht="15.75" customHeight="1" x14ac:dyDescent="0.2">
      <c r="B16" s="39">
        <v>45882</v>
      </c>
      <c r="C16" s="24"/>
      <c r="D16" s="40" t="s">
        <v>319</v>
      </c>
      <c r="E16" s="43">
        <v>-172908</v>
      </c>
      <c r="F16" s="58" t="s">
        <v>179</v>
      </c>
      <c r="G16" s="43">
        <v>-13832</v>
      </c>
      <c r="H16" s="25">
        <f t="shared" si="0"/>
        <v>-186740</v>
      </c>
      <c r="I16" s="59" t="s">
        <v>187</v>
      </c>
      <c r="J16" s="59" t="s">
        <v>188</v>
      </c>
    </row>
    <row r="17" spans="2:10" ht="15.75" customHeight="1" x14ac:dyDescent="0.2">
      <c r="B17" s="39">
        <v>45890</v>
      </c>
      <c r="C17" s="24"/>
      <c r="D17" s="40" t="s">
        <v>260</v>
      </c>
      <c r="E17" s="43">
        <v>-267440</v>
      </c>
      <c r="F17" s="58" t="s">
        <v>179</v>
      </c>
      <c r="G17" s="43">
        <v>-21395</v>
      </c>
      <c r="H17" s="25">
        <f t="shared" si="0"/>
        <v>-288835</v>
      </c>
      <c r="I17" s="59" t="s">
        <v>187</v>
      </c>
      <c r="J17" s="59" t="s">
        <v>188</v>
      </c>
    </row>
    <row r="18" spans="2:10" ht="15.75" customHeight="1" x14ac:dyDescent="0.2">
      <c r="B18" s="39">
        <v>45892</v>
      </c>
      <c r="C18" s="24"/>
      <c r="D18" s="40" t="s">
        <v>209</v>
      </c>
      <c r="E18" s="43">
        <v>-134806</v>
      </c>
      <c r="F18" s="58" t="s">
        <v>179</v>
      </c>
      <c r="G18" s="43">
        <v>-10784</v>
      </c>
      <c r="H18" s="25">
        <f t="shared" si="0"/>
        <v>-145590</v>
      </c>
      <c r="I18" s="59" t="s">
        <v>187</v>
      </c>
      <c r="J18" s="59" t="s">
        <v>188</v>
      </c>
    </row>
    <row r="19" spans="2:10" ht="15.75" customHeight="1" x14ac:dyDescent="0.2">
      <c r="B19" s="39">
        <v>45897</v>
      </c>
      <c r="C19" s="24"/>
      <c r="D19" s="40" t="s">
        <v>212</v>
      </c>
      <c r="E19" s="43">
        <v>-258639</v>
      </c>
      <c r="F19" s="58" t="s">
        <v>179</v>
      </c>
      <c r="G19" s="43">
        <v>-20691</v>
      </c>
      <c r="H19" s="25">
        <f t="shared" si="0"/>
        <v>-279330</v>
      </c>
      <c r="I19" s="59" t="s">
        <v>187</v>
      </c>
      <c r="J19" s="59" t="s">
        <v>188</v>
      </c>
    </row>
    <row r="20" spans="2:10" x14ac:dyDescent="0.2">
      <c r="B20" s="36" t="s">
        <v>382</v>
      </c>
      <c r="D20" s="60" t="s">
        <v>214</v>
      </c>
      <c r="E20" s="37">
        <f>SUM(E4:E19)</f>
        <v>5477267</v>
      </c>
      <c r="G20" s="37">
        <f>SUM(G4:G19)</f>
        <v>438184</v>
      </c>
      <c r="H20" s="37">
        <f>SUM(H4:H19)</f>
        <v>5915451</v>
      </c>
    </row>
    <row r="21" spans="2:10" x14ac:dyDescent="0.2">
      <c r="D21" s="61" t="s">
        <v>321</v>
      </c>
      <c r="H21" s="62">
        <f>-E20*0.005</f>
        <v>-27386.334999999999</v>
      </c>
    </row>
    <row r="22" spans="2:10" x14ac:dyDescent="0.2">
      <c r="D22" s="61" t="s">
        <v>322</v>
      </c>
      <c r="H22" s="62">
        <f>-H20*0.01</f>
        <v>-59154.51</v>
      </c>
    </row>
    <row r="23" spans="2:10" x14ac:dyDescent="0.2">
      <c r="D23" s="61" t="s">
        <v>323</v>
      </c>
      <c r="H23" s="62">
        <f>-H20*0.01</f>
        <v>-59154.51</v>
      </c>
    </row>
    <row r="24" spans="2:10" x14ac:dyDescent="0.2">
      <c r="D24" s="63" t="s">
        <v>218</v>
      </c>
      <c r="H24" s="64">
        <f>+SUM(H21:H23)</f>
        <v>-145695.35500000001</v>
      </c>
    </row>
    <row r="25" spans="2:10" x14ac:dyDescent="0.2">
      <c r="D25" s="65" t="s">
        <v>219</v>
      </c>
      <c r="H25" s="64">
        <f>+H20+H24</f>
        <v>5769755.6449999996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J31"/>
  <sheetViews>
    <sheetView topLeftCell="A15" zoomScaleNormal="100" workbookViewId="0">
      <selection activeCell="D20" sqref="D20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80" t="s">
        <v>182</v>
      </c>
      <c r="B1" s="80"/>
      <c r="C1" s="80"/>
      <c r="D1" s="80"/>
      <c r="E1" s="80"/>
      <c r="F1" s="80"/>
      <c r="G1" s="80"/>
      <c r="H1" s="80"/>
      <c r="I1" s="80"/>
    </row>
    <row r="2" spans="1:10" x14ac:dyDescent="0.2">
      <c r="A2" s="81" t="s">
        <v>183</v>
      </c>
      <c r="B2" s="81"/>
      <c r="C2" s="81"/>
      <c r="D2" s="81"/>
      <c r="E2" s="81"/>
      <c r="F2" s="81"/>
      <c r="G2" s="81"/>
      <c r="H2" s="81"/>
      <c r="I2" s="81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45839</v>
      </c>
      <c r="C4" s="24" t="s">
        <v>185</v>
      </c>
      <c r="D4" s="24" t="s">
        <v>186</v>
      </c>
      <c r="E4" s="25">
        <v>473230</v>
      </c>
      <c r="F4" s="58" t="s">
        <v>179</v>
      </c>
      <c r="G4" s="25">
        <v>37858</v>
      </c>
      <c r="H4" s="25">
        <f>+E4+G4</f>
        <v>511088</v>
      </c>
      <c r="I4" s="59" t="s">
        <v>187</v>
      </c>
      <c r="J4" s="59" t="s">
        <v>188</v>
      </c>
    </row>
    <row r="5" spans="1:10" ht="15.75" customHeight="1" x14ac:dyDescent="0.2">
      <c r="B5" s="23">
        <v>45839</v>
      </c>
      <c r="C5" s="24" t="s">
        <v>189</v>
      </c>
      <c r="D5" s="24" t="s">
        <v>190</v>
      </c>
      <c r="E5" s="25">
        <v>954938</v>
      </c>
      <c r="F5" s="58" t="s">
        <v>179</v>
      </c>
      <c r="G5" s="25">
        <v>76395</v>
      </c>
      <c r="H5" s="25">
        <f>+E5+G5</f>
        <v>1031333</v>
      </c>
      <c r="I5" s="59" t="s">
        <v>187</v>
      </c>
      <c r="J5" s="59" t="s">
        <v>188</v>
      </c>
    </row>
    <row r="6" spans="1:10" ht="15.75" customHeight="1" x14ac:dyDescent="0.2">
      <c r="B6" s="23">
        <v>45839</v>
      </c>
      <c r="C6" s="24" t="s">
        <v>191</v>
      </c>
      <c r="D6" s="24" t="s">
        <v>192</v>
      </c>
      <c r="E6" s="25">
        <v>1106949</v>
      </c>
      <c r="F6" s="58" t="s">
        <v>179</v>
      </c>
      <c r="G6" s="25">
        <v>88556</v>
      </c>
      <c r="H6" s="25">
        <f>+E6+G6</f>
        <v>1195505</v>
      </c>
      <c r="I6" s="59" t="s">
        <v>187</v>
      </c>
      <c r="J6" s="59" t="s">
        <v>188</v>
      </c>
    </row>
    <row r="7" spans="1:10" ht="15.75" customHeight="1" x14ac:dyDescent="0.2">
      <c r="B7" s="23">
        <v>45839</v>
      </c>
      <c r="C7" s="24" t="s">
        <v>193</v>
      </c>
      <c r="D7" s="24" t="s">
        <v>194</v>
      </c>
      <c r="E7" s="25">
        <v>622496</v>
      </c>
      <c r="F7" s="58" t="s">
        <v>179</v>
      </c>
      <c r="G7" s="25">
        <v>49800</v>
      </c>
      <c r="H7" s="25">
        <f t="shared" ref="H7:H25" si="0">+E7+G7</f>
        <v>672296</v>
      </c>
      <c r="I7" s="59" t="s">
        <v>187</v>
      </c>
      <c r="J7" s="59" t="s">
        <v>188</v>
      </c>
    </row>
    <row r="8" spans="1:10" ht="15.75" customHeight="1" x14ac:dyDescent="0.2">
      <c r="B8" s="23">
        <v>45845</v>
      </c>
      <c r="C8" s="24" t="s">
        <v>195</v>
      </c>
      <c r="D8" s="24" t="s">
        <v>196</v>
      </c>
      <c r="E8" s="25">
        <v>609910</v>
      </c>
      <c r="F8" s="58" t="s">
        <v>179</v>
      </c>
      <c r="G8" s="25">
        <v>48793</v>
      </c>
      <c r="H8" s="25">
        <f t="shared" si="0"/>
        <v>658703</v>
      </c>
      <c r="I8" s="59" t="s">
        <v>187</v>
      </c>
      <c r="J8" s="59" t="s">
        <v>188</v>
      </c>
    </row>
    <row r="9" spans="1:10" ht="15.75" customHeight="1" x14ac:dyDescent="0.2">
      <c r="B9" s="23">
        <v>45845</v>
      </c>
      <c r="C9" s="24" t="s">
        <v>197</v>
      </c>
      <c r="D9" s="24" t="s">
        <v>198</v>
      </c>
      <c r="E9" s="25">
        <v>1407652</v>
      </c>
      <c r="F9" s="58" t="s">
        <v>179</v>
      </c>
      <c r="G9" s="25">
        <v>112612</v>
      </c>
      <c r="H9" s="25">
        <f t="shared" si="0"/>
        <v>1520264</v>
      </c>
      <c r="I9" s="59" t="s">
        <v>187</v>
      </c>
      <c r="J9" s="59" t="s">
        <v>188</v>
      </c>
    </row>
    <row r="10" spans="1:10" ht="15.75" customHeight="1" x14ac:dyDescent="0.2">
      <c r="B10" s="23">
        <v>45848</v>
      </c>
      <c r="C10" s="24" t="s">
        <v>199</v>
      </c>
      <c r="D10" s="24" t="s">
        <v>200</v>
      </c>
      <c r="E10" s="25">
        <v>635165</v>
      </c>
      <c r="F10" s="58" t="s">
        <v>179</v>
      </c>
      <c r="G10" s="25">
        <v>50813</v>
      </c>
      <c r="H10" s="25">
        <f t="shared" si="0"/>
        <v>685978</v>
      </c>
      <c r="I10" s="59" t="s">
        <v>187</v>
      </c>
      <c r="J10" s="59" t="s">
        <v>188</v>
      </c>
    </row>
    <row r="11" spans="1:10" ht="15.75" customHeight="1" x14ac:dyDescent="0.2">
      <c r="B11" s="23">
        <v>45852</v>
      </c>
      <c r="C11" s="24" t="s">
        <v>201</v>
      </c>
      <c r="D11" s="24" t="s">
        <v>200</v>
      </c>
      <c r="E11" s="25">
        <v>649270</v>
      </c>
      <c r="F11" s="58" t="s">
        <v>179</v>
      </c>
      <c r="G11" s="25">
        <v>51942</v>
      </c>
      <c r="H11" s="25">
        <f t="shared" si="0"/>
        <v>701212</v>
      </c>
      <c r="I11" s="59" t="s">
        <v>187</v>
      </c>
      <c r="J11" s="59" t="s">
        <v>188</v>
      </c>
    </row>
    <row r="12" spans="1:10" ht="15.75" customHeight="1" x14ac:dyDescent="0.2">
      <c r="B12" s="23">
        <v>45853</v>
      </c>
      <c r="C12" s="24" t="s">
        <v>202</v>
      </c>
      <c r="D12" s="24" t="s">
        <v>186</v>
      </c>
      <c r="E12" s="25">
        <v>402081</v>
      </c>
      <c r="F12" s="58" t="s">
        <v>179</v>
      </c>
      <c r="G12" s="25">
        <v>32166</v>
      </c>
      <c r="H12" s="25">
        <f t="shared" si="0"/>
        <v>434247</v>
      </c>
      <c r="I12" s="59" t="s">
        <v>187</v>
      </c>
      <c r="J12" s="59" t="s">
        <v>188</v>
      </c>
    </row>
    <row r="13" spans="1:10" ht="15.75" customHeight="1" x14ac:dyDescent="0.2">
      <c r="B13" s="23">
        <v>45862</v>
      </c>
      <c r="C13" s="24" t="s">
        <v>203</v>
      </c>
      <c r="D13" s="24" t="s">
        <v>190</v>
      </c>
      <c r="E13" s="25">
        <v>954938</v>
      </c>
      <c r="F13" s="58" t="s">
        <v>179</v>
      </c>
      <c r="G13" s="25">
        <v>76395</v>
      </c>
      <c r="H13" s="25">
        <f t="shared" si="0"/>
        <v>1031333</v>
      </c>
      <c r="I13" s="59" t="s">
        <v>187</v>
      </c>
      <c r="J13" s="59" t="s">
        <v>188</v>
      </c>
    </row>
    <row r="14" spans="1:10" ht="15.75" customHeight="1" x14ac:dyDescent="0.2">
      <c r="B14" s="23">
        <v>45862</v>
      </c>
      <c r="C14" s="24" t="s">
        <v>204</v>
      </c>
      <c r="D14" s="24" t="s">
        <v>196</v>
      </c>
      <c r="E14" s="25">
        <v>555347</v>
      </c>
      <c r="F14" s="58" t="s">
        <v>179</v>
      </c>
      <c r="G14" s="25">
        <v>44428</v>
      </c>
      <c r="H14" s="25">
        <f t="shared" si="0"/>
        <v>599775</v>
      </c>
      <c r="I14" s="59" t="s">
        <v>187</v>
      </c>
      <c r="J14" s="59" t="s">
        <v>188</v>
      </c>
    </row>
    <row r="15" spans="1:10" ht="15.75" customHeight="1" x14ac:dyDescent="0.2">
      <c r="B15" s="23">
        <v>45866</v>
      </c>
      <c r="C15" s="24" t="s">
        <v>205</v>
      </c>
      <c r="D15" s="24" t="s">
        <v>206</v>
      </c>
      <c r="E15" s="25">
        <v>598441</v>
      </c>
      <c r="F15" s="58" t="s">
        <v>179</v>
      </c>
      <c r="G15" s="25">
        <v>47875</v>
      </c>
      <c r="H15" s="25">
        <f t="shared" si="0"/>
        <v>646316</v>
      </c>
      <c r="I15" s="59" t="s">
        <v>187</v>
      </c>
      <c r="J15" s="59" t="s">
        <v>188</v>
      </c>
    </row>
    <row r="16" spans="1:10" ht="15.75" customHeight="1" x14ac:dyDescent="0.2">
      <c r="B16" s="23">
        <v>45867</v>
      </c>
      <c r="C16" s="24" t="s">
        <v>207</v>
      </c>
      <c r="D16" s="24" t="s">
        <v>208</v>
      </c>
      <c r="E16" s="25">
        <v>182619</v>
      </c>
      <c r="F16" s="58" t="s">
        <v>179</v>
      </c>
      <c r="G16" s="25">
        <v>14610</v>
      </c>
      <c r="H16" s="25">
        <f t="shared" si="0"/>
        <v>197229</v>
      </c>
      <c r="I16" s="59" t="s">
        <v>187</v>
      </c>
      <c r="J16" s="59" t="s">
        <v>188</v>
      </c>
    </row>
    <row r="17" spans="2:10" ht="15.75" customHeight="1" x14ac:dyDescent="0.2">
      <c r="B17" s="23">
        <v>45841</v>
      </c>
      <c r="C17" s="24"/>
      <c r="D17" s="24" t="s">
        <v>209</v>
      </c>
      <c r="E17" s="25">
        <v>-67403</v>
      </c>
      <c r="F17" s="58" t="s">
        <v>179</v>
      </c>
      <c r="G17" s="25">
        <v>-5392</v>
      </c>
      <c r="H17" s="25">
        <f t="shared" si="0"/>
        <v>-72795</v>
      </c>
      <c r="I17" s="59" t="s">
        <v>187</v>
      </c>
      <c r="J17" s="59" t="s">
        <v>188</v>
      </c>
    </row>
    <row r="18" spans="2:10" ht="15.75" customHeight="1" x14ac:dyDescent="0.2">
      <c r="B18" s="23">
        <v>45848</v>
      </c>
      <c r="C18" s="24"/>
      <c r="D18" s="24" t="s">
        <v>210</v>
      </c>
      <c r="E18" s="25">
        <v>-134806</v>
      </c>
      <c r="F18" s="58" t="s">
        <v>179</v>
      </c>
      <c r="G18" s="25">
        <v>-10784</v>
      </c>
      <c r="H18" s="25">
        <f t="shared" si="0"/>
        <v>-145590</v>
      </c>
      <c r="I18" s="59" t="s">
        <v>187</v>
      </c>
      <c r="J18" s="59" t="s">
        <v>188</v>
      </c>
    </row>
    <row r="19" spans="2:10" ht="15.75" customHeight="1" x14ac:dyDescent="0.2">
      <c r="B19" s="23">
        <v>45852</v>
      </c>
      <c r="C19" s="24"/>
      <c r="D19" s="24" t="s">
        <v>211</v>
      </c>
      <c r="E19" s="25">
        <v>-240311</v>
      </c>
      <c r="F19" s="58" t="s">
        <v>179</v>
      </c>
      <c r="G19" s="25">
        <v>-19224</v>
      </c>
      <c r="H19" s="25">
        <f t="shared" si="0"/>
        <v>-259535</v>
      </c>
      <c r="I19" s="59" t="s">
        <v>187</v>
      </c>
      <c r="J19" s="59" t="s">
        <v>188</v>
      </c>
    </row>
    <row r="20" spans="2:10" ht="15.75" customHeight="1" x14ac:dyDescent="0.2">
      <c r="B20" s="23">
        <v>45853</v>
      </c>
      <c r="C20" s="24"/>
      <c r="D20" s="24" t="s">
        <v>260</v>
      </c>
      <c r="E20" s="25">
        <f>-67403-56430</f>
        <v>-123833</v>
      </c>
      <c r="F20" s="58" t="s">
        <v>179</v>
      </c>
      <c r="G20" s="25">
        <f>+E20*F20</f>
        <v>-9906.64</v>
      </c>
      <c r="H20" s="25">
        <f t="shared" si="0"/>
        <v>-133739.64000000001</v>
      </c>
      <c r="I20" s="59" t="s">
        <v>187</v>
      </c>
      <c r="J20" s="59" t="s">
        <v>188</v>
      </c>
    </row>
    <row r="21" spans="2:10" ht="15.75" customHeight="1" x14ac:dyDescent="0.2">
      <c r="B21" s="23">
        <v>45854</v>
      </c>
      <c r="C21" s="24"/>
      <c r="D21" s="24" t="s">
        <v>212</v>
      </c>
      <c r="E21" s="25">
        <v>-231992</v>
      </c>
      <c r="F21" s="58" t="s">
        <v>179</v>
      </c>
      <c r="G21" s="25">
        <v>-18559</v>
      </c>
      <c r="H21" s="25">
        <f t="shared" si="0"/>
        <v>-250551</v>
      </c>
      <c r="I21" s="59" t="s">
        <v>187</v>
      </c>
      <c r="J21" s="59" t="s">
        <v>188</v>
      </c>
    </row>
    <row r="22" spans="2:10" ht="15.75" customHeight="1" x14ac:dyDescent="0.2">
      <c r="B22" s="23">
        <v>45855</v>
      </c>
      <c r="C22" s="24"/>
      <c r="D22" s="24" t="s">
        <v>213</v>
      </c>
      <c r="E22" s="25">
        <v>-57998</v>
      </c>
      <c r="F22" s="58" t="s">
        <v>179</v>
      </c>
      <c r="G22" s="25">
        <v>-4640</v>
      </c>
      <c r="H22" s="25">
        <f t="shared" si="0"/>
        <v>-62638</v>
      </c>
      <c r="I22" s="59" t="s">
        <v>187</v>
      </c>
      <c r="J22" s="59" t="s">
        <v>188</v>
      </c>
    </row>
    <row r="23" spans="2:10" ht="15.75" customHeight="1" x14ac:dyDescent="0.2">
      <c r="B23" s="39">
        <v>45864</v>
      </c>
      <c r="C23" s="30"/>
      <c r="D23" s="40" t="s">
        <v>302</v>
      </c>
      <c r="E23" s="43">
        <v>-170858</v>
      </c>
      <c r="F23" s="58" t="s">
        <v>179</v>
      </c>
      <c r="G23" s="43">
        <v>-13669</v>
      </c>
      <c r="H23" s="25">
        <f t="shared" si="0"/>
        <v>-184527</v>
      </c>
      <c r="I23" s="59" t="s">
        <v>187</v>
      </c>
      <c r="J23" s="59" t="s">
        <v>188</v>
      </c>
    </row>
    <row r="24" spans="2:10" ht="15.75" customHeight="1" x14ac:dyDescent="0.2">
      <c r="B24" s="39">
        <v>45868</v>
      </c>
      <c r="C24" s="30"/>
      <c r="D24" s="40" t="s">
        <v>298</v>
      </c>
      <c r="E24" s="43">
        <v>-454763</v>
      </c>
      <c r="F24" s="58" t="s">
        <v>179</v>
      </c>
      <c r="G24" s="43">
        <v>-36382</v>
      </c>
      <c r="H24" s="25">
        <f t="shared" si="0"/>
        <v>-491145</v>
      </c>
      <c r="I24" s="59" t="s">
        <v>187</v>
      </c>
      <c r="J24" s="59" t="s">
        <v>188</v>
      </c>
    </row>
    <row r="25" spans="2:10" ht="15.75" customHeight="1" x14ac:dyDescent="0.2">
      <c r="B25" s="39">
        <v>45868</v>
      </c>
      <c r="C25" s="30"/>
      <c r="D25" s="40" t="s">
        <v>298</v>
      </c>
      <c r="E25" s="43">
        <v>-429497</v>
      </c>
      <c r="F25" s="58" t="s">
        <v>179</v>
      </c>
      <c r="G25" s="43">
        <v>-34360</v>
      </c>
      <c r="H25" s="25">
        <f t="shared" si="0"/>
        <v>-463857</v>
      </c>
      <c r="I25" s="59" t="s">
        <v>187</v>
      </c>
      <c r="J25" s="59" t="s">
        <v>188</v>
      </c>
    </row>
    <row r="26" spans="2:10" x14ac:dyDescent="0.2">
      <c r="B26" s="36" t="s">
        <v>262</v>
      </c>
      <c r="D26" s="60" t="s">
        <v>214</v>
      </c>
      <c r="E26" s="37">
        <f>SUM(E4:E25)</f>
        <v>7241575</v>
      </c>
      <c r="G26" s="37">
        <f>SUM(G4:G25)</f>
        <v>579326.36</v>
      </c>
      <c r="H26" s="37">
        <f>SUM(H4:H25)</f>
        <v>7820901.3599999994</v>
      </c>
    </row>
    <row r="27" spans="2:10" x14ac:dyDescent="0.2">
      <c r="D27" s="61" t="s">
        <v>215</v>
      </c>
      <c r="H27" s="62">
        <f>-E26*0.005</f>
        <v>-36207.875</v>
      </c>
    </row>
    <row r="28" spans="2:10" x14ac:dyDescent="0.2">
      <c r="D28" s="61" t="s">
        <v>216</v>
      </c>
      <c r="H28" s="62">
        <f>-H26*0.01</f>
        <v>-78209.013599999991</v>
      </c>
    </row>
    <row r="29" spans="2:10" x14ac:dyDescent="0.2">
      <c r="D29" s="61" t="s">
        <v>217</v>
      </c>
      <c r="H29" s="62">
        <f>-H26*0.01</f>
        <v>-78209.013599999991</v>
      </c>
    </row>
    <row r="30" spans="2:10" x14ac:dyDescent="0.2">
      <c r="D30" s="63" t="s">
        <v>218</v>
      </c>
      <c r="H30" s="64">
        <f>+SUM(H27:H29)</f>
        <v>-192625.90219999998</v>
      </c>
    </row>
    <row r="31" spans="2:10" x14ac:dyDescent="0.2">
      <c r="D31" s="65" t="s">
        <v>219</v>
      </c>
      <c r="H31" s="64">
        <f>+H26+H30</f>
        <v>7628275.457799999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J26"/>
  <sheetViews>
    <sheetView topLeftCell="A10" zoomScaleNormal="100" workbookViewId="0">
      <selection activeCell="B3" sqref="B3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80" t="s">
        <v>182</v>
      </c>
      <c r="B1" s="80"/>
      <c r="C1" s="80"/>
      <c r="D1" s="80"/>
      <c r="E1" s="80"/>
      <c r="F1" s="80"/>
      <c r="G1" s="80"/>
      <c r="H1" s="80"/>
      <c r="I1" s="80"/>
    </row>
    <row r="2" spans="1:10" x14ac:dyDescent="0.2">
      <c r="A2" s="81" t="s">
        <v>220</v>
      </c>
      <c r="B2" s="81"/>
      <c r="C2" s="81"/>
      <c r="D2" s="81"/>
      <c r="E2" s="81"/>
      <c r="F2" s="81"/>
      <c r="G2" s="81"/>
      <c r="H2" s="81"/>
      <c r="I2" s="81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45810</v>
      </c>
      <c r="C4" s="24" t="s">
        <v>221</v>
      </c>
      <c r="D4" s="24" t="s">
        <v>186</v>
      </c>
      <c r="E4" s="25">
        <v>759778</v>
      </c>
      <c r="F4" s="58" t="s">
        <v>179</v>
      </c>
      <c r="G4" s="25">
        <v>60782</v>
      </c>
      <c r="H4" s="25">
        <f>+E4+G4</f>
        <v>820560</v>
      </c>
      <c r="I4" s="59" t="s">
        <v>187</v>
      </c>
      <c r="J4" s="59" t="s">
        <v>188</v>
      </c>
    </row>
    <row r="5" spans="1:10" ht="15.75" customHeight="1" x14ac:dyDescent="0.2">
      <c r="B5" s="23">
        <v>45812</v>
      </c>
      <c r="C5" s="24" t="s">
        <v>222</v>
      </c>
      <c r="D5" s="24" t="s">
        <v>190</v>
      </c>
      <c r="E5" s="25">
        <v>739224</v>
      </c>
      <c r="F5" s="58" t="s">
        <v>179</v>
      </c>
      <c r="G5" s="25">
        <v>59138</v>
      </c>
      <c r="H5" s="25">
        <f>+E5+G5</f>
        <v>798362</v>
      </c>
      <c r="I5" s="59" t="s">
        <v>187</v>
      </c>
      <c r="J5" s="59" t="s">
        <v>188</v>
      </c>
    </row>
    <row r="6" spans="1:10" ht="15.75" customHeight="1" x14ac:dyDescent="0.2">
      <c r="B6" s="23">
        <v>45815</v>
      </c>
      <c r="C6" s="24" t="s">
        <v>223</v>
      </c>
      <c r="D6" s="24" t="s">
        <v>186</v>
      </c>
      <c r="E6" s="25">
        <v>759778</v>
      </c>
      <c r="F6" s="58" t="s">
        <v>179</v>
      </c>
      <c r="G6" s="25">
        <v>60782</v>
      </c>
      <c r="H6" s="25">
        <f t="shared" ref="H6:H20" si="0">+E6+G6</f>
        <v>820560</v>
      </c>
      <c r="I6" s="59" t="s">
        <v>187</v>
      </c>
      <c r="J6" s="59" t="s">
        <v>188</v>
      </c>
    </row>
    <row r="7" spans="1:10" ht="15.75" customHeight="1" x14ac:dyDescent="0.2">
      <c r="B7" s="23">
        <v>45817</v>
      </c>
      <c r="C7" s="24" t="s">
        <v>224</v>
      </c>
      <c r="D7" s="24" t="s">
        <v>198</v>
      </c>
      <c r="E7" s="25">
        <v>360657</v>
      </c>
      <c r="F7" s="58" t="s">
        <v>179</v>
      </c>
      <c r="G7" s="25">
        <v>28853</v>
      </c>
      <c r="H7" s="25">
        <f t="shared" si="0"/>
        <v>389510</v>
      </c>
      <c r="I7" s="59" t="s">
        <v>187</v>
      </c>
      <c r="J7" s="59" t="s">
        <v>188</v>
      </c>
    </row>
    <row r="8" spans="1:10" ht="15.75" customHeight="1" x14ac:dyDescent="0.2">
      <c r="B8" s="23">
        <v>45826</v>
      </c>
      <c r="C8" s="24" t="s">
        <v>225</v>
      </c>
      <c r="D8" s="24" t="s">
        <v>192</v>
      </c>
      <c r="E8" s="25">
        <v>706962</v>
      </c>
      <c r="F8" s="58" t="s">
        <v>179</v>
      </c>
      <c r="G8" s="25">
        <v>56557</v>
      </c>
      <c r="H8" s="25">
        <f t="shared" si="0"/>
        <v>763519</v>
      </c>
      <c r="I8" s="59" t="s">
        <v>187</v>
      </c>
      <c r="J8" s="59" t="s">
        <v>188</v>
      </c>
    </row>
    <row r="9" spans="1:10" ht="15.75" customHeight="1" x14ac:dyDescent="0.2">
      <c r="B9" s="23">
        <v>45826</v>
      </c>
      <c r="C9" s="24" t="s">
        <v>226</v>
      </c>
      <c r="D9" s="24" t="s">
        <v>227</v>
      </c>
      <c r="E9" s="25">
        <v>1173235</v>
      </c>
      <c r="F9" s="58" t="s">
        <v>179</v>
      </c>
      <c r="G9" s="25">
        <v>93859</v>
      </c>
      <c r="H9" s="25">
        <f t="shared" si="0"/>
        <v>1267094</v>
      </c>
      <c r="I9" s="59" t="s">
        <v>187</v>
      </c>
      <c r="J9" s="59" t="s">
        <v>188</v>
      </c>
    </row>
    <row r="10" spans="1:10" ht="15.75" customHeight="1" x14ac:dyDescent="0.2">
      <c r="B10" s="23">
        <v>45826</v>
      </c>
      <c r="C10" s="24" t="s">
        <v>228</v>
      </c>
      <c r="D10" s="24" t="s">
        <v>196</v>
      </c>
      <c r="E10" s="25">
        <v>815738</v>
      </c>
      <c r="F10" s="58" t="s">
        <v>179</v>
      </c>
      <c r="G10" s="25">
        <v>65259</v>
      </c>
      <c r="H10" s="25">
        <f t="shared" si="0"/>
        <v>880997</v>
      </c>
      <c r="I10" s="59" t="s">
        <v>187</v>
      </c>
      <c r="J10" s="59" t="s">
        <v>188</v>
      </c>
    </row>
    <row r="11" spans="1:10" ht="15.75" customHeight="1" x14ac:dyDescent="0.2">
      <c r="B11" s="23">
        <v>45826</v>
      </c>
      <c r="C11" s="24" t="s">
        <v>229</v>
      </c>
      <c r="D11" s="24" t="s">
        <v>194</v>
      </c>
      <c r="E11" s="25">
        <v>379956</v>
      </c>
      <c r="F11" s="58" t="s">
        <v>179</v>
      </c>
      <c r="G11" s="25">
        <v>30396</v>
      </c>
      <c r="H11" s="25">
        <f t="shared" si="0"/>
        <v>410352</v>
      </c>
      <c r="I11" s="59" t="s">
        <v>187</v>
      </c>
      <c r="J11" s="59" t="s">
        <v>188</v>
      </c>
    </row>
    <row r="12" spans="1:10" ht="15.75" customHeight="1" x14ac:dyDescent="0.2">
      <c r="B12" s="23">
        <v>45827</v>
      </c>
      <c r="C12" s="24" t="s">
        <v>230</v>
      </c>
      <c r="D12" s="24" t="s">
        <v>206</v>
      </c>
      <c r="E12" s="25">
        <v>790159</v>
      </c>
      <c r="F12" s="58" t="s">
        <v>179</v>
      </c>
      <c r="G12" s="25">
        <v>63213</v>
      </c>
      <c r="H12" s="25">
        <f t="shared" si="0"/>
        <v>853372</v>
      </c>
      <c r="I12" s="59" t="s">
        <v>187</v>
      </c>
      <c r="J12" s="59" t="s">
        <v>188</v>
      </c>
    </row>
    <row r="13" spans="1:10" ht="15.75" customHeight="1" x14ac:dyDescent="0.2">
      <c r="B13" s="23">
        <v>45827</v>
      </c>
      <c r="C13" s="24" t="s">
        <v>231</v>
      </c>
      <c r="D13" s="24" t="s">
        <v>200</v>
      </c>
      <c r="E13" s="25">
        <v>826401</v>
      </c>
      <c r="F13" s="58" t="s">
        <v>179</v>
      </c>
      <c r="G13" s="25">
        <v>66112</v>
      </c>
      <c r="H13" s="25">
        <f t="shared" si="0"/>
        <v>892513</v>
      </c>
      <c r="I13" s="59" t="s">
        <v>187</v>
      </c>
      <c r="J13" s="59" t="s">
        <v>188</v>
      </c>
    </row>
    <row r="14" spans="1:10" ht="15.75" customHeight="1" x14ac:dyDescent="0.2">
      <c r="B14" s="23">
        <v>45831</v>
      </c>
      <c r="C14" s="24" t="s">
        <v>232</v>
      </c>
      <c r="D14" s="24" t="s">
        <v>233</v>
      </c>
      <c r="E14" s="25">
        <v>484199</v>
      </c>
      <c r="F14" s="58" t="s">
        <v>179</v>
      </c>
      <c r="G14" s="25">
        <v>38736</v>
      </c>
      <c r="H14" s="25">
        <f t="shared" si="0"/>
        <v>522935</v>
      </c>
      <c r="I14" s="59" t="s">
        <v>187</v>
      </c>
      <c r="J14" s="59" t="s">
        <v>188</v>
      </c>
    </row>
    <row r="15" spans="1:10" ht="15.75" customHeight="1" x14ac:dyDescent="0.2">
      <c r="B15" s="23">
        <v>45834</v>
      </c>
      <c r="C15" s="24" t="s">
        <v>234</v>
      </c>
      <c r="D15" s="24" t="s">
        <v>235</v>
      </c>
      <c r="E15" s="25">
        <v>640507</v>
      </c>
      <c r="F15" s="58" t="s">
        <v>179</v>
      </c>
      <c r="G15" s="25">
        <v>51241</v>
      </c>
      <c r="H15" s="25">
        <f t="shared" si="0"/>
        <v>691748</v>
      </c>
      <c r="I15" s="59" t="s">
        <v>187</v>
      </c>
      <c r="J15" s="59" t="s">
        <v>188</v>
      </c>
    </row>
    <row r="16" spans="1:10" ht="15.75" customHeight="1" x14ac:dyDescent="0.2">
      <c r="B16" s="23">
        <v>45814</v>
      </c>
      <c r="C16" s="24"/>
      <c r="D16" s="24" t="s">
        <v>236</v>
      </c>
      <c r="E16" s="25">
        <v>-593125</v>
      </c>
      <c r="F16" s="58" t="s">
        <v>179</v>
      </c>
      <c r="G16" s="25">
        <v>-47451</v>
      </c>
      <c r="H16" s="25">
        <f t="shared" si="0"/>
        <v>-640576</v>
      </c>
      <c r="I16" s="59" t="s">
        <v>187</v>
      </c>
      <c r="J16" s="59" t="s">
        <v>188</v>
      </c>
    </row>
    <row r="17" spans="2:10" ht="15.75" customHeight="1" x14ac:dyDescent="0.2">
      <c r="B17" s="23">
        <v>45818</v>
      </c>
      <c r="C17" s="24"/>
      <c r="D17" s="24" t="s">
        <v>209</v>
      </c>
      <c r="E17" s="25">
        <v>-56430</v>
      </c>
      <c r="F17" s="58" t="s">
        <v>179</v>
      </c>
      <c r="G17" s="25">
        <v>-4514</v>
      </c>
      <c r="H17" s="25">
        <f t="shared" si="0"/>
        <v>-60944</v>
      </c>
      <c r="I17" s="59" t="s">
        <v>187</v>
      </c>
      <c r="J17" s="59" t="s">
        <v>188</v>
      </c>
    </row>
    <row r="18" spans="2:10" ht="15.75" customHeight="1" x14ac:dyDescent="0.2">
      <c r="B18" s="23">
        <v>45818</v>
      </c>
      <c r="C18" s="24"/>
      <c r="D18" s="24" t="s">
        <v>213</v>
      </c>
      <c r="E18" s="25">
        <v>-69759</v>
      </c>
      <c r="F18" s="58" t="s">
        <v>179</v>
      </c>
      <c r="G18" s="25">
        <v>-5581</v>
      </c>
      <c r="H18" s="25">
        <f t="shared" si="0"/>
        <v>-75340</v>
      </c>
      <c r="I18" s="59" t="s">
        <v>187</v>
      </c>
      <c r="J18" s="59" t="s">
        <v>188</v>
      </c>
    </row>
    <row r="19" spans="2:10" ht="15.75" customHeight="1" x14ac:dyDescent="0.2">
      <c r="B19" s="23">
        <v>45818</v>
      </c>
      <c r="C19" s="24"/>
      <c r="D19" s="24" t="s">
        <v>237</v>
      </c>
      <c r="E19" s="25">
        <v>-192804</v>
      </c>
      <c r="F19" s="58" t="s">
        <v>179</v>
      </c>
      <c r="G19" s="25">
        <v>-15424</v>
      </c>
      <c r="H19" s="25">
        <f t="shared" si="0"/>
        <v>-208228</v>
      </c>
      <c r="I19" s="59" t="s">
        <v>187</v>
      </c>
      <c r="J19" s="59" t="s">
        <v>188</v>
      </c>
    </row>
    <row r="20" spans="2:10" ht="15.75" customHeight="1" x14ac:dyDescent="0.2">
      <c r="B20" s="23">
        <v>45829</v>
      </c>
      <c r="C20" s="24"/>
      <c r="D20" s="24" t="s">
        <v>209</v>
      </c>
      <c r="E20" s="25">
        <v>-56430</v>
      </c>
      <c r="F20" s="58" t="s">
        <v>179</v>
      </c>
      <c r="G20" s="25">
        <v>-4514</v>
      </c>
      <c r="H20" s="25">
        <f t="shared" si="0"/>
        <v>-60944</v>
      </c>
      <c r="I20" s="59" t="s">
        <v>187</v>
      </c>
      <c r="J20" s="59" t="s">
        <v>188</v>
      </c>
    </row>
    <row r="21" spans="2:10" x14ac:dyDescent="0.2">
      <c r="B21" s="36" t="s">
        <v>305</v>
      </c>
      <c r="D21" s="60" t="s">
        <v>214</v>
      </c>
      <c r="E21" s="37">
        <f>SUM(E4:E20)</f>
        <v>7468046</v>
      </c>
      <c r="G21" s="37">
        <f>SUM(G4:G20)</f>
        <v>597444</v>
      </c>
      <c r="H21" s="37">
        <f>SUM(H4:H20)</f>
        <v>8065490</v>
      </c>
    </row>
    <row r="22" spans="2:10" x14ac:dyDescent="0.2">
      <c r="D22" s="61" t="s">
        <v>238</v>
      </c>
      <c r="H22" s="62">
        <f>-E21*0.005</f>
        <v>-37340.230000000003</v>
      </c>
    </row>
    <row r="23" spans="2:10" x14ac:dyDescent="0.2">
      <c r="D23" s="61" t="s">
        <v>239</v>
      </c>
      <c r="H23" s="62">
        <f>-H21*0.01</f>
        <v>-80654.900000000009</v>
      </c>
    </row>
    <row r="24" spans="2:10" x14ac:dyDescent="0.2">
      <c r="D24" s="61" t="s">
        <v>240</v>
      </c>
      <c r="H24" s="62">
        <f>-H21*0.01</f>
        <v>-80654.900000000009</v>
      </c>
    </row>
    <row r="25" spans="2:10" x14ac:dyDescent="0.2">
      <c r="D25" s="63" t="s">
        <v>218</v>
      </c>
      <c r="H25" s="64">
        <f>+SUM(H22:H24)</f>
        <v>-198650.03000000003</v>
      </c>
    </row>
    <row r="26" spans="2:10" x14ac:dyDescent="0.2">
      <c r="D26" s="65" t="s">
        <v>219</v>
      </c>
      <c r="H26" s="64">
        <f>+H21+H25</f>
        <v>7866839.9699999997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J29"/>
  <sheetViews>
    <sheetView topLeftCell="A4" zoomScaleNormal="100" workbookViewId="0">
      <selection activeCell="B24" sqref="B24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80" t="s">
        <v>182</v>
      </c>
      <c r="B1" s="80"/>
      <c r="C1" s="80"/>
      <c r="D1" s="80"/>
      <c r="E1" s="80"/>
      <c r="F1" s="80"/>
      <c r="G1" s="80"/>
      <c r="H1" s="80"/>
      <c r="I1" s="80"/>
    </row>
    <row r="2" spans="1:10" x14ac:dyDescent="0.2">
      <c r="A2" s="81" t="s">
        <v>241</v>
      </c>
      <c r="B2" s="81"/>
      <c r="C2" s="81"/>
      <c r="D2" s="81"/>
      <c r="E2" s="81"/>
      <c r="F2" s="81"/>
      <c r="G2" s="81"/>
      <c r="H2" s="81"/>
      <c r="I2" s="81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45779</v>
      </c>
      <c r="C4" s="24" t="s">
        <v>266</v>
      </c>
      <c r="D4" s="24" t="s">
        <v>186</v>
      </c>
      <c r="E4" s="25">
        <v>1045386</v>
      </c>
      <c r="F4" s="58" t="s">
        <v>179</v>
      </c>
      <c r="G4" s="25">
        <v>83631</v>
      </c>
      <c r="H4" s="25">
        <f>+E4+G4</f>
        <v>1129017</v>
      </c>
      <c r="I4" s="59" t="s">
        <v>187</v>
      </c>
      <c r="J4" s="59" t="s">
        <v>188</v>
      </c>
    </row>
    <row r="5" spans="1:10" ht="15.75" customHeight="1" x14ac:dyDescent="0.2">
      <c r="B5" s="23">
        <v>45782</v>
      </c>
      <c r="C5" s="24" t="s">
        <v>267</v>
      </c>
      <c r="D5" s="24" t="s">
        <v>196</v>
      </c>
      <c r="E5" s="25">
        <v>420541</v>
      </c>
      <c r="F5" s="58" t="s">
        <v>179</v>
      </c>
      <c r="G5" s="25">
        <v>33643</v>
      </c>
      <c r="H5" s="25">
        <f>+E5+G5</f>
        <v>454184</v>
      </c>
      <c r="I5" s="59" t="s">
        <v>187</v>
      </c>
      <c r="J5" s="59" t="s">
        <v>188</v>
      </c>
    </row>
    <row r="6" spans="1:10" ht="15.75" customHeight="1" x14ac:dyDescent="0.2">
      <c r="B6" s="23">
        <v>45783</v>
      </c>
      <c r="C6" s="24" t="s">
        <v>268</v>
      </c>
      <c r="D6" s="24" t="s">
        <v>198</v>
      </c>
      <c r="E6" s="25">
        <v>956208</v>
      </c>
      <c r="F6" s="58" t="s">
        <v>179</v>
      </c>
      <c r="G6" s="25">
        <v>76497</v>
      </c>
      <c r="H6" s="25">
        <f t="shared" ref="H6:H23" si="0">+E6+G6</f>
        <v>1032705</v>
      </c>
      <c r="I6" s="59" t="s">
        <v>187</v>
      </c>
      <c r="J6" s="59" t="s">
        <v>188</v>
      </c>
    </row>
    <row r="7" spans="1:10" ht="15.75" customHeight="1" x14ac:dyDescent="0.2">
      <c r="B7" s="23">
        <v>45784</v>
      </c>
      <c r="C7" s="24" t="s">
        <v>269</v>
      </c>
      <c r="D7" s="24" t="s">
        <v>190</v>
      </c>
      <c r="E7" s="25">
        <v>1229733</v>
      </c>
      <c r="F7" s="58" t="s">
        <v>179</v>
      </c>
      <c r="G7" s="25">
        <v>98379</v>
      </c>
      <c r="H7" s="25">
        <f t="shared" si="0"/>
        <v>1328112</v>
      </c>
      <c r="I7" s="59" t="s">
        <v>187</v>
      </c>
      <c r="J7" s="59" t="s">
        <v>188</v>
      </c>
    </row>
    <row r="8" spans="1:10" ht="15.75" customHeight="1" x14ac:dyDescent="0.2">
      <c r="B8" s="23">
        <v>45785</v>
      </c>
      <c r="C8" s="24" t="s">
        <v>270</v>
      </c>
      <c r="D8" s="24" t="s">
        <v>192</v>
      </c>
      <c r="E8" s="25">
        <v>756503</v>
      </c>
      <c r="F8" s="58" t="s">
        <v>179</v>
      </c>
      <c r="G8" s="25">
        <v>60520</v>
      </c>
      <c r="H8" s="25">
        <f t="shared" si="0"/>
        <v>817023</v>
      </c>
      <c r="I8" s="59" t="s">
        <v>187</v>
      </c>
      <c r="J8" s="59" t="s">
        <v>188</v>
      </c>
    </row>
    <row r="9" spans="1:10" ht="15.75" customHeight="1" x14ac:dyDescent="0.2">
      <c r="B9" s="23">
        <v>45791</v>
      </c>
      <c r="C9" s="24" t="s">
        <v>271</v>
      </c>
      <c r="D9" s="24" t="s">
        <v>194</v>
      </c>
      <c r="E9" s="25">
        <v>420287</v>
      </c>
      <c r="F9" s="58" t="s">
        <v>179</v>
      </c>
      <c r="G9" s="25">
        <v>33623</v>
      </c>
      <c r="H9" s="25">
        <f t="shared" si="0"/>
        <v>453910</v>
      </c>
      <c r="I9" s="59" t="s">
        <v>187</v>
      </c>
      <c r="J9" s="59" t="s">
        <v>188</v>
      </c>
    </row>
    <row r="10" spans="1:10" ht="15.75" customHeight="1" x14ac:dyDescent="0.2">
      <c r="B10" s="23">
        <v>45791</v>
      </c>
      <c r="C10" s="24" t="s">
        <v>272</v>
      </c>
      <c r="D10" s="24" t="s">
        <v>233</v>
      </c>
      <c r="E10" s="25">
        <v>665597</v>
      </c>
      <c r="F10" s="58" t="s">
        <v>179</v>
      </c>
      <c r="G10" s="25">
        <v>53248</v>
      </c>
      <c r="H10" s="25">
        <f t="shared" si="0"/>
        <v>718845</v>
      </c>
      <c r="I10" s="59" t="s">
        <v>187</v>
      </c>
      <c r="J10" s="59" t="s">
        <v>188</v>
      </c>
    </row>
    <row r="11" spans="1:10" ht="15.75" customHeight="1" x14ac:dyDescent="0.2">
      <c r="B11" s="23">
        <v>45796</v>
      </c>
      <c r="C11" s="24" t="s">
        <v>273</v>
      </c>
      <c r="D11" s="24" t="s">
        <v>196</v>
      </c>
      <c r="E11" s="25">
        <v>348795</v>
      </c>
      <c r="F11" s="58" t="s">
        <v>179</v>
      </c>
      <c r="G11" s="25">
        <v>27904</v>
      </c>
      <c r="H11" s="25">
        <f t="shared" si="0"/>
        <v>376699</v>
      </c>
      <c r="I11" s="59" t="s">
        <v>187</v>
      </c>
      <c r="J11" s="59" t="s">
        <v>188</v>
      </c>
    </row>
    <row r="12" spans="1:10" ht="15.75" customHeight="1" x14ac:dyDescent="0.2">
      <c r="B12" s="23">
        <v>45800</v>
      </c>
      <c r="C12" s="24" t="s">
        <v>274</v>
      </c>
      <c r="D12" s="24" t="s">
        <v>192</v>
      </c>
      <c r="E12" s="25">
        <v>888932</v>
      </c>
      <c r="F12" s="58" t="s">
        <v>179</v>
      </c>
      <c r="G12" s="25">
        <v>71115</v>
      </c>
      <c r="H12" s="25">
        <f t="shared" si="0"/>
        <v>960047</v>
      </c>
      <c r="I12" s="59" t="s">
        <v>187</v>
      </c>
      <c r="J12" s="59" t="s">
        <v>188</v>
      </c>
    </row>
    <row r="13" spans="1:10" ht="15.75" customHeight="1" x14ac:dyDescent="0.2">
      <c r="B13" s="23">
        <v>45801</v>
      </c>
      <c r="C13" s="24" t="s">
        <v>275</v>
      </c>
      <c r="D13" s="24" t="s">
        <v>200</v>
      </c>
      <c r="E13" s="25">
        <v>569934</v>
      </c>
      <c r="F13" s="58" t="s">
        <v>179</v>
      </c>
      <c r="G13" s="25">
        <v>45595</v>
      </c>
      <c r="H13" s="25">
        <f t="shared" si="0"/>
        <v>615529</v>
      </c>
      <c r="I13" s="59" t="s">
        <v>187</v>
      </c>
      <c r="J13" s="59" t="s">
        <v>188</v>
      </c>
    </row>
    <row r="14" spans="1:10" ht="15.75" customHeight="1" x14ac:dyDescent="0.2">
      <c r="B14" s="23">
        <v>45803</v>
      </c>
      <c r="C14" s="24" t="s">
        <v>276</v>
      </c>
      <c r="D14" s="24" t="s">
        <v>194</v>
      </c>
      <c r="E14" s="25">
        <v>422147</v>
      </c>
      <c r="F14" s="58" t="s">
        <v>179</v>
      </c>
      <c r="G14" s="25">
        <v>33772</v>
      </c>
      <c r="H14" s="25">
        <f t="shared" si="0"/>
        <v>455919</v>
      </c>
      <c r="I14" s="59" t="s">
        <v>187</v>
      </c>
      <c r="J14" s="59" t="s">
        <v>188</v>
      </c>
    </row>
    <row r="15" spans="1:10" ht="15.75" customHeight="1" x14ac:dyDescent="0.2">
      <c r="B15" s="23">
        <v>45804</v>
      </c>
      <c r="C15" s="24" t="s">
        <v>277</v>
      </c>
      <c r="D15" s="24" t="s">
        <v>235</v>
      </c>
      <c r="E15" s="25">
        <v>688014</v>
      </c>
      <c r="F15" s="58" t="s">
        <v>179</v>
      </c>
      <c r="G15" s="25">
        <v>55041</v>
      </c>
      <c r="H15" s="25">
        <f t="shared" si="0"/>
        <v>743055</v>
      </c>
      <c r="I15" s="59" t="s">
        <v>187</v>
      </c>
      <c r="J15" s="59" t="s">
        <v>188</v>
      </c>
    </row>
    <row r="16" spans="1:10" ht="15.75" customHeight="1" x14ac:dyDescent="0.2">
      <c r="B16" s="23">
        <v>45804</v>
      </c>
      <c r="C16" s="24" t="s">
        <v>278</v>
      </c>
      <c r="D16" s="24" t="s">
        <v>208</v>
      </c>
      <c r="E16" s="25">
        <v>543452</v>
      </c>
      <c r="F16" s="58" t="s">
        <v>179</v>
      </c>
      <c r="G16" s="25">
        <v>43476</v>
      </c>
      <c r="H16" s="25">
        <f t="shared" si="0"/>
        <v>586928</v>
      </c>
      <c r="I16" s="59" t="s">
        <v>187</v>
      </c>
      <c r="J16" s="59" t="s">
        <v>188</v>
      </c>
    </row>
    <row r="17" spans="2:10" ht="15.75" customHeight="1" x14ac:dyDescent="0.2">
      <c r="B17" s="66">
        <v>45786</v>
      </c>
      <c r="C17" s="24"/>
      <c r="D17" s="59" t="s">
        <v>209</v>
      </c>
      <c r="E17" s="67">
        <v>-67403</v>
      </c>
      <c r="F17" s="58" t="s">
        <v>179</v>
      </c>
      <c r="G17" s="67">
        <v>-5392</v>
      </c>
      <c r="H17" s="25">
        <f t="shared" si="0"/>
        <v>-72795</v>
      </c>
      <c r="I17" s="59" t="s">
        <v>187</v>
      </c>
      <c r="J17" s="59" t="s">
        <v>188</v>
      </c>
    </row>
    <row r="18" spans="2:10" ht="15.75" customHeight="1" x14ac:dyDescent="0.2">
      <c r="B18" s="66">
        <v>45792</v>
      </c>
      <c r="C18" s="24"/>
      <c r="D18" s="59" t="s">
        <v>260</v>
      </c>
      <c r="E18" s="67">
        <v>-69759</v>
      </c>
      <c r="F18" s="58" t="s">
        <v>179</v>
      </c>
      <c r="G18" s="67">
        <v>-5581</v>
      </c>
      <c r="H18" s="25">
        <f t="shared" si="0"/>
        <v>-75340</v>
      </c>
      <c r="I18" s="59" t="s">
        <v>187</v>
      </c>
      <c r="J18" s="59" t="s">
        <v>188</v>
      </c>
    </row>
    <row r="19" spans="2:10" ht="15.75" customHeight="1" x14ac:dyDescent="0.2">
      <c r="B19" s="66">
        <v>45799</v>
      </c>
      <c r="C19" s="24"/>
      <c r="D19" s="59" t="s">
        <v>210</v>
      </c>
      <c r="E19" s="67">
        <v>-52816</v>
      </c>
      <c r="F19" s="58" t="s">
        <v>179</v>
      </c>
      <c r="G19" s="67">
        <v>-4225</v>
      </c>
      <c r="H19" s="25">
        <f t="shared" si="0"/>
        <v>-57041</v>
      </c>
      <c r="I19" s="59" t="s">
        <v>187</v>
      </c>
      <c r="J19" s="59" t="s">
        <v>188</v>
      </c>
    </row>
    <row r="20" spans="2:10" ht="15.75" customHeight="1" x14ac:dyDescent="0.2">
      <c r="B20" s="66">
        <v>45799</v>
      </c>
      <c r="C20" s="24"/>
      <c r="D20" s="59" t="s">
        <v>213</v>
      </c>
      <c r="E20" s="67">
        <v>-105505</v>
      </c>
      <c r="F20" s="58" t="s">
        <v>179</v>
      </c>
      <c r="G20" s="67">
        <v>-8440</v>
      </c>
      <c r="H20" s="25">
        <f t="shared" si="0"/>
        <v>-113945</v>
      </c>
      <c r="I20" s="59" t="s">
        <v>187</v>
      </c>
      <c r="J20" s="59" t="s">
        <v>188</v>
      </c>
    </row>
    <row r="21" spans="2:10" ht="15.75" customHeight="1" x14ac:dyDescent="0.2">
      <c r="B21" s="66">
        <v>45800</v>
      </c>
      <c r="C21" s="24"/>
      <c r="D21" s="59" t="s">
        <v>279</v>
      </c>
      <c r="E21" s="67">
        <v>-550123</v>
      </c>
      <c r="F21" s="58" t="s">
        <v>179</v>
      </c>
      <c r="G21" s="67">
        <v>-44010</v>
      </c>
      <c r="H21" s="25">
        <f t="shared" si="0"/>
        <v>-594133</v>
      </c>
      <c r="I21" s="59" t="s">
        <v>187</v>
      </c>
      <c r="J21" s="59" t="s">
        <v>188</v>
      </c>
    </row>
    <row r="22" spans="2:10" ht="15.75" customHeight="1" x14ac:dyDescent="0.2">
      <c r="B22" s="66">
        <v>45800</v>
      </c>
      <c r="C22" s="24"/>
      <c r="D22" s="59" t="s">
        <v>280</v>
      </c>
      <c r="E22" s="67">
        <v>-793728</v>
      </c>
      <c r="F22" s="58" t="s">
        <v>179</v>
      </c>
      <c r="G22" s="67">
        <v>-63498</v>
      </c>
      <c r="H22" s="25">
        <f t="shared" si="0"/>
        <v>-857226</v>
      </c>
      <c r="I22" s="59" t="s">
        <v>187</v>
      </c>
      <c r="J22" s="59" t="s">
        <v>188</v>
      </c>
    </row>
    <row r="23" spans="2:10" ht="15.75" customHeight="1" x14ac:dyDescent="0.2">
      <c r="B23" s="66">
        <v>45800</v>
      </c>
      <c r="C23" s="24"/>
      <c r="D23" s="59" t="s">
        <v>281</v>
      </c>
      <c r="E23" s="67">
        <v>-218365</v>
      </c>
      <c r="F23" s="58" t="s">
        <v>179</v>
      </c>
      <c r="G23" s="67">
        <v>-17469</v>
      </c>
      <c r="H23" s="25">
        <f t="shared" si="0"/>
        <v>-235834</v>
      </c>
      <c r="I23" s="59" t="s">
        <v>187</v>
      </c>
      <c r="J23" s="59" t="s">
        <v>188</v>
      </c>
    </row>
    <row r="24" spans="2:10" x14ac:dyDescent="0.2">
      <c r="B24" s="36" t="s">
        <v>282</v>
      </c>
      <c r="D24" s="60" t="s">
        <v>214</v>
      </c>
      <c r="E24" s="37">
        <f>SUM(E4:E23)</f>
        <v>7097830</v>
      </c>
      <c r="G24" s="37">
        <f>SUM(G4:G23)</f>
        <v>567829</v>
      </c>
      <c r="H24" s="37">
        <f>SUM(H4:H23)</f>
        <v>7665659</v>
      </c>
    </row>
    <row r="25" spans="2:10" x14ac:dyDescent="0.2">
      <c r="D25" s="61" t="s">
        <v>283</v>
      </c>
      <c r="H25" s="62">
        <f>-E24*0.005</f>
        <v>-35489.15</v>
      </c>
    </row>
    <row r="26" spans="2:10" x14ac:dyDescent="0.2">
      <c r="D26" s="61" t="s">
        <v>284</v>
      </c>
      <c r="H26" s="62">
        <f>-H24*0.01</f>
        <v>-76656.59</v>
      </c>
    </row>
    <row r="27" spans="2:10" x14ac:dyDescent="0.2">
      <c r="D27" s="61" t="s">
        <v>285</v>
      </c>
      <c r="H27" s="62">
        <f>-H24*0.01</f>
        <v>-76656.59</v>
      </c>
    </row>
    <row r="28" spans="2:10" x14ac:dyDescent="0.2">
      <c r="D28" s="63" t="s">
        <v>218</v>
      </c>
      <c r="H28" s="64">
        <f>+SUM(H25:H27)</f>
        <v>-188802.33</v>
      </c>
    </row>
    <row r="29" spans="2:10" x14ac:dyDescent="0.2">
      <c r="D29" s="65" t="s">
        <v>219</v>
      </c>
      <c r="H29" s="64">
        <f>+H24+H28</f>
        <v>7476856.6699999999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J31"/>
  <sheetViews>
    <sheetView zoomScaleNormal="100" workbookViewId="0">
      <selection sqref="A1:I1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80" t="s">
        <v>182</v>
      </c>
      <c r="B1" s="80"/>
      <c r="C1" s="80"/>
      <c r="D1" s="80"/>
      <c r="E1" s="80"/>
      <c r="F1" s="80"/>
      <c r="G1" s="80"/>
      <c r="H1" s="80"/>
      <c r="I1" s="80"/>
    </row>
    <row r="2" spans="1:10" x14ac:dyDescent="0.2">
      <c r="A2" s="81" t="s">
        <v>241</v>
      </c>
      <c r="B2" s="81"/>
      <c r="C2" s="81"/>
      <c r="D2" s="81"/>
      <c r="E2" s="81"/>
      <c r="F2" s="81"/>
      <c r="G2" s="81"/>
      <c r="H2" s="81"/>
      <c r="I2" s="81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45748</v>
      </c>
      <c r="C4" s="24" t="s">
        <v>242</v>
      </c>
      <c r="D4" s="24" t="s">
        <v>200</v>
      </c>
      <c r="E4" s="25">
        <v>644253</v>
      </c>
      <c r="F4" s="58" t="s">
        <v>179</v>
      </c>
      <c r="G4" s="25">
        <v>51540</v>
      </c>
      <c r="H4" s="25">
        <f>+E4+G4</f>
        <v>695793</v>
      </c>
      <c r="I4" s="59" t="s">
        <v>187</v>
      </c>
      <c r="J4" s="59" t="s">
        <v>188</v>
      </c>
    </row>
    <row r="5" spans="1:10" ht="15.75" customHeight="1" x14ac:dyDescent="0.2">
      <c r="B5" s="23">
        <v>45748</v>
      </c>
      <c r="C5" s="24" t="s">
        <v>243</v>
      </c>
      <c r="D5" s="24" t="s">
        <v>233</v>
      </c>
      <c r="E5" s="25">
        <v>462544</v>
      </c>
      <c r="F5" s="58" t="s">
        <v>179</v>
      </c>
      <c r="G5" s="25">
        <v>37004</v>
      </c>
      <c r="H5" s="25">
        <f>+E5+G5</f>
        <v>499548</v>
      </c>
      <c r="I5" s="59" t="s">
        <v>187</v>
      </c>
      <c r="J5" s="59" t="s">
        <v>188</v>
      </c>
    </row>
    <row r="6" spans="1:10" ht="15.75" customHeight="1" x14ac:dyDescent="0.2">
      <c r="B6" s="23">
        <v>45749</v>
      </c>
      <c r="C6" s="24" t="s">
        <v>244</v>
      </c>
      <c r="D6" s="24" t="s">
        <v>198</v>
      </c>
      <c r="E6" s="25">
        <v>312553</v>
      </c>
      <c r="F6" s="58" t="s">
        <v>179</v>
      </c>
      <c r="G6" s="25">
        <v>25004</v>
      </c>
      <c r="H6" s="25">
        <f t="shared" ref="H6:H25" si="0">+E6+G6</f>
        <v>337557</v>
      </c>
      <c r="I6" s="59" t="s">
        <v>187</v>
      </c>
      <c r="J6" s="59" t="s">
        <v>188</v>
      </c>
    </row>
    <row r="7" spans="1:10" ht="15.75" customHeight="1" x14ac:dyDescent="0.2">
      <c r="B7" s="23">
        <v>45755</v>
      </c>
      <c r="C7" s="24" t="s">
        <v>245</v>
      </c>
      <c r="D7" s="24" t="s">
        <v>196</v>
      </c>
      <c r="E7" s="25">
        <v>452071</v>
      </c>
      <c r="F7" s="58" t="s">
        <v>179</v>
      </c>
      <c r="G7" s="25">
        <v>36166</v>
      </c>
      <c r="H7" s="25">
        <f t="shared" si="0"/>
        <v>488237</v>
      </c>
      <c r="I7" s="59" t="s">
        <v>187</v>
      </c>
      <c r="J7" s="59" t="s">
        <v>188</v>
      </c>
    </row>
    <row r="8" spans="1:10" ht="15.75" customHeight="1" x14ac:dyDescent="0.2">
      <c r="B8" s="23">
        <v>45755</v>
      </c>
      <c r="C8" s="24" t="s">
        <v>246</v>
      </c>
      <c r="D8" s="24" t="s">
        <v>227</v>
      </c>
      <c r="E8" s="25">
        <v>2049555</v>
      </c>
      <c r="F8" s="58" t="s">
        <v>179</v>
      </c>
      <c r="G8" s="25">
        <v>163964</v>
      </c>
      <c r="H8" s="25">
        <f t="shared" si="0"/>
        <v>2213519</v>
      </c>
      <c r="I8" s="59" t="s">
        <v>187</v>
      </c>
      <c r="J8" s="59" t="s">
        <v>188</v>
      </c>
    </row>
    <row r="9" spans="1:10" ht="15.75" customHeight="1" x14ac:dyDescent="0.2">
      <c r="B9" s="23">
        <v>45756</v>
      </c>
      <c r="C9" s="24" t="s">
        <v>247</v>
      </c>
      <c r="D9" s="24" t="s">
        <v>186</v>
      </c>
      <c r="E9" s="25">
        <v>902865</v>
      </c>
      <c r="F9" s="58" t="s">
        <v>179</v>
      </c>
      <c r="G9" s="25">
        <v>72229</v>
      </c>
      <c r="H9" s="25">
        <f t="shared" si="0"/>
        <v>975094</v>
      </c>
      <c r="I9" s="59" t="s">
        <v>187</v>
      </c>
      <c r="J9" s="59" t="s">
        <v>188</v>
      </c>
    </row>
    <row r="10" spans="1:10" ht="15.75" customHeight="1" x14ac:dyDescent="0.2">
      <c r="B10" s="23">
        <v>45757</v>
      </c>
      <c r="C10" s="24" t="s">
        <v>248</v>
      </c>
      <c r="D10" s="24" t="s">
        <v>198</v>
      </c>
      <c r="E10" s="25">
        <v>684240</v>
      </c>
      <c r="F10" s="58" t="s">
        <v>179</v>
      </c>
      <c r="G10" s="25">
        <v>54739</v>
      </c>
      <c r="H10" s="25">
        <f t="shared" si="0"/>
        <v>738979</v>
      </c>
      <c r="I10" s="59" t="s">
        <v>187</v>
      </c>
      <c r="J10" s="59" t="s">
        <v>188</v>
      </c>
    </row>
    <row r="11" spans="1:10" ht="15.75" customHeight="1" x14ac:dyDescent="0.2">
      <c r="B11" s="23">
        <v>45761</v>
      </c>
      <c r="C11" s="24" t="s">
        <v>249</v>
      </c>
      <c r="D11" s="24" t="s">
        <v>200</v>
      </c>
      <c r="E11" s="25">
        <v>467256</v>
      </c>
      <c r="F11" s="58" t="s">
        <v>179</v>
      </c>
      <c r="G11" s="25">
        <v>37380</v>
      </c>
      <c r="H11" s="25">
        <f t="shared" si="0"/>
        <v>504636</v>
      </c>
      <c r="I11" s="59" t="s">
        <v>187</v>
      </c>
      <c r="J11" s="59" t="s">
        <v>188</v>
      </c>
    </row>
    <row r="12" spans="1:10" ht="15.75" customHeight="1" x14ac:dyDescent="0.2">
      <c r="B12" s="23">
        <v>45761</v>
      </c>
      <c r="C12" s="24" t="s">
        <v>250</v>
      </c>
      <c r="D12" s="24" t="s">
        <v>194</v>
      </c>
      <c r="E12" s="25">
        <v>601330</v>
      </c>
      <c r="F12" s="58" t="s">
        <v>179</v>
      </c>
      <c r="G12" s="25">
        <v>48106</v>
      </c>
      <c r="H12" s="25">
        <f t="shared" si="0"/>
        <v>649436</v>
      </c>
      <c r="I12" s="59" t="s">
        <v>187</v>
      </c>
      <c r="J12" s="59" t="s">
        <v>188</v>
      </c>
    </row>
    <row r="13" spans="1:10" ht="15.75" customHeight="1" x14ac:dyDescent="0.2">
      <c r="B13" s="23">
        <v>45762</v>
      </c>
      <c r="C13" s="24" t="s">
        <v>251</v>
      </c>
      <c r="D13" s="24" t="s">
        <v>252</v>
      </c>
      <c r="E13" s="25">
        <v>485454</v>
      </c>
      <c r="F13" s="58" t="s">
        <v>179</v>
      </c>
      <c r="G13" s="25">
        <v>38836</v>
      </c>
      <c r="H13" s="25">
        <f t="shared" si="0"/>
        <v>524290</v>
      </c>
      <c r="I13" s="59" t="s">
        <v>187</v>
      </c>
      <c r="J13" s="59" t="s">
        <v>188</v>
      </c>
    </row>
    <row r="14" spans="1:10" ht="15.75" customHeight="1" x14ac:dyDescent="0.2">
      <c r="B14" s="23">
        <v>45769</v>
      </c>
      <c r="C14" s="24" t="s">
        <v>253</v>
      </c>
      <c r="D14" s="24" t="s">
        <v>192</v>
      </c>
      <c r="E14" s="25">
        <v>623590</v>
      </c>
      <c r="F14" s="58" t="s">
        <v>179</v>
      </c>
      <c r="G14" s="25">
        <v>49887</v>
      </c>
      <c r="H14" s="25">
        <f t="shared" si="0"/>
        <v>673477</v>
      </c>
      <c r="I14" s="59" t="s">
        <v>187</v>
      </c>
      <c r="J14" s="59" t="s">
        <v>188</v>
      </c>
    </row>
    <row r="15" spans="1:10" ht="15.75" customHeight="1" x14ac:dyDescent="0.2">
      <c r="B15" s="23">
        <v>45771</v>
      </c>
      <c r="C15" s="24" t="s">
        <v>254</v>
      </c>
      <c r="D15" s="24" t="s">
        <v>227</v>
      </c>
      <c r="E15" s="25">
        <v>1034895</v>
      </c>
      <c r="F15" s="58" t="s">
        <v>179</v>
      </c>
      <c r="G15" s="25">
        <v>82792</v>
      </c>
      <c r="H15" s="25">
        <f t="shared" si="0"/>
        <v>1117687</v>
      </c>
      <c r="I15" s="59" t="s">
        <v>187</v>
      </c>
      <c r="J15" s="59" t="s">
        <v>188</v>
      </c>
    </row>
    <row r="16" spans="1:10" ht="15.75" customHeight="1" x14ac:dyDescent="0.2">
      <c r="B16" s="23">
        <v>45771</v>
      </c>
      <c r="C16" s="24" t="s">
        <v>255</v>
      </c>
      <c r="D16" s="24" t="s">
        <v>196</v>
      </c>
      <c r="E16" s="25">
        <v>555093</v>
      </c>
      <c r="F16" s="58" t="s">
        <v>179</v>
      </c>
      <c r="G16" s="25">
        <v>44407</v>
      </c>
      <c r="H16" s="25">
        <f t="shared" si="0"/>
        <v>599500</v>
      </c>
      <c r="I16" s="59" t="s">
        <v>187</v>
      </c>
      <c r="J16" s="59" t="s">
        <v>188</v>
      </c>
    </row>
    <row r="17" spans="2:10" ht="15.75" customHeight="1" x14ac:dyDescent="0.2">
      <c r="B17" s="23">
        <v>45772</v>
      </c>
      <c r="C17" s="24" t="s">
        <v>256</v>
      </c>
      <c r="D17" s="24" t="s">
        <v>208</v>
      </c>
      <c r="E17" s="25">
        <v>411486</v>
      </c>
      <c r="F17" s="58" t="s">
        <v>179</v>
      </c>
      <c r="G17" s="25">
        <v>32919</v>
      </c>
      <c r="H17" s="25">
        <f t="shared" si="0"/>
        <v>444405</v>
      </c>
      <c r="I17" s="59" t="s">
        <v>187</v>
      </c>
      <c r="J17" s="59" t="s">
        <v>188</v>
      </c>
    </row>
    <row r="18" spans="2:10" ht="15.75" customHeight="1" x14ac:dyDescent="0.2">
      <c r="B18" s="23">
        <v>45775</v>
      </c>
      <c r="C18" s="24" t="s">
        <v>257</v>
      </c>
      <c r="D18" s="24" t="s">
        <v>206</v>
      </c>
      <c r="E18" s="25">
        <v>688876</v>
      </c>
      <c r="F18" s="58" t="s">
        <v>179</v>
      </c>
      <c r="G18" s="25">
        <v>55110</v>
      </c>
      <c r="H18" s="25">
        <f t="shared" si="0"/>
        <v>743986</v>
      </c>
      <c r="I18" s="59" t="s">
        <v>187</v>
      </c>
      <c r="J18" s="59" t="s">
        <v>188</v>
      </c>
    </row>
    <row r="19" spans="2:10" ht="15.75" customHeight="1" x14ac:dyDescent="0.2">
      <c r="B19" s="23">
        <v>45776</v>
      </c>
      <c r="C19" s="24" t="s">
        <v>258</v>
      </c>
      <c r="D19" s="24" t="s">
        <v>259</v>
      </c>
      <c r="E19" s="25">
        <v>1229733</v>
      </c>
      <c r="F19" s="58" t="s">
        <v>179</v>
      </c>
      <c r="G19" s="25">
        <v>98379</v>
      </c>
      <c r="H19" s="25">
        <f t="shared" si="0"/>
        <v>1328112</v>
      </c>
      <c r="I19" s="59" t="s">
        <v>187</v>
      </c>
      <c r="J19" s="59" t="s">
        <v>188</v>
      </c>
    </row>
    <row r="20" spans="2:10" ht="15.75" customHeight="1" x14ac:dyDescent="0.2">
      <c r="B20" s="23">
        <v>45749</v>
      </c>
      <c r="C20" s="24"/>
      <c r="D20" s="24" t="s">
        <v>260</v>
      </c>
      <c r="E20" s="25">
        <v>-280769</v>
      </c>
      <c r="F20" s="58" t="s">
        <v>179</v>
      </c>
      <c r="G20" s="25">
        <v>-22462</v>
      </c>
      <c r="H20" s="25">
        <f t="shared" si="0"/>
        <v>-303231</v>
      </c>
      <c r="I20" s="59" t="s">
        <v>187</v>
      </c>
      <c r="J20" s="59" t="s">
        <v>188</v>
      </c>
    </row>
    <row r="21" spans="2:10" ht="15.75" customHeight="1" x14ac:dyDescent="0.2">
      <c r="B21" s="23">
        <v>45750</v>
      </c>
      <c r="C21" s="24"/>
      <c r="D21" s="24" t="s">
        <v>212</v>
      </c>
      <c r="E21" s="25">
        <v>-557926</v>
      </c>
      <c r="F21" s="58" t="s">
        <v>179</v>
      </c>
      <c r="G21" s="25">
        <v>-44634</v>
      </c>
      <c r="H21" s="25">
        <f t="shared" si="0"/>
        <v>-602560</v>
      </c>
      <c r="I21" s="59" t="s">
        <v>187</v>
      </c>
      <c r="J21" s="59" t="s">
        <v>188</v>
      </c>
    </row>
    <row r="22" spans="2:10" ht="15.75" customHeight="1" x14ac:dyDescent="0.2">
      <c r="B22" s="23">
        <v>45761</v>
      </c>
      <c r="C22" s="24"/>
      <c r="D22" s="24" t="s">
        <v>237</v>
      </c>
      <c r="E22" s="25">
        <v>-67403</v>
      </c>
      <c r="F22" s="58" t="s">
        <v>179</v>
      </c>
      <c r="G22" s="25">
        <v>-5392</v>
      </c>
      <c r="H22" s="25">
        <f t="shared" si="0"/>
        <v>-72795</v>
      </c>
      <c r="I22" s="59" t="s">
        <v>187</v>
      </c>
      <c r="J22" s="59" t="s">
        <v>188</v>
      </c>
    </row>
    <row r="23" spans="2:10" ht="15.75" customHeight="1" x14ac:dyDescent="0.2">
      <c r="B23" s="23">
        <v>45763</v>
      </c>
      <c r="C23" s="24"/>
      <c r="D23" s="24" t="s">
        <v>212</v>
      </c>
      <c r="E23" s="25">
        <v>-282150</v>
      </c>
      <c r="F23" s="58" t="s">
        <v>179</v>
      </c>
      <c r="G23" s="25">
        <v>-22572</v>
      </c>
      <c r="H23" s="25">
        <f t="shared" si="0"/>
        <v>-304722</v>
      </c>
      <c r="I23" s="59" t="s">
        <v>187</v>
      </c>
      <c r="J23" s="59" t="s">
        <v>188</v>
      </c>
    </row>
    <row r="24" spans="2:10" ht="15.75" customHeight="1" x14ac:dyDescent="0.2">
      <c r="B24" s="23">
        <v>45771</v>
      </c>
      <c r="C24" s="24"/>
      <c r="D24" s="24" t="s">
        <v>261</v>
      </c>
      <c r="E24" s="25">
        <v>-1355715</v>
      </c>
      <c r="F24" s="58" t="s">
        <v>179</v>
      </c>
      <c r="G24" s="25">
        <v>-108457</v>
      </c>
      <c r="H24" s="25">
        <f t="shared" si="0"/>
        <v>-1464172</v>
      </c>
      <c r="I24" s="59" t="s">
        <v>187</v>
      </c>
      <c r="J24" s="59" t="s">
        <v>188</v>
      </c>
    </row>
    <row r="25" spans="2:10" ht="15.75" customHeight="1" x14ac:dyDescent="0.2">
      <c r="B25" s="23">
        <v>45772</v>
      </c>
      <c r="C25" s="24"/>
      <c r="D25" s="24" t="s">
        <v>209</v>
      </c>
      <c r="E25" s="25">
        <v>-67403</v>
      </c>
      <c r="F25" s="58" t="s">
        <v>179</v>
      </c>
      <c r="G25" s="25">
        <v>-5392</v>
      </c>
      <c r="H25" s="25">
        <f t="shared" si="0"/>
        <v>-72795</v>
      </c>
      <c r="I25" s="59" t="s">
        <v>187</v>
      </c>
      <c r="J25" s="59" t="s">
        <v>188</v>
      </c>
    </row>
    <row r="26" spans="2:10" x14ac:dyDescent="0.2">
      <c r="B26" s="36" t="s">
        <v>262</v>
      </c>
      <c r="D26" s="60" t="s">
        <v>214</v>
      </c>
      <c r="E26" s="37">
        <f>SUM(E4:E25)</f>
        <v>8994428</v>
      </c>
      <c r="G26" s="37">
        <f>SUM(G4:G25)</f>
        <v>719553</v>
      </c>
      <c r="H26" s="37">
        <f>SUM(H4:H25)</f>
        <v>9713981</v>
      </c>
    </row>
    <row r="27" spans="2:10" x14ac:dyDescent="0.2">
      <c r="D27" s="61" t="s">
        <v>263</v>
      </c>
      <c r="H27" s="62">
        <f>-E26*0.005</f>
        <v>-44972.14</v>
      </c>
    </row>
    <row r="28" spans="2:10" x14ac:dyDescent="0.2">
      <c r="D28" s="61" t="s">
        <v>264</v>
      </c>
      <c r="H28" s="62">
        <f>-H26*0.01</f>
        <v>-97139.81</v>
      </c>
    </row>
    <row r="29" spans="2:10" x14ac:dyDescent="0.2">
      <c r="D29" s="61" t="s">
        <v>265</v>
      </c>
      <c r="H29" s="62">
        <f>-H26*0.01</f>
        <v>-97139.81</v>
      </c>
    </row>
    <row r="30" spans="2:10" x14ac:dyDescent="0.2">
      <c r="D30" s="63" t="s">
        <v>218</v>
      </c>
      <c r="H30" s="64">
        <f>+SUM(H27:H29)</f>
        <v>-239251.76</v>
      </c>
    </row>
    <row r="31" spans="2:10" x14ac:dyDescent="0.2">
      <c r="D31" s="65" t="s">
        <v>219</v>
      </c>
      <c r="H31" s="64">
        <f>+H26+H30</f>
        <v>9474729.2400000002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J26"/>
  <sheetViews>
    <sheetView topLeftCell="A3" zoomScaleNormal="100" workbookViewId="0">
      <selection activeCell="B22" sqref="B22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80" t="s">
        <v>182</v>
      </c>
      <c r="B1" s="80"/>
      <c r="C1" s="80"/>
      <c r="D1" s="80"/>
      <c r="E1" s="80"/>
      <c r="F1" s="80"/>
      <c r="G1" s="80"/>
      <c r="H1" s="80"/>
      <c r="I1" s="80"/>
    </row>
    <row r="2" spans="1:10" x14ac:dyDescent="0.2">
      <c r="A2" s="81" t="s">
        <v>286</v>
      </c>
      <c r="B2" s="81"/>
      <c r="C2" s="81"/>
      <c r="D2" s="81"/>
      <c r="E2" s="81"/>
      <c r="F2" s="81"/>
      <c r="G2" s="81"/>
      <c r="H2" s="81"/>
      <c r="I2" s="81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45721</v>
      </c>
      <c r="C4" s="24" t="s">
        <v>287</v>
      </c>
      <c r="D4" s="24" t="s">
        <v>196</v>
      </c>
      <c r="E4" s="25">
        <v>422274</v>
      </c>
      <c r="F4" s="58" t="s">
        <v>179</v>
      </c>
      <c r="G4" s="25">
        <v>33782</v>
      </c>
      <c r="H4" s="25">
        <f>+E4+G4</f>
        <v>456056</v>
      </c>
      <c r="I4" s="59" t="s">
        <v>187</v>
      </c>
      <c r="J4" s="59" t="s">
        <v>188</v>
      </c>
    </row>
    <row r="5" spans="1:10" ht="15.75" customHeight="1" x14ac:dyDescent="0.2">
      <c r="B5" s="23">
        <v>45722</v>
      </c>
      <c r="C5" s="24" t="s">
        <v>288</v>
      </c>
      <c r="D5" s="24" t="s">
        <v>198</v>
      </c>
      <c r="E5" s="25">
        <v>611478</v>
      </c>
      <c r="F5" s="58" t="s">
        <v>179</v>
      </c>
      <c r="G5" s="25">
        <v>48918</v>
      </c>
      <c r="H5" s="25">
        <f t="shared" ref="H5:H20" si="0">+E5+G5</f>
        <v>660396</v>
      </c>
      <c r="I5" s="59" t="s">
        <v>187</v>
      </c>
      <c r="J5" s="59" t="s">
        <v>188</v>
      </c>
    </row>
    <row r="6" spans="1:10" ht="15.75" customHeight="1" x14ac:dyDescent="0.2">
      <c r="B6" s="23">
        <v>45726</v>
      </c>
      <c r="C6" s="24" t="s">
        <v>289</v>
      </c>
      <c r="D6" s="24" t="s">
        <v>200</v>
      </c>
      <c r="E6" s="25">
        <v>410826</v>
      </c>
      <c r="F6" s="58" t="s">
        <v>179</v>
      </c>
      <c r="G6" s="25">
        <v>32866</v>
      </c>
      <c r="H6" s="25">
        <f t="shared" si="0"/>
        <v>443692</v>
      </c>
      <c r="I6" s="59" t="s">
        <v>187</v>
      </c>
      <c r="J6" s="59" t="s">
        <v>188</v>
      </c>
    </row>
    <row r="7" spans="1:10" ht="15.75" customHeight="1" x14ac:dyDescent="0.2">
      <c r="B7" s="23">
        <v>45728</v>
      </c>
      <c r="C7" s="24" t="s">
        <v>290</v>
      </c>
      <c r="D7" s="24" t="s">
        <v>235</v>
      </c>
      <c r="E7" s="25">
        <v>437484</v>
      </c>
      <c r="F7" s="58" t="s">
        <v>179</v>
      </c>
      <c r="G7" s="25">
        <v>34999</v>
      </c>
      <c r="H7" s="25">
        <f t="shared" si="0"/>
        <v>472483</v>
      </c>
      <c r="I7" s="59" t="s">
        <v>187</v>
      </c>
      <c r="J7" s="59" t="s">
        <v>188</v>
      </c>
    </row>
    <row r="8" spans="1:10" ht="15.75" customHeight="1" x14ac:dyDescent="0.2">
      <c r="B8" s="23">
        <v>45730</v>
      </c>
      <c r="C8" s="24" t="s">
        <v>291</v>
      </c>
      <c r="D8" s="24" t="s">
        <v>192</v>
      </c>
      <c r="E8" s="25">
        <v>958691</v>
      </c>
      <c r="F8" s="58" t="s">
        <v>179</v>
      </c>
      <c r="G8" s="25">
        <v>76695</v>
      </c>
      <c r="H8" s="25">
        <f t="shared" si="0"/>
        <v>1035386</v>
      </c>
      <c r="I8" s="59" t="s">
        <v>187</v>
      </c>
      <c r="J8" s="59" t="s">
        <v>188</v>
      </c>
    </row>
    <row r="9" spans="1:10" ht="15.75" customHeight="1" x14ac:dyDescent="0.2">
      <c r="B9" s="23">
        <v>45733</v>
      </c>
      <c r="C9" s="24" t="s">
        <v>292</v>
      </c>
      <c r="D9" s="24" t="s">
        <v>196</v>
      </c>
      <c r="E9" s="25">
        <v>350782</v>
      </c>
      <c r="F9" s="58" t="s">
        <v>179</v>
      </c>
      <c r="G9" s="25">
        <v>28063</v>
      </c>
      <c r="H9" s="25">
        <f t="shared" si="0"/>
        <v>378845</v>
      </c>
      <c r="I9" s="59" t="s">
        <v>187</v>
      </c>
      <c r="J9" s="59" t="s">
        <v>188</v>
      </c>
    </row>
    <row r="10" spans="1:10" ht="15.75" customHeight="1" x14ac:dyDescent="0.2">
      <c r="B10" s="23">
        <v>45733</v>
      </c>
      <c r="C10" s="24" t="s">
        <v>293</v>
      </c>
      <c r="D10" s="24" t="s">
        <v>208</v>
      </c>
      <c r="E10" s="25">
        <v>552561</v>
      </c>
      <c r="F10" s="58" t="s">
        <v>179</v>
      </c>
      <c r="G10" s="25">
        <v>44205</v>
      </c>
      <c r="H10" s="25">
        <f t="shared" si="0"/>
        <v>596766</v>
      </c>
      <c r="I10" s="59" t="s">
        <v>187</v>
      </c>
      <c r="J10" s="59" t="s">
        <v>188</v>
      </c>
    </row>
    <row r="11" spans="1:10" ht="15.75" customHeight="1" x14ac:dyDescent="0.2">
      <c r="B11" s="23">
        <v>45734</v>
      </c>
      <c r="C11" s="24" t="s">
        <v>294</v>
      </c>
      <c r="D11" s="24" t="s">
        <v>206</v>
      </c>
      <c r="E11" s="25">
        <v>601095</v>
      </c>
      <c r="F11" s="58" t="s">
        <v>179</v>
      </c>
      <c r="G11" s="25">
        <v>48088</v>
      </c>
      <c r="H11" s="25">
        <f t="shared" si="0"/>
        <v>649183</v>
      </c>
      <c r="I11" s="59" t="s">
        <v>187</v>
      </c>
      <c r="J11" s="59" t="s">
        <v>188</v>
      </c>
    </row>
    <row r="12" spans="1:10" ht="15.75" customHeight="1" x14ac:dyDescent="0.2">
      <c r="B12" s="23">
        <v>45741</v>
      </c>
      <c r="C12" s="24" t="s">
        <v>295</v>
      </c>
      <c r="D12" s="24" t="s">
        <v>252</v>
      </c>
      <c r="E12" s="25">
        <v>913218</v>
      </c>
      <c r="F12" s="58" t="s">
        <v>179</v>
      </c>
      <c r="G12" s="25">
        <v>73057</v>
      </c>
      <c r="H12" s="25">
        <f t="shared" si="0"/>
        <v>986275</v>
      </c>
      <c r="I12" s="59" t="s">
        <v>187</v>
      </c>
      <c r="J12" s="59" t="s">
        <v>188</v>
      </c>
    </row>
    <row r="13" spans="1:10" ht="15.75" customHeight="1" x14ac:dyDescent="0.2">
      <c r="B13" s="23">
        <v>45743</v>
      </c>
      <c r="C13" s="24" t="s">
        <v>296</v>
      </c>
      <c r="D13" s="24" t="s">
        <v>192</v>
      </c>
      <c r="E13" s="25">
        <v>841731</v>
      </c>
      <c r="F13" s="58" t="s">
        <v>179</v>
      </c>
      <c r="G13" s="25">
        <v>67338</v>
      </c>
      <c r="H13" s="25">
        <f t="shared" si="0"/>
        <v>909069</v>
      </c>
      <c r="I13" s="59" t="s">
        <v>187</v>
      </c>
      <c r="J13" s="59" t="s">
        <v>188</v>
      </c>
    </row>
    <row r="14" spans="1:10" ht="15.75" customHeight="1" x14ac:dyDescent="0.2">
      <c r="B14" s="66">
        <v>45728</v>
      </c>
      <c r="C14" s="24"/>
      <c r="D14" s="24" t="s">
        <v>297</v>
      </c>
      <c r="E14" s="67">
        <v>-697997</v>
      </c>
      <c r="F14" s="58" t="s">
        <v>179</v>
      </c>
      <c r="G14" s="67">
        <v>-55839</v>
      </c>
      <c r="H14" s="25">
        <f t="shared" si="0"/>
        <v>-753836</v>
      </c>
      <c r="I14" s="59" t="s">
        <v>187</v>
      </c>
      <c r="J14" s="59" t="s">
        <v>188</v>
      </c>
    </row>
    <row r="15" spans="1:10" ht="15.75" customHeight="1" x14ac:dyDescent="0.2">
      <c r="B15" s="66">
        <v>45728</v>
      </c>
      <c r="C15" s="24"/>
      <c r="D15" s="24" t="s">
        <v>281</v>
      </c>
      <c r="E15" s="67">
        <v>-496049</v>
      </c>
      <c r="F15" s="58" t="s">
        <v>179</v>
      </c>
      <c r="G15" s="67">
        <v>-39684</v>
      </c>
      <c r="H15" s="25">
        <f t="shared" si="0"/>
        <v>-535733</v>
      </c>
      <c r="I15" s="59" t="s">
        <v>187</v>
      </c>
      <c r="J15" s="59" t="s">
        <v>188</v>
      </c>
    </row>
    <row r="16" spans="1:10" ht="15.75" customHeight="1" x14ac:dyDescent="0.2">
      <c r="B16" s="66">
        <v>45728</v>
      </c>
      <c r="C16" s="24"/>
      <c r="D16" s="24" t="s">
        <v>280</v>
      </c>
      <c r="E16" s="67">
        <v>-134806</v>
      </c>
      <c r="F16" s="58" t="s">
        <v>179</v>
      </c>
      <c r="G16" s="67">
        <v>-10784</v>
      </c>
      <c r="H16" s="25">
        <f t="shared" si="0"/>
        <v>-145590</v>
      </c>
      <c r="I16" s="59" t="s">
        <v>187</v>
      </c>
      <c r="J16" s="59" t="s">
        <v>188</v>
      </c>
    </row>
    <row r="17" spans="2:10" ht="15.75" customHeight="1" x14ac:dyDescent="0.2">
      <c r="B17" s="66">
        <v>45728</v>
      </c>
      <c r="C17" s="24"/>
      <c r="D17" s="24" t="s">
        <v>211</v>
      </c>
      <c r="E17" s="67">
        <v>-105505</v>
      </c>
      <c r="F17" s="58" t="s">
        <v>179</v>
      </c>
      <c r="G17" s="67">
        <v>-8440</v>
      </c>
      <c r="H17" s="25">
        <f t="shared" si="0"/>
        <v>-113945</v>
      </c>
      <c r="I17" s="59" t="s">
        <v>187</v>
      </c>
      <c r="J17" s="59" t="s">
        <v>188</v>
      </c>
    </row>
    <row r="18" spans="2:10" ht="15.75" customHeight="1" x14ac:dyDescent="0.2">
      <c r="B18" s="66">
        <v>45735</v>
      </c>
      <c r="C18" s="24"/>
      <c r="D18" s="24" t="s">
        <v>211</v>
      </c>
      <c r="E18" s="67">
        <v>-134806</v>
      </c>
      <c r="F18" s="58" t="s">
        <v>179</v>
      </c>
      <c r="G18" s="67">
        <v>-10784</v>
      </c>
      <c r="H18" s="25">
        <f t="shared" si="0"/>
        <v>-145590</v>
      </c>
      <c r="I18" s="59" t="s">
        <v>187</v>
      </c>
      <c r="J18" s="59" t="s">
        <v>188</v>
      </c>
    </row>
    <row r="19" spans="2:10" ht="15.75" customHeight="1" x14ac:dyDescent="0.2">
      <c r="B19" s="66">
        <v>45735</v>
      </c>
      <c r="C19" s="24"/>
      <c r="D19" s="24" t="s">
        <v>298</v>
      </c>
      <c r="E19" s="67">
        <v>-316515</v>
      </c>
      <c r="F19" s="58" t="s">
        <v>179</v>
      </c>
      <c r="G19" s="67">
        <v>-25321</v>
      </c>
      <c r="H19" s="25">
        <f t="shared" si="0"/>
        <v>-341836</v>
      </c>
      <c r="I19" s="59" t="s">
        <v>187</v>
      </c>
      <c r="J19" s="59" t="s">
        <v>188</v>
      </c>
    </row>
    <row r="20" spans="2:10" ht="15.75" customHeight="1" x14ac:dyDescent="0.2">
      <c r="B20" s="66">
        <v>45742</v>
      </c>
      <c r="C20" s="24"/>
      <c r="D20" s="24" t="s">
        <v>297</v>
      </c>
      <c r="E20" s="67">
        <v>-56430</v>
      </c>
      <c r="F20" s="58" t="s">
        <v>179</v>
      </c>
      <c r="G20" s="67">
        <v>-4514</v>
      </c>
      <c r="H20" s="25">
        <f t="shared" si="0"/>
        <v>-60944</v>
      </c>
      <c r="I20" s="59" t="s">
        <v>187</v>
      </c>
      <c r="J20" s="59" t="s">
        <v>188</v>
      </c>
    </row>
    <row r="21" spans="2:10" x14ac:dyDescent="0.2">
      <c r="B21" s="36" t="s">
        <v>305</v>
      </c>
      <c r="D21" s="60" t="s">
        <v>214</v>
      </c>
      <c r="E21" s="37">
        <f>SUM(E4:E20)</f>
        <v>4158032</v>
      </c>
      <c r="G21" s="37">
        <f>SUM(G4:G20)</f>
        <v>332645</v>
      </c>
      <c r="H21" s="37">
        <f>SUM(H4:H20)</f>
        <v>4490677</v>
      </c>
    </row>
    <row r="22" spans="2:10" x14ac:dyDescent="0.2">
      <c r="D22" s="61" t="s">
        <v>299</v>
      </c>
      <c r="H22" s="62">
        <f>-E21*0.005</f>
        <v>-20790.16</v>
      </c>
    </row>
    <row r="23" spans="2:10" x14ac:dyDescent="0.2">
      <c r="D23" s="61" t="s">
        <v>300</v>
      </c>
      <c r="H23" s="62">
        <f>-H21*0.01</f>
        <v>-44906.770000000004</v>
      </c>
    </row>
    <row r="24" spans="2:10" x14ac:dyDescent="0.2">
      <c r="D24" s="61" t="s">
        <v>301</v>
      </c>
      <c r="H24" s="62">
        <f>-H21*0.01</f>
        <v>-44906.770000000004</v>
      </c>
    </row>
    <row r="25" spans="2:10" x14ac:dyDescent="0.2">
      <c r="D25" s="63" t="s">
        <v>218</v>
      </c>
      <c r="H25" s="64">
        <f>+SUM(H22:H24)</f>
        <v>-110603.70000000001</v>
      </c>
    </row>
    <row r="26" spans="2:10" x14ac:dyDescent="0.2">
      <c r="D26" s="65" t="s">
        <v>219</v>
      </c>
      <c r="H26" s="64">
        <f>+H21+H25</f>
        <v>4380073.3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  <pageSetUpPr fitToPage="1"/>
  </sheetPr>
  <dimension ref="A1:J30"/>
  <sheetViews>
    <sheetView topLeftCell="A10" zoomScaleNormal="100" workbookViewId="0">
      <selection activeCell="D19" sqref="D19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6" style="49" customWidth="1"/>
    <col min="6" max="6" width="9" style="35" customWidth="1"/>
    <col min="7" max="7" width="11.625" style="49" customWidth="1"/>
    <col min="8" max="8" width="14.25" style="49" customWidth="1"/>
    <col min="9" max="9" width="38.375" style="35" customWidth="1"/>
    <col min="10" max="10" width="14.625" style="35" customWidth="1"/>
    <col min="11" max="16384" width="9.125" style="35"/>
  </cols>
  <sheetData>
    <row r="1" spans="1:10" ht="18.75" x14ac:dyDescent="0.3">
      <c r="A1" s="80" t="s">
        <v>182</v>
      </c>
      <c r="B1" s="80"/>
      <c r="C1" s="80"/>
      <c r="D1" s="80"/>
      <c r="E1" s="80"/>
      <c r="F1" s="80"/>
      <c r="G1" s="80"/>
      <c r="H1" s="80"/>
      <c r="I1" s="80"/>
    </row>
    <row r="2" spans="1:10" x14ac:dyDescent="0.2">
      <c r="A2" s="81" t="s">
        <v>359</v>
      </c>
      <c r="B2" s="81"/>
      <c r="C2" s="81"/>
      <c r="D2" s="81"/>
      <c r="E2" s="81"/>
      <c r="F2" s="81"/>
      <c r="G2" s="81"/>
      <c r="H2" s="81"/>
      <c r="I2" s="81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45691</v>
      </c>
      <c r="C4" s="24" t="s">
        <v>360</v>
      </c>
      <c r="D4" s="24" t="s">
        <v>196</v>
      </c>
      <c r="E4" s="25">
        <v>490300</v>
      </c>
      <c r="F4" s="58" t="s">
        <v>179</v>
      </c>
      <c r="G4" s="25">
        <v>39224</v>
      </c>
      <c r="H4" s="25">
        <f>+E4+G4</f>
        <v>529524</v>
      </c>
      <c r="I4" s="59" t="s">
        <v>187</v>
      </c>
      <c r="J4" s="59" t="s">
        <v>188</v>
      </c>
    </row>
    <row r="5" spans="1:10" ht="15.75" customHeight="1" x14ac:dyDescent="0.2">
      <c r="B5" s="23">
        <v>45692</v>
      </c>
      <c r="C5" s="24" t="s">
        <v>361</v>
      </c>
      <c r="D5" s="24" t="s">
        <v>318</v>
      </c>
      <c r="E5" s="25">
        <v>632327</v>
      </c>
      <c r="F5" s="58" t="s">
        <v>179</v>
      </c>
      <c r="G5" s="25">
        <v>50586</v>
      </c>
      <c r="H5" s="25">
        <f t="shared" ref="H5:H24" si="0">+E5+G5</f>
        <v>682913</v>
      </c>
      <c r="I5" s="59" t="s">
        <v>187</v>
      </c>
      <c r="J5" s="59" t="s">
        <v>188</v>
      </c>
    </row>
    <row r="6" spans="1:10" ht="15.75" customHeight="1" x14ac:dyDescent="0.2">
      <c r="B6" s="23">
        <v>45692</v>
      </c>
      <c r="C6" s="24" t="s">
        <v>362</v>
      </c>
      <c r="D6" s="24" t="s">
        <v>363</v>
      </c>
      <c r="E6" s="25">
        <v>2496115</v>
      </c>
      <c r="F6" s="58" t="s">
        <v>179</v>
      </c>
      <c r="G6" s="25">
        <v>199689</v>
      </c>
      <c r="H6" s="25">
        <f t="shared" si="0"/>
        <v>2695804</v>
      </c>
      <c r="I6" s="59" t="s">
        <v>187</v>
      </c>
      <c r="J6" s="59" t="s">
        <v>188</v>
      </c>
    </row>
    <row r="7" spans="1:10" ht="15.75" customHeight="1" x14ac:dyDescent="0.2">
      <c r="B7" s="23">
        <v>45692</v>
      </c>
      <c r="C7" s="24" t="s">
        <v>364</v>
      </c>
      <c r="D7" s="24" t="s">
        <v>252</v>
      </c>
      <c r="E7" s="25">
        <v>485454</v>
      </c>
      <c r="F7" s="58" t="s">
        <v>179</v>
      </c>
      <c r="G7" s="25">
        <v>38836</v>
      </c>
      <c r="H7" s="25">
        <f t="shared" si="0"/>
        <v>524290</v>
      </c>
      <c r="I7" s="59" t="s">
        <v>187</v>
      </c>
      <c r="J7" s="59" t="s">
        <v>188</v>
      </c>
    </row>
    <row r="8" spans="1:10" ht="15.75" customHeight="1" x14ac:dyDescent="0.2">
      <c r="B8" s="23">
        <v>45698</v>
      </c>
      <c r="C8" s="24" t="s">
        <v>365</v>
      </c>
      <c r="D8" s="24" t="s">
        <v>198</v>
      </c>
      <c r="E8" s="25">
        <v>644253</v>
      </c>
      <c r="F8" s="58" t="s">
        <v>179</v>
      </c>
      <c r="G8" s="25">
        <v>51540</v>
      </c>
      <c r="H8" s="25">
        <f t="shared" si="0"/>
        <v>695793</v>
      </c>
      <c r="I8" s="59" t="s">
        <v>187</v>
      </c>
      <c r="J8" s="59" t="s">
        <v>188</v>
      </c>
    </row>
    <row r="9" spans="1:10" ht="15.75" customHeight="1" x14ac:dyDescent="0.2">
      <c r="B9" s="23">
        <v>45700</v>
      </c>
      <c r="C9" s="24" t="s">
        <v>366</v>
      </c>
      <c r="D9" s="24" t="s">
        <v>200</v>
      </c>
      <c r="E9" s="25">
        <v>644253</v>
      </c>
      <c r="F9" s="58" t="s">
        <v>179</v>
      </c>
      <c r="G9" s="25">
        <v>51540</v>
      </c>
      <c r="H9" s="25">
        <f t="shared" si="0"/>
        <v>695793</v>
      </c>
      <c r="I9" s="59" t="s">
        <v>187</v>
      </c>
      <c r="J9" s="59" t="s">
        <v>188</v>
      </c>
    </row>
    <row r="10" spans="1:10" ht="15.75" customHeight="1" x14ac:dyDescent="0.2">
      <c r="B10" s="23">
        <v>45700</v>
      </c>
      <c r="C10" s="24" t="s">
        <v>367</v>
      </c>
      <c r="D10" s="24" t="s">
        <v>368</v>
      </c>
      <c r="E10" s="25">
        <v>1335365</v>
      </c>
      <c r="F10" s="58" t="s">
        <v>179</v>
      </c>
      <c r="G10" s="25">
        <v>106829</v>
      </c>
      <c r="H10" s="25">
        <f t="shared" si="0"/>
        <v>1442194</v>
      </c>
      <c r="I10" s="59" t="s">
        <v>187</v>
      </c>
      <c r="J10" s="59" t="s">
        <v>188</v>
      </c>
    </row>
    <row r="11" spans="1:10" ht="15.75" customHeight="1" x14ac:dyDescent="0.2">
      <c r="B11" s="23">
        <v>45700</v>
      </c>
      <c r="C11" s="24" t="s">
        <v>369</v>
      </c>
      <c r="D11" s="24" t="s">
        <v>206</v>
      </c>
      <c r="E11" s="25">
        <v>761096</v>
      </c>
      <c r="F11" s="58" t="s">
        <v>179</v>
      </c>
      <c r="G11" s="25">
        <v>60888</v>
      </c>
      <c r="H11" s="25">
        <f t="shared" si="0"/>
        <v>821984</v>
      </c>
      <c r="I11" s="59" t="s">
        <v>187</v>
      </c>
      <c r="J11" s="59" t="s">
        <v>188</v>
      </c>
    </row>
    <row r="12" spans="1:10" ht="15.75" customHeight="1" x14ac:dyDescent="0.2">
      <c r="B12" s="23">
        <v>45705</v>
      </c>
      <c r="C12" s="24" t="s">
        <v>370</v>
      </c>
      <c r="D12" s="24" t="s">
        <v>235</v>
      </c>
      <c r="E12" s="25">
        <v>1593250</v>
      </c>
      <c r="F12" s="58" t="s">
        <v>179</v>
      </c>
      <c r="G12" s="25">
        <v>127460</v>
      </c>
      <c r="H12" s="25">
        <f t="shared" si="0"/>
        <v>1720710</v>
      </c>
      <c r="I12" s="59" t="s">
        <v>187</v>
      </c>
      <c r="J12" s="59" t="s">
        <v>188</v>
      </c>
    </row>
    <row r="13" spans="1:10" ht="15.75" customHeight="1" x14ac:dyDescent="0.2">
      <c r="B13" s="23">
        <v>45709</v>
      </c>
      <c r="C13" s="24" t="s">
        <v>371</v>
      </c>
      <c r="D13" s="24" t="s">
        <v>196</v>
      </c>
      <c r="E13" s="25">
        <v>435382</v>
      </c>
      <c r="F13" s="58" t="s">
        <v>179</v>
      </c>
      <c r="G13" s="25">
        <v>34831</v>
      </c>
      <c r="H13" s="25">
        <f t="shared" si="0"/>
        <v>470213</v>
      </c>
      <c r="I13" s="59" t="s">
        <v>187</v>
      </c>
      <c r="J13" s="59" t="s">
        <v>188</v>
      </c>
    </row>
    <row r="14" spans="1:10" ht="15.75" customHeight="1" x14ac:dyDescent="0.2">
      <c r="B14" s="23">
        <v>45712</v>
      </c>
      <c r="C14" s="24" t="s">
        <v>372</v>
      </c>
      <c r="D14" s="24" t="s">
        <v>206</v>
      </c>
      <c r="E14" s="25">
        <v>765080</v>
      </c>
      <c r="F14" s="58" t="s">
        <v>179</v>
      </c>
      <c r="G14" s="25">
        <v>61206</v>
      </c>
      <c r="H14" s="25">
        <f t="shared" si="0"/>
        <v>826286</v>
      </c>
      <c r="I14" s="59" t="s">
        <v>187</v>
      </c>
      <c r="J14" s="59" t="s">
        <v>188</v>
      </c>
    </row>
    <row r="15" spans="1:10" ht="15.75" customHeight="1" x14ac:dyDescent="0.2">
      <c r="B15" s="23">
        <v>45712</v>
      </c>
      <c r="C15" s="24" t="s">
        <v>373</v>
      </c>
      <c r="D15" s="24" t="s">
        <v>198</v>
      </c>
      <c r="E15" s="25">
        <v>956208</v>
      </c>
      <c r="F15" s="58" t="s">
        <v>179</v>
      </c>
      <c r="G15" s="25">
        <v>76497</v>
      </c>
      <c r="H15" s="25">
        <f t="shared" si="0"/>
        <v>1032705</v>
      </c>
      <c r="I15" s="59" t="s">
        <v>187</v>
      </c>
      <c r="J15" s="59" t="s">
        <v>188</v>
      </c>
    </row>
    <row r="16" spans="1:10" ht="15.75" customHeight="1" x14ac:dyDescent="0.2">
      <c r="B16" s="23">
        <v>45713</v>
      </c>
      <c r="C16" s="24" t="s">
        <v>374</v>
      </c>
      <c r="D16" s="24" t="s">
        <v>186</v>
      </c>
      <c r="E16" s="25">
        <v>1140400</v>
      </c>
      <c r="F16" s="58" t="s">
        <v>179</v>
      </c>
      <c r="G16" s="25">
        <v>91232</v>
      </c>
      <c r="H16" s="25">
        <f t="shared" si="0"/>
        <v>1231632</v>
      </c>
      <c r="I16" s="59" t="s">
        <v>187</v>
      </c>
      <c r="J16" s="59" t="s">
        <v>188</v>
      </c>
    </row>
    <row r="17" spans="2:10" ht="15.75" customHeight="1" x14ac:dyDescent="0.2">
      <c r="B17" s="23">
        <v>45714</v>
      </c>
      <c r="C17" s="24" t="s">
        <v>375</v>
      </c>
      <c r="D17" s="24" t="s">
        <v>233</v>
      </c>
      <c r="E17" s="25">
        <v>679422</v>
      </c>
      <c r="F17" s="58" t="s">
        <v>179</v>
      </c>
      <c r="G17" s="25">
        <v>54354</v>
      </c>
      <c r="H17" s="25">
        <f t="shared" si="0"/>
        <v>733776</v>
      </c>
      <c r="I17" s="59" t="s">
        <v>187</v>
      </c>
      <c r="J17" s="59" t="s">
        <v>188</v>
      </c>
    </row>
    <row r="18" spans="2:10" ht="15.75" customHeight="1" x14ac:dyDescent="0.2">
      <c r="B18" s="23">
        <v>45714</v>
      </c>
      <c r="C18" s="24" t="s">
        <v>376</v>
      </c>
      <c r="D18" s="24" t="s">
        <v>192</v>
      </c>
      <c r="E18" s="25">
        <v>1204718</v>
      </c>
      <c r="F18" s="58" t="s">
        <v>179</v>
      </c>
      <c r="G18" s="25">
        <v>96377</v>
      </c>
      <c r="H18" s="25">
        <f t="shared" si="0"/>
        <v>1301095</v>
      </c>
      <c r="I18" s="59" t="s">
        <v>187</v>
      </c>
      <c r="J18" s="59" t="s">
        <v>188</v>
      </c>
    </row>
    <row r="19" spans="2:10" ht="15.75" customHeight="1" x14ac:dyDescent="0.2">
      <c r="B19" s="66">
        <v>45694</v>
      </c>
      <c r="C19" s="24"/>
      <c r="D19" s="59" t="s">
        <v>297</v>
      </c>
      <c r="E19" s="67">
        <v>-236622</v>
      </c>
      <c r="F19" s="58" t="s">
        <v>179</v>
      </c>
      <c r="G19" s="67">
        <v>-18930</v>
      </c>
      <c r="H19" s="25">
        <f t="shared" si="0"/>
        <v>-255552</v>
      </c>
      <c r="I19" s="59" t="s">
        <v>187</v>
      </c>
      <c r="J19" s="59" t="s">
        <v>188</v>
      </c>
    </row>
    <row r="20" spans="2:10" ht="15.75" customHeight="1" x14ac:dyDescent="0.2">
      <c r="B20" s="66">
        <v>45701</v>
      </c>
      <c r="C20" s="24"/>
      <c r="D20" s="59" t="s">
        <v>236</v>
      </c>
      <c r="E20" s="67">
        <v>-67403</v>
      </c>
      <c r="F20" s="58" t="s">
        <v>179</v>
      </c>
      <c r="G20" s="67">
        <v>-5392</v>
      </c>
      <c r="H20" s="25">
        <f t="shared" si="0"/>
        <v>-72795</v>
      </c>
      <c r="I20" s="59" t="s">
        <v>187</v>
      </c>
      <c r="J20" s="59" t="s">
        <v>188</v>
      </c>
    </row>
    <row r="21" spans="2:10" ht="15.75" customHeight="1" x14ac:dyDescent="0.2">
      <c r="B21" s="66">
        <v>45702</v>
      </c>
      <c r="C21" s="24"/>
      <c r="D21" s="24" t="s">
        <v>211</v>
      </c>
      <c r="E21" s="67">
        <v>-501567</v>
      </c>
      <c r="F21" s="58" t="s">
        <v>179</v>
      </c>
      <c r="G21" s="67">
        <v>-40125</v>
      </c>
      <c r="H21" s="25">
        <f t="shared" si="0"/>
        <v>-541692</v>
      </c>
      <c r="I21" s="59" t="s">
        <v>187</v>
      </c>
      <c r="J21" s="59" t="s">
        <v>188</v>
      </c>
    </row>
    <row r="22" spans="2:10" ht="15.75" customHeight="1" x14ac:dyDescent="0.2">
      <c r="B22" s="66">
        <v>45702</v>
      </c>
      <c r="C22" s="24"/>
      <c r="D22" s="24" t="s">
        <v>209</v>
      </c>
      <c r="E22" s="67">
        <v>-172426</v>
      </c>
      <c r="F22" s="58" t="s">
        <v>179</v>
      </c>
      <c r="G22" s="67">
        <v>-13794</v>
      </c>
      <c r="H22" s="25">
        <f t="shared" si="0"/>
        <v>-186220</v>
      </c>
      <c r="I22" s="59" t="s">
        <v>187</v>
      </c>
      <c r="J22" s="59" t="s">
        <v>188</v>
      </c>
    </row>
    <row r="23" spans="2:10" ht="15.75" customHeight="1" x14ac:dyDescent="0.2">
      <c r="B23" s="66">
        <v>45713</v>
      </c>
      <c r="C23" s="24"/>
      <c r="D23" s="59" t="s">
        <v>212</v>
      </c>
      <c r="E23" s="67">
        <v>-134806</v>
      </c>
      <c r="F23" s="58" t="s">
        <v>179</v>
      </c>
      <c r="G23" s="67">
        <v>-10784</v>
      </c>
      <c r="H23" s="25">
        <f t="shared" si="0"/>
        <v>-145590</v>
      </c>
      <c r="I23" s="59" t="s">
        <v>187</v>
      </c>
      <c r="J23" s="59" t="s">
        <v>188</v>
      </c>
    </row>
    <row r="24" spans="2:10" ht="15.75" customHeight="1" x14ac:dyDescent="0.2">
      <c r="B24" s="66">
        <v>45714</v>
      </c>
      <c r="C24" s="24"/>
      <c r="D24" s="59" t="s">
        <v>210</v>
      </c>
      <c r="E24" s="67">
        <v>-56430</v>
      </c>
      <c r="F24" s="58" t="s">
        <v>179</v>
      </c>
      <c r="G24" s="67">
        <v>-4514</v>
      </c>
      <c r="H24" s="25">
        <f t="shared" si="0"/>
        <v>-60944</v>
      </c>
      <c r="I24" s="59" t="s">
        <v>187</v>
      </c>
      <c r="J24" s="59" t="s">
        <v>188</v>
      </c>
    </row>
    <row r="25" spans="2:10" x14ac:dyDescent="0.2">
      <c r="B25" s="36" t="s">
        <v>377</v>
      </c>
      <c r="D25" s="60" t="s">
        <v>214</v>
      </c>
      <c r="E25" s="37">
        <f>SUM(E4:E24)</f>
        <v>13094369</v>
      </c>
      <c r="G25" s="37">
        <f>SUM(G4:G24)</f>
        <v>1047550</v>
      </c>
      <c r="H25" s="37">
        <f>SUM(H4:H24)</f>
        <v>14141919</v>
      </c>
    </row>
    <row r="26" spans="2:10" x14ac:dyDescent="0.2">
      <c r="D26" s="61" t="s">
        <v>378</v>
      </c>
      <c r="H26" s="62">
        <f>-E25*0.005</f>
        <v>-65471.845000000001</v>
      </c>
    </row>
    <row r="27" spans="2:10" x14ac:dyDescent="0.2">
      <c r="D27" s="61" t="s">
        <v>379</v>
      </c>
      <c r="H27" s="62">
        <f>-H25*0.01</f>
        <v>-141419.19</v>
      </c>
    </row>
    <row r="28" spans="2:10" x14ac:dyDescent="0.2">
      <c r="D28" s="61" t="s">
        <v>380</v>
      </c>
      <c r="H28" s="62">
        <f>-H25*0.01</f>
        <v>-141419.19</v>
      </c>
    </row>
    <row r="29" spans="2:10" x14ac:dyDescent="0.2">
      <c r="D29" s="63" t="s">
        <v>218</v>
      </c>
      <c r="H29" s="64">
        <f>+SUM(H26:H28)</f>
        <v>-348310.22499999998</v>
      </c>
    </row>
    <row r="30" spans="2:10" x14ac:dyDescent="0.2">
      <c r="D30" s="65" t="s">
        <v>219</v>
      </c>
      <c r="H30" s="64">
        <f>+H25+H29</f>
        <v>13793608.775</v>
      </c>
    </row>
  </sheetData>
  <mergeCells count="2">
    <mergeCell ref="A1:I1"/>
    <mergeCell ref="A2:I2"/>
  </mergeCells>
  <pageMargins left="0.27" right="0.28000000000000003" top="0.75" bottom="0.75" header="0.3" footer="0.3"/>
  <pageSetup paperSize="9" scale="7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4"/>
  <sheetViews>
    <sheetView topLeftCell="A7" workbookViewId="0">
      <selection activeCell="H8" sqref="H8"/>
    </sheetView>
  </sheetViews>
  <sheetFormatPr defaultRowHeight="14.25" x14ac:dyDescent="0.2"/>
  <cols>
    <col min="1" max="2" width="13" customWidth="1"/>
    <col min="3" max="3" width="21" customWidth="1"/>
    <col min="4" max="4" width="54.25" customWidth="1"/>
    <col min="5" max="8" width="13" customWidth="1"/>
    <col min="10" max="10" width="11.75" bestFit="1" customWidth="1"/>
  </cols>
  <sheetData>
    <row r="1" spans="1:11" ht="32.25" customHeight="1" x14ac:dyDescent="0.3">
      <c r="A1" s="80" t="s">
        <v>45</v>
      </c>
      <c r="B1" s="80"/>
      <c r="C1" s="80"/>
      <c r="D1" s="80"/>
      <c r="E1" s="80"/>
      <c r="F1" s="80"/>
      <c r="G1" s="80"/>
      <c r="H1" s="80"/>
    </row>
    <row r="2" spans="1:11" ht="26.25" customHeight="1" x14ac:dyDescent="0.2">
      <c r="A2" s="27" t="s">
        <v>8</v>
      </c>
      <c r="B2" s="26" t="s">
        <v>9</v>
      </c>
      <c r="C2" s="26" t="s">
        <v>10</v>
      </c>
      <c r="D2" s="26" t="s">
        <v>11</v>
      </c>
      <c r="E2" s="28" t="s">
        <v>12</v>
      </c>
      <c r="F2" s="28" t="s">
        <v>13</v>
      </c>
      <c r="G2" s="28" t="s">
        <v>14</v>
      </c>
      <c r="H2" s="28" t="s">
        <v>15</v>
      </c>
    </row>
    <row r="3" spans="1:11" x14ac:dyDescent="0.2">
      <c r="A3" s="23">
        <v>45029</v>
      </c>
      <c r="B3" s="24" t="s">
        <v>40</v>
      </c>
      <c r="C3" s="24" t="s">
        <v>20</v>
      </c>
      <c r="D3" s="24" t="s">
        <v>25</v>
      </c>
      <c r="E3" s="25">
        <v>1801668</v>
      </c>
      <c r="F3" s="25">
        <v>162150</v>
      </c>
      <c r="G3" s="25">
        <v>163952</v>
      </c>
      <c r="H3" s="46">
        <v>1803470</v>
      </c>
      <c r="J3" s="47"/>
      <c r="K3" t="s">
        <v>94</v>
      </c>
    </row>
    <row r="4" spans="1:11" x14ac:dyDescent="0.2">
      <c r="A4" s="23">
        <v>45029</v>
      </c>
      <c r="B4" s="24" t="s">
        <v>41</v>
      </c>
      <c r="C4" s="24" t="s">
        <v>22</v>
      </c>
      <c r="D4" s="24" t="s">
        <v>29</v>
      </c>
      <c r="E4" s="25">
        <v>1366358</v>
      </c>
      <c r="F4" s="25">
        <v>122972</v>
      </c>
      <c r="G4" s="25">
        <v>124339</v>
      </c>
      <c r="H4" s="46">
        <v>1367725</v>
      </c>
    </row>
    <row r="5" spans="1:11" x14ac:dyDescent="0.2">
      <c r="A5" s="23">
        <v>45029</v>
      </c>
      <c r="B5" s="24" t="s">
        <v>42</v>
      </c>
      <c r="C5" s="24" t="s">
        <v>43</v>
      </c>
      <c r="D5" s="24" t="s">
        <v>18</v>
      </c>
      <c r="E5" s="25">
        <v>1160818</v>
      </c>
      <c r="F5" s="25">
        <v>104474</v>
      </c>
      <c r="G5" s="25">
        <v>105634</v>
      </c>
      <c r="H5" s="46">
        <v>1161978</v>
      </c>
    </row>
    <row r="6" spans="1:11" x14ac:dyDescent="0.2">
      <c r="A6" s="23">
        <v>45044</v>
      </c>
      <c r="B6" s="24" t="s">
        <v>16</v>
      </c>
      <c r="C6" s="24" t="s">
        <v>17</v>
      </c>
      <c r="D6" s="24" t="s">
        <v>18</v>
      </c>
      <c r="E6" s="25">
        <v>2156137</v>
      </c>
      <c r="F6" s="25">
        <v>194053</v>
      </c>
      <c r="G6" s="25">
        <v>196208</v>
      </c>
      <c r="H6" s="46">
        <v>2158292</v>
      </c>
    </row>
    <row r="7" spans="1:11" x14ac:dyDescent="0.2">
      <c r="A7" s="23">
        <v>45058</v>
      </c>
      <c r="B7" s="24" t="s">
        <v>19</v>
      </c>
      <c r="C7" s="24" t="s">
        <v>17</v>
      </c>
      <c r="D7" s="24" t="s">
        <v>20</v>
      </c>
      <c r="E7" s="25">
        <v>2197222</v>
      </c>
      <c r="F7" s="25">
        <v>197750</v>
      </c>
      <c r="G7" s="25">
        <v>199947</v>
      </c>
      <c r="H7" s="46">
        <v>2199419</v>
      </c>
    </row>
    <row r="8" spans="1:11" x14ac:dyDescent="0.2">
      <c r="A8" s="23">
        <v>45058</v>
      </c>
      <c r="B8" s="24" t="s">
        <v>21</v>
      </c>
      <c r="C8" s="24" t="s">
        <v>17</v>
      </c>
      <c r="D8" s="24" t="s">
        <v>22</v>
      </c>
      <c r="E8" s="25">
        <v>1591394</v>
      </c>
      <c r="F8" s="25">
        <v>143226</v>
      </c>
      <c r="G8" s="25">
        <v>144817</v>
      </c>
      <c r="H8" s="46">
        <v>1592985</v>
      </c>
    </row>
    <row r="9" spans="1:11" x14ac:dyDescent="0.2">
      <c r="A9" s="23">
        <v>45076</v>
      </c>
      <c r="B9" s="24" t="s">
        <v>23</v>
      </c>
      <c r="C9" s="24" t="s">
        <v>17</v>
      </c>
      <c r="D9" s="24" t="s">
        <v>18</v>
      </c>
      <c r="E9" s="25">
        <v>1801668</v>
      </c>
      <c r="F9" s="25">
        <v>162150</v>
      </c>
      <c r="G9" s="25">
        <v>163952</v>
      </c>
      <c r="H9" s="46">
        <v>1803470</v>
      </c>
    </row>
    <row r="10" spans="1:11" x14ac:dyDescent="0.2">
      <c r="A10" s="23">
        <v>45084</v>
      </c>
      <c r="B10" s="24" t="s">
        <v>24</v>
      </c>
      <c r="C10" s="24" t="s">
        <v>17</v>
      </c>
      <c r="D10" s="24" t="s">
        <v>25</v>
      </c>
      <c r="E10" s="25">
        <v>1776553</v>
      </c>
      <c r="F10" s="25">
        <v>159890</v>
      </c>
      <c r="G10" s="25">
        <v>161666</v>
      </c>
      <c r="H10" s="25">
        <v>1778329</v>
      </c>
      <c r="J10" s="33"/>
    </row>
    <row r="11" spans="1:11" x14ac:dyDescent="0.2">
      <c r="A11" s="23">
        <v>45098</v>
      </c>
      <c r="B11" s="24" t="s">
        <v>26</v>
      </c>
      <c r="C11" s="24" t="s">
        <v>17</v>
      </c>
      <c r="D11" s="24" t="s">
        <v>18</v>
      </c>
      <c r="E11" s="25">
        <v>2256999</v>
      </c>
      <c r="F11" s="25">
        <v>203130</v>
      </c>
      <c r="G11" s="25">
        <v>205387</v>
      </c>
      <c r="H11" s="25">
        <v>2259256</v>
      </c>
      <c r="J11" s="33"/>
    </row>
    <row r="12" spans="1:11" ht="17.25" customHeight="1" x14ac:dyDescent="0.2">
      <c r="A12" s="23">
        <v>45100</v>
      </c>
      <c r="B12" s="24" t="s">
        <v>27</v>
      </c>
      <c r="C12" s="24" t="s">
        <v>17</v>
      </c>
      <c r="D12" s="24" t="s">
        <v>25</v>
      </c>
      <c r="E12" s="25">
        <v>1572916</v>
      </c>
      <c r="F12" s="25">
        <v>141562</v>
      </c>
      <c r="G12" s="25">
        <v>143135</v>
      </c>
      <c r="H12" s="25">
        <v>1574489</v>
      </c>
    </row>
    <row r="13" spans="1:11" x14ac:dyDescent="0.2">
      <c r="A13" s="23">
        <v>45106</v>
      </c>
      <c r="B13" s="24" t="s">
        <v>28</v>
      </c>
      <c r="C13" s="24" t="s">
        <v>17</v>
      </c>
      <c r="D13" s="24" t="s">
        <v>29</v>
      </c>
      <c r="E13" s="25">
        <v>1733151</v>
      </c>
      <c r="F13" s="25">
        <v>155984</v>
      </c>
      <c r="G13" s="25">
        <v>157717</v>
      </c>
      <c r="H13" s="25">
        <v>1734884</v>
      </c>
    </row>
    <row r="14" spans="1:11" x14ac:dyDescent="0.2">
      <c r="A14" s="23">
        <v>45119</v>
      </c>
      <c r="B14" s="24" t="s">
        <v>30</v>
      </c>
      <c r="C14" s="24" t="s">
        <v>17</v>
      </c>
      <c r="D14" s="24" t="s">
        <v>18</v>
      </c>
      <c r="E14" s="25">
        <v>2403861</v>
      </c>
      <c r="F14" s="25">
        <v>216348</v>
      </c>
      <c r="G14" s="25">
        <v>175001</v>
      </c>
      <c r="H14" s="25">
        <v>2362514</v>
      </c>
    </row>
    <row r="15" spans="1:11" x14ac:dyDescent="0.2">
      <c r="A15" s="23">
        <v>45126</v>
      </c>
      <c r="B15" s="24" t="s">
        <v>44</v>
      </c>
      <c r="C15" s="24" t="s">
        <v>20</v>
      </c>
      <c r="D15" s="24" t="s">
        <v>25</v>
      </c>
      <c r="E15" s="25">
        <v>2191941</v>
      </c>
      <c r="F15" s="25">
        <v>197275</v>
      </c>
      <c r="G15" s="25">
        <v>159573</v>
      </c>
      <c r="H15" s="25">
        <v>2154239</v>
      </c>
    </row>
    <row r="16" spans="1:11" x14ac:dyDescent="0.2">
      <c r="A16" s="29"/>
      <c r="B16" s="30"/>
      <c r="C16" s="30"/>
      <c r="D16" s="30"/>
      <c r="E16" s="31"/>
      <c r="F16" s="31"/>
      <c r="G16" s="31"/>
      <c r="H16" s="31">
        <f>SUM(H3:H15)</f>
        <v>23951050</v>
      </c>
    </row>
    <row r="17" spans="1:8" x14ac:dyDescent="0.2">
      <c r="A17" s="29"/>
      <c r="B17" s="30"/>
      <c r="C17" s="30"/>
      <c r="D17" s="30"/>
      <c r="E17" s="31"/>
      <c r="F17" s="31"/>
      <c r="G17" s="31"/>
      <c r="H17" s="31"/>
    </row>
    <row r="18" spans="1:8" ht="18.75" x14ac:dyDescent="0.3">
      <c r="A18" s="82" t="s">
        <v>46</v>
      </c>
      <c r="B18" s="82"/>
      <c r="C18" s="82"/>
      <c r="D18" s="82"/>
      <c r="E18" s="82"/>
      <c r="F18" s="82"/>
      <c r="G18" s="82"/>
      <c r="H18" s="82"/>
    </row>
    <row r="19" spans="1:8" ht="21" x14ac:dyDescent="0.2">
      <c r="A19" s="27" t="s">
        <v>8</v>
      </c>
      <c r="B19" s="26" t="s">
        <v>9</v>
      </c>
      <c r="C19" s="26" t="s">
        <v>10</v>
      </c>
      <c r="D19" s="26" t="s">
        <v>11</v>
      </c>
      <c r="E19" s="28" t="s">
        <v>12</v>
      </c>
      <c r="F19" s="28" t="s">
        <v>13</v>
      </c>
      <c r="G19" s="28" t="s">
        <v>14</v>
      </c>
      <c r="H19" s="28" t="s">
        <v>15</v>
      </c>
    </row>
    <row r="20" spans="1:8" x14ac:dyDescent="0.2">
      <c r="A20" s="23">
        <v>45030</v>
      </c>
      <c r="B20" s="24" t="s">
        <v>35</v>
      </c>
      <c r="C20" s="24" t="s">
        <v>17</v>
      </c>
      <c r="D20" s="24" t="s">
        <v>34</v>
      </c>
      <c r="E20" s="25">
        <v>203393</v>
      </c>
      <c r="F20" s="25">
        <v>0</v>
      </c>
      <c r="G20" s="25">
        <v>0</v>
      </c>
      <c r="H20" s="46">
        <v>203393</v>
      </c>
    </row>
    <row r="21" spans="1:8" x14ac:dyDescent="0.2">
      <c r="A21" s="23">
        <v>45066</v>
      </c>
      <c r="B21" s="24" t="s">
        <v>36</v>
      </c>
      <c r="C21" s="24" t="s">
        <v>17</v>
      </c>
      <c r="D21" s="24" t="s">
        <v>37</v>
      </c>
      <c r="E21" s="25">
        <v>50232</v>
      </c>
      <c r="F21" s="25">
        <v>0</v>
      </c>
      <c r="G21" s="25">
        <v>0</v>
      </c>
      <c r="H21" s="46">
        <v>50232</v>
      </c>
    </row>
    <row r="22" spans="1:8" x14ac:dyDescent="0.2">
      <c r="A22" s="23">
        <v>45084</v>
      </c>
      <c r="B22" s="24" t="s">
        <v>33</v>
      </c>
      <c r="C22" s="24" t="s">
        <v>17</v>
      </c>
      <c r="D22" s="24" t="s">
        <v>34</v>
      </c>
      <c r="E22" s="25">
        <v>372291</v>
      </c>
      <c r="F22" s="25">
        <v>0</v>
      </c>
      <c r="G22" s="25">
        <v>0</v>
      </c>
      <c r="H22" s="25">
        <v>372291</v>
      </c>
    </row>
    <row r="23" spans="1:8" x14ac:dyDescent="0.2">
      <c r="A23" s="23">
        <v>45111</v>
      </c>
      <c r="B23" s="24" t="s">
        <v>47</v>
      </c>
      <c r="C23" s="24" t="s">
        <v>17</v>
      </c>
      <c r="D23" s="24" t="s">
        <v>39</v>
      </c>
      <c r="E23" s="25">
        <v>92092</v>
      </c>
      <c r="F23" s="25">
        <v>0</v>
      </c>
      <c r="G23" s="25">
        <v>0</v>
      </c>
      <c r="H23" s="25">
        <v>92092</v>
      </c>
    </row>
    <row r="24" spans="1:8" x14ac:dyDescent="0.2">
      <c r="A24" s="23">
        <v>45122</v>
      </c>
      <c r="B24" s="24" t="s">
        <v>38</v>
      </c>
      <c r="C24" s="24" t="s">
        <v>17</v>
      </c>
      <c r="D24" s="24" t="s">
        <v>39</v>
      </c>
      <c r="E24" s="25">
        <v>54638</v>
      </c>
      <c r="F24" s="25">
        <v>0</v>
      </c>
      <c r="G24" s="25">
        <v>0</v>
      </c>
      <c r="H24" s="25">
        <v>54638</v>
      </c>
    </row>
    <row r="25" spans="1:8" x14ac:dyDescent="0.2">
      <c r="H25" s="33">
        <f>SUM(H20:H24)</f>
        <v>772646</v>
      </c>
    </row>
    <row r="27" spans="1:8" x14ac:dyDescent="0.2">
      <c r="H27" s="33">
        <f>+H16-H25</f>
        <v>23178404</v>
      </c>
    </row>
    <row r="31" spans="1:8" x14ac:dyDescent="0.2">
      <c r="D31" s="33"/>
    </row>
    <row r="32" spans="1:8" x14ac:dyDescent="0.2">
      <c r="D32" s="33"/>
    </row>
    <row r="33" spans="4:4" x14ac:dyDescent="0.2">
      <c r="D33" s="33"/>
    </row>
    <row r="34" spans="4:4" x14ac:dyDescent="0.2">
      <c r="D34" s="33"/>
    </row>
  </sheetData>
  <autoFilter ref="A19:T19" xr:uid="{00000000-0009-0000-0000-000009000000}"/>
  <mergeCells count="2">
    <mergeCell ref="A18:H18"/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7"/>
  <sheetViews>
    <sheetView workbookViewId="0">
      <selection activeCell="H8" sqref="H8"/>
    </sheetView>
  </sheetViews>
  <sheetFormatPr defaultRowHeight="14.25" x14ac:dyDescent="0.2"/>
  <cols>
    <col min="5" max="5" width="55.875" customWidth="1"/>
    <col min="6" max="10" width="15" customWidth="1"/>
  </cols>
  <sheetData>
    <row r="1" spans="1:10" ht="18.75" x14ac:dyDescent="0.3">
      <c r="A1" s="80" t="s">
        <v>48</v>
      </c>
      <c r="B1" s="80"/>
      <c r="C1" s="80"/>
      <c r="D1" s="80"/>
      <c r="E1" s="80"/>
      <c r="F1" s="80"/>
      <c r="G1" s="80"/>
      <c r="H1" s="80"/>
      <c r="I1" s="80"/>
    </row>
    <row r="2" spans="1:10" ht="21" x14ac:dyDescent="0.2">
      <c r="A2" s="27" t="s">
        <v>49</v>
      </c>
      <c r="B2" s="26" t="s">
        <v>9</v>
      </c>
      <c r="C2" s="26" t="s">
        <v>10</v>
      </c>
      <c r="D2" s="26" t="s">
        <v>50</v>
      </c>
      <c r="E2" s="26" t="s">
        <v>11</v>
      </c>
      <c r="F2" s="28" t="s">
        <v>12</v>
      </c>
      <c r="G2" s="28" t="s">
        <v>13</v>
      </c>
      <c r="H2" s="28" t="s">
        <v>14</v>
      </c>
      <c r="I2" s="28" t="s">
        <v>15</v>
      </c>
    </row>
    <row r="3" spans="1:10" x14ac:dyDescent="0.2">
      <c r="A3" s="23">
        <v>45180</v>
      </c>
      <c r="B3" s="24" t="s">
        <v>51</v>
      </c>
      <c r="C3" s="24" t="s">
        <v>17</v>
      </c>
      <c r="D3" s="24" t="s">
        <v>52</v>
      </c>
      <c r="E3" s="24" t="s">
        <v>25</v>
      </c>
      <c r="F3" s="25">
        <v>2237941</v>
      </c>
      <c r="G3" s="25">
        <v>201415</v>
      </c>
      <c r="H3" s="25">
        <v>162922</v>
      </c>
      <c r="I3" s="25">
        <v>2199448</v>
      </c>
    </row>
    <row r="4" spans="1:10" x14ac:dyDescent="0.2">
      <c r="A4" s="23">
        <v>45180</v>
      </c>
      <c r="B4" s="24" t="s">
        <v>53</v>
      </c>
      <c r="C4" s="24" t="s">
        <v>17</v>
      </c>
      <c r="D4" s="24" t="s">
        <v>52</v>
      </c>
      <c r="E4" s="24" t="s">
        <v>18</v>
      </c>
      <c r="F4" s="25">
        <v>2247404</v>
      </c>
      <c r="G4" s="25">
        <v>202266</v>
      </c>
      <c r="H4" s="25">
        <v>163611</v>
      </c>
      <c r="I4" s="25">
        <v>2208749</v>
      </c>
    </row>
    <row r="5" spans="1:10" x14ac:dyDescent="0.2">
      <c r="A5" s="23">
        <v>45196</v>
      </c>
      <c r="B5" s="24" t="s">
        <v>54</v>
      </c>
      <c r="C5" s="24" t="s">
        <v>17</v>
      </c>
      <c r="D5" s="24" t="s">
        <v>52</v>
      </c>
      <c r="E5" s="24" t="s">
        <v>22</v>
      </c>
      <c r="F5" s="25">
        <v>1999992</v>
      </c>
      <c r="G5" s="25">
        <v>180000</v>
      </c>
      <c r="H5" s="25">
        <v>145599</v>
      </c>
      <c r="I5" s="25">
        <v>1965591</v>
      </c>
    </row>
    <row r="6" spans="1:10" x14ac:dyDescent="0.2">
      <c r="A6" s="23">
        <v>45181</v>
      </c>
      <c r="B6" s="30"/>
      <c r="C6" s="30"/>
      <c r="D6" s="30"/>
      <c r="E6" s="30" t="s">
        <v>32</v>
      </c>
      <c r="F6" s="25">
        <v>-134311</v>
      </c>
      <c r="G6" s="25">
        <v>0</v>
      </c>
      <c r="H6" s="25">
        <v>-10745</v>
      </c>
      <c r="I6" s="25">
        <v>-145056</v>
      </c>
    </row>
    <row r="7" spans="1:10" ht="15" x14ac:dyDescent="0.25">
      <c r="I7" s="34">
        <f>+SUM(I3:I6)</f>
        <v>6228732</v>
      </c>
      <c r="J7" t="s">
        <v>95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2"/>
  <sheetViews>
    <sheetView workbookViewId="0">
      <selection activeCell="L6" sqref="L6"/>
    </sheetView>
  </sheetViews>
  <sheetFormatPr defaultRowHeight="14.25" x14ac:dyDescent="0.2"/>
  <cols>
    <col min="1" max="2" width="11.125" customWidth="1"/>
    <col min="6" max="6" width="19.125" customWidth="1"/>
    <col min="7" max="10" width="10.75" customWidth="1"/>
    <col min="12" max="12" width="10.75" bestFit="1" customWidth="1"/>
  </cols>
  <sheetData>
    <row r="1" spans="1:12" ht="18.75" x14ac:dyDescent="0.3">
      <c r="A1" s="82" t="s">
        <v>48</v>
      </c>
      <c r="B1" s="82"/>
      <c r="C1" s="82"/>
      <c r="D1" s="82"/>
      <c r="E1" s="82"/>
      <c r="F1" s="82"/>
      <c r="G1" s="82"/>
      <c r="H1" s="82"/>
      <c r="I1" s="82"/>
      <c r="J1" s="82"/>
    </row>
    <row r="2" spans="1:12" ht="2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2" x14ac:dyDescent="0.2">
      <c r="A3" s="23">
        <v>45210</v>
      </c>
      <c r="B3" s="23">
        <v>45210</v>
      </c>
      <c r="C3" s="24" t="s">
        <v>55</v>
      </c>
      <c r="D3" s="24" t="s">
        <v>17</v>
      </c>
      <c r="E3" s="24" t="s">
        <v>52</v>
      </c>
      <c r="F3" s="24" t="s">
        <v>56</v>
      </c>
      <c r="G3" s="25">
        <v>2137933</v>
      </c>
      <c r="H3" s="25">
        <v>192414</v>
      </c>
      <c r="I3" s="25">
        <v>155642</v>
      </c>
      <c r="J3" s="25">
        <v>2101161</v>
      </c>
    </row>
    <row r="4" spans="1:12" x14ac:dyDescent="0.2">
      <c r="A4" s="23">
        <v>45210</v>
      </c>
      <c r="B4" s="23">
        <v>45210</v>
      </c>
      <c r="C4" s="24" t="s">
        <v>57</v>
      </c>
      <c r="D4" s="24" t="s">
        <v>17</v>
      </c>
      <c r="E4" s="24" t="s">
        <v>52</v>
      </c>
      <c r="F4" s="24" t="s">
        <v>25</v>
      </c>
      <c r="G4" s="25">
        <v>2247536</v>
      </c>
      <c r="H4" s="25">
        <v>202278</v>
      </c>
      <c r="I4" s="25">
        <v>163621</v>
      </c>
      <c r="J4" s="25">
        <v>2208879</v>
      </c>
    </row>
    <row r="5" spans="1:12" x14ac:dyDescent="0.2">
      <c r="A5" s="23">
        <v>45223</v>
      </c>
      <c r="B5" s="23">
        <v>45223</v>
      </c>
      <c r="C5" s="24" t="s">
        <v>58</v>
      </c>
      <c r="D5" s="24" t="s">
        <v>17</v>
      </c>
      <c r="E5" s="24" t="s">
        <v>52</v>
      </c>
      <c r="F5" s="24" t="s">
        <v>59</v>
      </c>
      <c r="G5" s="25">
        <v>1984861</v>
      </c>
      <c r="H5" s="25">
        <v>178637</v>
      </c>
      <c r="I5" s="25">
        <v>144498</v>
      </c>
      <c r="J5" s="25">
        <v>1950722</v>
      </c>
    </row>
    <row r="6" spans="1:12" x14ac:dyDescent="0.2">
      <c r="A6" s="36" t="s">
        <v>60</v>
      </c>
      <c r="B6" s="35"/>
      <c r="C6" s="35"/>
      <c r="D6" s="35"/>
      <c r="E6" s="35"/>
      <c r="F6" s="35"/>
      <c r="G6" s="37">
        <v>6370330</v>
      </c>
      <c r="H6" s="37">
        <v>573329</v>
      </c>
      <c r="I6" s="37">
        <v>463761</v>
      </c>
      <c r="J6" s="38">
        <v>6260762</v>
      </c>
      <c r="L6" s="33"/>
    </row>
    <row r="8" spans="1:12" ht="18.75" x14ac:dyDescent="0.3">
      <c r="A8" s="82" t="s">
        <v>61</v>
      </c>
      <c r="B8" s="82"/>
      <c r="C8" s="82"/>
      <c r="D8" s="82"/>
      <c r="E8" s="82"/>
      <c r="F8" s="82"/>
      <c r="G8" s="82"/>
      <c r="H8" s="82"/>
      <c r="I8" s="82"/>
      <c r="J8" s="82"/>
    </row>
    <row r="9" spans="1:12" ht="21" x14ac:dyDescent="0.2">
      <c r="A9" s="27" t="s">
        <v>49</v>
      </c>
      <c r="B9" s="27" t="s">
        <v>8</v>
      </c>
      <c r="C9" s="26" t="s">
        <v>9</v>
      </c>
      <c r="D9" s="26" t="s">
        <v>10</v>
      </c>
      <c r="E9" s="26" t="s">
        <v>67</v>
      </c>
      <c r="F9" s="26" t="s">
        <v>11</v>
      </c>
      <c r="G9" s="28" t="s">
        <v>12</v>
      </c>
      <c r="H9" s="28" t="s">
        <v>13</v>
      </c>
      <c r="I9" s="28" t="s">
        <v>14</v>
      </c>
      <c r="J9" s="28" t="s">
        <v>15</v>
      </c>
    </row>
    <row r="10" spans="1:12" x14ac:dyDescent="0.2">
      <c r="A10" s="23">
        <v>45216</v>
      </c>
      <c r="B10" s="23">
        <v>45216</v>
      </c>
      <c r="C10" s="24" t="s">
        <v>62</v>
      </c>
      <c r="D10" s="24" t="s">
        <v>17</v>
      </c>
      <c r="E10" s="24" t="s">
        <v>68</v>
      </c>
      <c r="F10" s="24" t="s">
        <v>63</v>
      </c>
      <c r="G10" s="25">
        <v>188236</v>
      </c>
      <c r="H10" s="25">
        <v>0</v>
      </c>
      <c r="I10" s="25">
        <v>15059</v>
      </c>
      <c r="J10" s="25">
        <v>203295</v>
      </c>
    </row>
    <row r="11" spans="1:12" x14ac:dyDescent="0.2">
      <c r="A11" s="23">
        <v>45209</v>
      </c>
      <c r="B11" s="23">
        <v>45209</v>
      </c>
      <c r="C11" s="24" t="s">
        <v>64</v>
      </c>
      <c r="D11" s="24" t="s">
        <v>17</v>
      </c>
      <c r="E11" s="24" t="s">
        <v>68</v>
      </c>
      <c r="F11" s="24" t="s">
        <v>65</v>
      </c>
      <c r="G11" s="25">
        <v>101182</v>
      </c>
      <c r="H11" s="25">
        <v>0</v>
      </c>
      <c r="I11" s="25">
        <v>8096</v>
      </c>
      <c r="J11" s="25">
        <v>109278</v>
      </c>
    </row>
    <row r="12" spans="1:12" x14ac:dyDescent="0.2">
      <c r="A12" s="36" t="s">
        <v>66</v>
      </c>
      <c r="B12" s="35"/>
      <c r="C12" s="35"/>
      <c r="D12" s="35"/>
      <c r="E12" s="35"/>
      <c r="F12" s="35"/>
      <c r="G12" s="37">
        <v>289418</v>
      </c>
      <c r="H12" s="37">
        <v>0</v>
      </c>
      <c r="I12" s="37">
        <v>23155</v>
      </c>
      <c r="J12" s="38">
        <v>312573</v>
      </c>
    </row>
  </sheetData>
  <mergeCells count="2">
    <mergeCell ref="A1:J1"/>
    <mergeCell ref="A8:J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8"/>
  <sheetViews>
    <sheetView workbookViewId="0">
      <selection activeCell="L6" sqref="L6"/>
    </sheetView>
  </sheetViews>
  <sheetFormatPr defaultRowHeight="14.25" x14ac:dyDescent="0.2"/>
  <cols>
    <col min="1" max="2" width="9.25" bestFit="1" customWidth="1"/>
    <col min="4" max="4" width="13.25" bestFit="1" customWidth="1"/>
    <col min="5" max="5" width="10.75" customWidth="1"/>
    <col min="6" max="6" width="36" bestFit="1" customWidth="1"/>
    <col min="7" max="7" width="10" bestFit="1" customWidth="1"/>
    <col min="8" max="9" width="9.125" bestFit="1" customWidth="1"/>
    <col min="10" max="10" width="10" bestFit="1" customWidth="1"/>
    <col min="11" max="11" width="14.25" bestFit="1" customWidth="1"/>
    <col min="12" max="12" width="11.75" bestFit="1" customWidth="1"/>
  </cols>
  <sheetData>
    <row r="1" spans="1:12" ht="18.75" x14ac:dyDescent="0.3">
      <c r="A1" s="82" t="s">
        <v>48</v>
      </c>
      <c r="B1" s="82"/>
      <c r="C1" s="82"/>
      <c r="D1" s="82"/>
      <c r="E1" s="82"/>
      <c r="F1" s="82"/>
      <c r="G1" s="82"/>
      <c r="H1" s="82"/>
      <c r="I1" s="82"/>
      <c r="J1" s="82"/>
    </row>
    <row r="2" spans="1:12" ht="2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2" x14ac:dyDescent="0.2">
      <c r="A3" s="39">
        <v>45273</v>
      </c>
      <c r="B3" s="39">
        <v>45273</v>
      </c>
      <c r="C3" s="40" t="s">
        <v>69</v>
      </c>
      <c r="D3" s="40" t="s">
        <v>17</v>
      </c>
      <c r="E3" s="40" t="s">
        <v>52</v>
      </c>
      <c r="F3" s="40" t="s">
        <v>78</v>
      </c>
      <c r="G3" s="43">
        <v>2762468</v>
      </c>
      <c r="H3" s="43">
        <v>447997</v>
      </c>
      <c r="I3" s="43">
        <v>185158</v>
      </c>
      <c r="J3" s="43">
        <v>2499629</v>
      </c>
    </row>
    <row r="4" spans="1:12" x14ac:dyDescent="0.2">
      <c r="A4" s="39">
        <v>45273</v>
      </c>
      <c r="B4" s="39">
        <v>45273</v>
      </c>
      <c r="C4" s="40" t="s">
        <v>70</v>
      </c>
      <c r="D4" s="40" t="s">
        <v>17</v>
      </c>
      <c r="E4" s="40" t="s">
        <v>52</v>
      </c>
      <c r="F4" s="40" t="s">
        <v>79</v>
      </c>
      <c r="G4" s="43">
        <v>1529796</v>
      </c>
      <c r="H4" s="43">
        <v>296631</v>
      </c>
      <c r="I4" s="43">
        <v>98653</v>
      </c>
      <c r="J4" s="43">
        <v>1331818</v>
      </c>
    </row>
    <row r="5" spans="1:12" x14ac:dyDescent="0.2">
      <c r="A5" s="39">
        <v>45273</v>
      </c>
      <c r="B5" s="39">
        <v>45273</v>
      </c>
      <c r="C5" s="40" t="s">
        <v>71</v>
      </c>
      <c r="D5" s="40" t="s">
        <v>17</v>
      </c>
      <c r="E5" s="40" t="s">
        <v>52</v>
      </c>
      <c r="F5" s="40" t="s">
        <v>80</v>
      </c>
      <c r="G5" s="43">
        <v>2747700</v>
      </c>
      <c r="H5" s="43">
        <v>487093</v>
      </c>
      <c r="I5" s="43">
        <v>180849</v>
      </c>
      <c r="J5" s="43">
        <v>2441456</v>
      </c>
    </row>
    <row r="6" spans="1:12" x14ac:dyDescent="0.2">
      <c r="A6" s="39">
        <v>45252</v>
      </c>
      <c r="B6" s="39">
        <v>45252</v>
      </c>
      <c r="C6" s="40" t="s">
        <v>72</v>
      </c>
      <c r="D6" s="40" t="s">
        <v>17</v>
      </c>
      <c r="E6" s="40" t="s">
        <v>52</v>
      </c>
      <c r="F6" s="40" t="s">
        <v>18</v>
      </c>
      <c r="G6" s="43">
        <v>2962020</v>
      </c>
      <c r="H6" s="43">
        <v>266582</v>
      </c>
      <c r="I6" s="43">
        <v>215635</v>
      </c>
      <c r="J6" s="43">
        <v>2911073</v>
      </c>
    </row>
    <row r="7" spans="1:12" x14ac:dyDescent="0.2">
      <c r="A7" s="39">
        <v>45252</v>
      </c>
      <c r="B7" s="39">
        <v>45252</v>
      </c>
      <c r="C7" s="40" t="s">
        <v>73</v>
      </c>
      <c r="D7" s="40" t="s">
        <v>17</v>
      </c>
      <c r="E7" s="40" t="s">
        <v>52</v>
      </c>
      <c r="F7" s="40" t="s">
        <v>25</v>
      </c>
      <c r="G7" s="43">
        <v>2938795</v>
      </c>
      <c r="H7" s="43">
        <v>264492</v>
      </c>
      <c r="I7" s="43">
        <v>213944</v>
      </c>
      <c r="J7" s="43">
        <v>2888247</v>
      </c>
    </row>
    <row r="8" spans="1:12" x14ac:dyDescent="0.2">
      <c r="A8" s="39">
        <v>45252</v>
      </c>
      <c r="B8" s="39">
        <v>45252</v>
      </c>
      <c r="C8" s="40" t="s">
        <v>74</v>
      </c>
      <c r="D8" s="40" t="s">
        <v>17</v>
      </c>
      <c r="E8" s="40" t="s">
        <v>52</v>
      </c>
      <c r="F8" s="40" t="s">
        <v>29</v>
      </c>
      <c r="G8" s="43">
        <v>1194292</v>
      </c>
      <c r="H8" s="43">
        <v>107486</v>
      </c>
      <c r="I8" s="43">
        <v>86944</v>
      </c>
      <c r="J8" s="43">
        <v>1173750</v>
      </c>
    </row>
    <row r="9" spans="1:12" x14ac:dyDescent="0.2">
      <c r="A9" s="39">
        <v>45231</v>
      </c>
      <c r="B9" s="39">
        <v>45231</v>
      </c>
      <c r="C9" s="40" t="s">
        <v>75</v>
      </c>
      <c r="D9" s="40" t="s">
        <v>17</v>
      </c>
      <c r="E9" s="40" t="s">
        <v>52</v>
      </c>
      <c r="F9" s="40" t="s">
        <v>18</v>
      </c>
      <c r="G9" s="43">
        <v>2668293</v>
      </c>
      <c r="H9" s="43">
        <v>240147</v>
      </c>
      <c r="I9" s="43">
        <v>194252</v>
      </c>
      <c r="J9" s="43">
        <v>2622398</v>
      </c>
    </row>
    <row r="10" spans="1:12" x14ac:dyDescent="0.2">
      <c r="A10" s="39">
        <v>45231</v>
      </c>
      <c r="B10" s="39">
        <v>45231</v>
      </c>
      <c r="C10" s="40" t="s">
        <v>76</v>
      </c>
      <c r="D10" s="40" t="s">
        <v>17</v>
      </c>
      <c r="E10" s="40" t="s">
        <v>52</v>
      </c>
      <c r="F10" s="40" t="s">
        <v>25</v>
      </c>
      <c r="G10" s="43">
        <v>1594482</v>
      </c>
      <c r="H10" s="43">
        <v>143503</v>
      </c>
      <c r="I10" s="43">
        <v>116078</v>
      </c>
      <c r="J10" s="43">
        <v>1567057</v>
      </c>
    </row>
    <row r="11" spans="1:12" x14ac:dyDescent="0.2">
      <c r="A11" s="41" t="s">
        <v>77</v>
      </c>
      <c r="B11" s="42"/>
      <c r="G11" s="44">
        <v>18397846</v>
      </c>
      <c r="H11" s="44">
        <v>2253931</v>
      </c>
      <c r="I11" s="44">
        <v>1291513</v>
      </c>
      <c r="J11" s="45">
        <v>17435428</v>
      </c>
      <c r="L11" s="33"/>
    </row>
    <row r="14" spans="1:12" ht="18.75" x14ac:dyDescent="0.3">
      <c r="A14" s="82" t="s">
        <v>61</v>
      </c>
      <c r="B14" s="82"/>
      <c r="C14" s="82"/>
      <c r="D14" s="82"/>
      <c r="E14" s="82"/>
      <c r="F14" s="82"/>
      <c r="G14" s="82"/>
      <c r="H14" s="82"/>
      <c r="I14" s="82"/>
      <c r="J14" s="82"/>
    </row>
    <row r="15" spans="1:12" ht="21" x14ac:dyDescent="0.2">
      <c r="A15" s="27" t="s">
        <v>49</v>
      </c>
      <c r="B15" s="27" t="s">
        <v>8</v>
      </c>
      <c r="C15" s="26" t="s">
        <v>9</v>
      </c>
      <c r="D15" s="26" t="s">
        <v>10</v>
      </c>
      <c r="E15" s="26" t="s">
        <v>67</v>
      </c>
      <c r="F15" s="26" t="s">
        <v>11</v>
      </c>
      <c r="G15" s="28" t="s">
        <v>12</v>
      </c>
      <c r="H15" s="28" t="s">
        <v>13</v>
      </c>
      <c r="I15" s="28" t="s">
        <v>14</v>
      </c>
      <c r="J15" s="28" t="s">
        <v>15</v>
      </c>
    </row>
    <row r="16" spans="1:12" x14ac:dyDescent="0.2">
      <c r="A16" s="39">
        <v>45258</v>
      </c>
      <c r="B16" s="39">
        <v>45258</v>
      </c>
      <c r="C16" s="40" t="s">
        <v>81</v>
      </c>
      <c r="D16" s="24" t="s">
        <v>17</v>
      </c>
      <c r="E16" s="24" t="s">
        <v>68</v>
      </c>
      <c r="F16" s="40" t="s">
        <v>83</v>
      </c>
      <c r="G16" s="43">
        <v>188709</v>
      </c>
      <c r="H16" s="43">
        <v>0</v>
      </c>
      <c r="I16" s="43">
        <v>15097</v>
      </c>
      <c r="J16" s="43">
        <v>203806</v>
      </c>
    </row>
    <row r="17" spans="1:10" x14ac:dyDescent="0.2">
      <c r="A17" s="39">
        <v>45274</v>
      </c>
      <c r="B17" s="39">
        <v>45274</v>
      </c>
      <c r="C17" s="40" t="s">
        <v>82</v>
      </c>
      <c r="D17" s="24" t="s">
        <v>17</v>
      </c>
      <c r="E17" s="24" t="s">
        <v>68</v>
      </c>
      <c r="F17" s="40" t="s">
        <v>63</v>
      </c>
      <c r="G17" s="43">
        <v>66822</v>
      </c>
      <c r="H17" s="43">
        <v>0</v>
      </c>
      <c r="I17" s="43">
        <v>5346</v>
      </c>
      <c r="J17" s="43">
        <v>72168</v>
      </c>
    </row>
    <row r="18" spans="1:10" x14ac:dyDescent="0.2">
      <c r="A18" s="36" t="s">
        <v>66</v>
      </c>
      <c r="B18" s="35"/>
      <c r="C18" s="35"/>
      <c r="D18" s="35"/>
      <c r="E18" s="35"/>
      <c r="F18" s="35"/>
      <c r="G18" s="44">
        <v>255531</v>
      </c>
      <c r="H18" s="44">
        <v>0</v>
      </c>
      <c r="I18" s="44">
        <v>20443</v>
      </c>
      <c r="J18" s="45">
        <v>275974</v>
      </c>
    </row>
  </sheetData>
  <mergeCells count="2">
    <mergeCell ref="A1:J1"/>
    <mergeCell ref="A14:J1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  <pageSetUpPr fitToPage="1"/>
  </sheetPr>
  <dimension ref="A1:J23"/>
  <sheetViews>
    <sheetView topLeftCell="A3" zoomScaleNormal="100" workbookViewId="0">
      <selection activeCell="H22" sqref="H22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40.75" style="35" customWidth="1"/>
    <col min="5" max="5" width="15" style="49" customWidth="1"/>
    <col min="6" max="6" width="10.125" style="35" customWidth="1"/>
    <col min="7" max="7" width="11.125" style="49" customWidth="1"/>
    <col min="8" max="8" width="13.375" style="49" customWidth="1"/>
    <col min="9" max="9" width="36.25" style="35" customWidth="1"/>
    <col min="10" max="10" width="21.375" style="35" customWidth="1"/>
    <col min="11" max="16384" width="9.125" style="35"/>
  </cols>
  <sheetData>
    <row r="1" spans="1:10" ht="18.75" x14ac:dyDescent="0.3">
      <c r="A1" s="80" t="s">
        <v>182</v>
      </c>
      <c r="B1" s="80"/>
      <c r="C1" s="80"/>
      <c r="D1" s="80"/>
      <c r="E1" s="80"/>
      <c r="F1" s="80"/>
      <c r="G1" s="80"/>
      <c r="H1" s="80"/>
      <c r="I1" s="80"/>
    </row>
    <row r="2" spans="1:10" x14ac:dyDescent="0.2">
      <c r="A2" s="81" t="s">
        <v>343</v>
      </c>
      <c r="B2" s="81"/>
      <c r="C2" s="81"/>
      <c r="D2" s="81"/>
      <c r="E2" s="81"/>
      <c r="F2" s="81"/>
      <c r="G2" s="81"/>
      <c r="H2" s="81"/>
      <c r="I2" s="81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45659</v>
      </c>
      <c r="C4" s="24" t="s">
        <v>344</v>
      </c>
      <c r="D4" s="24" t="s">
        <v>192</v>
      </c>
      <c r="E4" s="25">
        <v>958691</v>
      </c>
      <c r="F4" s="58" t="s">
        <v>179</v>
      </c>
      <c r="G4" s="25">
        <v>76695</v>
      </c>
      <c r="H4" s="25">
        <f>+E4+G4</f>
        <v>1035386</v>
      </c>
      <c r="I4" s="59" t="s">
        <v>187</v>
      </c>
      <c r="J4" s="59" t="s">
        <v>188</v>
      </c>
    </row>
    <row r="5" spans="1:10" ht="15.75" customHeight="1" x14ac:dyDescent="0.2">
      <c r="B5" s="23">
        <v>45660</v>
      </c>
      <c r="C5" s="24" t="s">
        <v>345</v>
      </c>
      <c r="D5" s="24" t="s">
        <v>233</v>
      </c>
      <c r="E5" s="25">
        <v>890432</v>
      </c>
      <c r="F5" s="58" t="s">
        <v>179</v>
      </c>
      <c r="G5" s="25">
        <v>71235</v>
      </c>
      <c r="H5" s="25">
        <f t="shared" ref="H5:H17" si="0">+E5+G5</f>
        <v>961667</v>
      </c>
      <c r="I5" s="59" t="s">
        <v>187</v>
      </c>
      <c r="J5" s="59" t="s">
        <v>188</v>
      </c>
    </row>
    <row r="6" spans="1:10" ht="15.75" customHeight="1" x14ac:dyDescent="0.2">
      <c r="B6" s="23">
        <v>45664</v>
      </c>
      <c r="C6" s="24" t="s">
        <v>346</v>
      </c>
      <c r="D6" s="24" t="s">
        <v>208</v>
      </c>
      <c r="E6" s="25">
        <v>684240</v>
      </c>
      <c r="F6" s="58" t="s">
        <v>179</v>
      </c>
      <c r="G6" s="25">
        <v>54739</v>
      </c>
      <c r="H6" s="25">
        <f t="shared" si="0"/>
        <v>738979</v>
      </c>
      <c r="I6" s="59" t="s">
        <v>187</v>
      </c>
      <c r="J6" s="59" t="s">
        <v>188</v>
      </c>
    </row>
    <row r="7" spans="1:10" ht="15.75" customHeight="1" x14ac:dyDescent="0.2">
      <c r="B7" s="23">
        <v>45664</v>
      </c>
      <c r="C7" s="24" t="s">
        <v>347</v>
      </c>
      <c r="D7" s="24" t="s">
        <v>198</v>
      </c>
      <c r="E7" s="25">
        <v>1039452</v>
      </c>
      <c r="F7" s="58" t="s">
        <v>179</v>
      </c>
      <c r="G7" s="25">
        <v>83156</v>
      </c>
      <c r="H7" s="25">
        <f t="shared" si="0"/>
        <v>1122608</v>
      </c>
      <c r="I7" s="59" t="s">
        <v>187</v>
      </c>
      <c r="J7" s="59" t="s">
        <v>188</v>
      </c>
    </row>
    <row r="8" spans="1:10" ht="15.75" customHeight="1" x14ac:dyDescent="0.2">
      <c r="B8" s="23">
        <v>45670</v>
      </c>
      <c r="C8" s="24" t="s">
        <v>348</v>
      </c>
      <c r="D8" s="24" t="s">
        <v>196</v>
      </c>
      <c r="E8" s="25">
        <v>527779</v>
      </c>
      <c r="F8" s="58" t="s">
        <v>179</v>
      </c>
      <c r="G8" s="25">
        <v>42222</v>
      </c>
      <c r="H8" s="25">
        <f t="shared" si="0"/>
        <v>570001</v>
      </c>
      <c r="I8" s="59" t="s">
        <v>187</v>
      </c>
      <c r="J8" s="59" t="s">
        <v>188</v>
      </c>
    </row>
    <row r="9" spans="1:10" ht="15.75" customHeight="1" x14ac:dyDescent="0.2">
      <c r="B9" s="23">
        <v>45670</v>
      </c>
      <c r="C9" s="24" t="s">
        <v>349</v>
      </c>
      <c r="D9" s="24" t="s">
        <v>252</v>
      </c>
      <c r="E9" s="25">
        <v>449932</v>
      </c>
      <c r="F9" s="58" t="s">
        <v>179</v>
      </c>
      <c r="G9" s="25">
        <v>35995</v>
      </c>
      <c r="H9" s="25">
        <f t="shared" si="0"/>
        <v>485927</v>
      </c>
      <c r="I9" s="59" t="s">
        <v>187</v>
      </c>
      <c r="J9" s="59" t="s">
        <v>188</v>
      </c>
    </row>
    <row r="10" spans="1:10" ht="15.75" customHeight="1" x14ac:dyDescent="0.2">
      <c r="B10" s="23">
        <v>45671</v>
      </c>
      <c r="C10" s="24" t="s">
        <v>350</v>
      </c>
      <c r="D10" s="24" t="s">
        <v>186</v>
      </c>
      <c r="E10" s="25">
        <v>1140400</v>
      </c>
      <c r="F10" s="58" t="s">
        <v>179</v>
      </c>
      <c r="G10" s="25">
        <v>91232</v>
      </c>
      <c r="H10" s="25">
        <f t="shared" si="0"/>
        <v>1231632</v>
      </c>
      <c r="I10" s="59" t="s">
        <v>187</v>
      </c>
      <c r="J10" s="59" t="s">
        <v>188</v>
      </c>
    </row>
    <row r="11" spans="1:10" ht="15.75" customHeight="1" x14ac:dyDescent="0.2">
      <c r="B11" s="23">
        <v>45671</v>
      </c>
      <c r="C11" s="24" t="s">
        <v>351</v>
      </c>
      <c r="D11" s="24" t="s">
        <v>318</v>
      </c>
      <c r="E11" s="25">
        <v>526822</v>
      </c>
      <c r="F11" s="58" t="s">
        <v>179</v>
      </c>
      <c r="G11" s="25">
        <v>42146</v>
      </c>
      <c r="H11" s="25">
        <f t="shared" si="0"/>
        <v>568968</v>
      </c>
      <c r="I11" s="59" t="s">
        <v>187</v>
      </c>
      <c r="J11" s="59" t="s">
        <v>188</v>
      </c>
    </row>
    <row r="12" spans="1:10" ht="15.75" customHeight="1" x14ac:dyDescent="0.2">
      <c r="B12" s="23">
        <v>45673</v>
      </c>
      <c r="C12" s="24" t="s">
        <v>352</v>
      </c>
      <c r="D12" s="24" t="s">
        <v>198</v>
      </c>
      <c r="E12" s="25">
        <v>876320</v>
      </c>
      <c r="F12" s="58" t="s">
        <v>179</v>
      </c>
      <c r="G12" s="25">
        <v>70106</v>
      </c>
      <c r="H12" s="25">
        <f t="shared" si="0"/>
        <v>946426</v>
      </c>
      <c r="I12" s="59" t="s">
        <v>187</v>
      </c>
      <c r="J12" s="59" t="s">
        <v>188</v>
      </c>
    </row>
    <row r="13" spans="1:10" ht="15.75" customHeight="1" x14ac:dyDescent="0.2">
      <c r="B13" s="23">
        <v>45677</v>
      </c>
      <c r="C13" s="24" t="s">
        <v>353</v>
      </c>
      <c r="D13" s="24" t="s">
        <v>196</v>
      </c>
      <c r="E13" s="25">
        <v>647015</v>
      </c>
      <c r="F13" s="58" t="s">
        <v>179</v>
      </c>
      <c r="G13" s="25">
        <v>51761</v>
      </c>
      <c r="H13" s="25">
        <f t="shared" si="0"/>
        <v>698776</v>
      </c>
      <c r="I13" s="59" t="s">
        <v>187</v>
      </c>
      <c r="J13" s="59" t="s">
        <v>188</v>
      </c>
    </row>
    <row r="14" spans="1:10" ht="15.75" customHeight="1" x14ac:dyDescent="0.2">
      <c r="B14" s="23">
        <v>45660</v>
      </c>
      <c r="C14" s="24"/>
      <c r="D14" s="24" t="s">
        <v>209</v>
      </c>
      <c r="E14" s="25">
        <v>-194817</v>
      </c>
      <c r="F14" s="58" t="s">
        <v>179</v>
      </c>
      <c r="G14" s="25">
        <v>-15585</v>
      </c>
      <c r="H14" s="25">
        <f t="shared" si="0"/>
        <v>-210402</v>
      </c>
      <c r="I14" s="59" t="s">
        <v>187</v>
      </c>
      <c r="J14" s="59" t="s">
        <v>188</v>
      </c>
    </row>
    <row r="15" spans="1:10" ht="15.75" customHeight="1" x14ac:dyDescent="0.2">
      <c r="B15" s="23">
        <v>45660</v>
      </c>
      <c r="C15" s="24"/>
      <c r="D15" s="24" t="s">
        <v>209</v>
      </c>
      <c r="E15" s="25">
        <v>-89312</v>
      </c>
      <c r="F15" s="58" t="s">
        <v>179</v>
      </c>
      <c r="G15" s="25">
        <v>-7145</v>
      </c>
      <c r="H15" s="25">
        <f t="shared" si="0"/>
        <v>-96457</v>
      </c>
      <c r="I15" s="59" t="s">
        <v>187</v>
      </c>
      <c r="J15" s="59" t="s">
        <v>188</v>
      </c>
    </row>
    <row r="16" spans="1:10" ht="15.75" customHeight="1" x14ac:dyDescent="0.2">
      <c r="B16" s="23">
        <v>45670</v>
      </c>
      <c r="C16" s="24"/>
      <c r="D16" s="24" t="s">
        <v>354</v>
      </c>
      <c r="E16" s="25">
        <v>-448789</v>
      </c>
      <c r="F16" s="58" t="s">
        <v>179</v>
      </c>
      <c r="G16" s="25">
        <v>-35903</v>
      </c>
      <c r="H16" s="25">
        <f t="shared" si="0"/>
        <v>-484692</v>
      </c>
      <c r="I16" s="59" t="s">
        <v>187</v>
      </c>
      <c r="J16" s="59" t="s">
        <v>188</v>
      </c>
    </row>
    <row r="17" spans="2:10" ht="15.75" customHeight="1" x14ac:dyDescent="0.2">
      <c r="B17" s="23">
        <v>45673</v>
      </c>
      <c r="C17" s="24"/>
      <c r="D17" s="24" t="s">
        <v>281</v>
      </c>
      <c r="E17" s="25">
        <v>-67403</v>
      </c>
      <c r="F17" s="58" t="s">
        <v>179</v>
      </c>
      <c r="G17" s="25">
        <v>-5392</v>
      </c>
      <c r="H17" s="25">
        <f t="shared" si="0"/>
        <v>-72795</v>
      </c>
      <c r="I17" s="59" t="s">
        <v>187</v>
      </c>
      <c r="J17" s="59" t="s">
        <v>188</v>
      </c>
    </row>
    <row r="18" spans="2:10" x14ac:dyDescent="0.2">
      <c r="B18" s="36" t="s">
        <v>355</v>
      </c>
      <c r="D18" s="60" t="s">
        <v>214</v>
      </c>
      <c r="E18" s="37">
        <f>SUM(E4:E17)</f>
        <v>6940762</v>
      </c>
      <c r="G18" s="37">
        <f>SUM(G4:G17)</f>
        <v>555262</v>
      </c>
      <c r="H18" s="37">
        <f>SUM(H4:H17)</f>
        <v>7496024</v>
      </c>
    </row>
    <row r="19" spans="2:10" x14ac:dyDescent="0.2">
      <c r="D19" s="61" t="s">
        <v>356</v>
      </c>
      <c r="H19" s="62">
        <f>-E18*0.005</f>
        <v>-34703.81</v>
      </c>
    </row>
    <row r="20" spans="2:10" x14ac:dyDescent="0.2">
      <c r="D20" s="61" t="s">
        <v>357</v>
      </c>
      <c r="H20" s="62">
        <f>-H18*0.01</f>
        <v>-74960.240000000005</v>
      </c>
    </row>
    <row r="21" spans="2:10" x14ac:dyDescent="0.2">
      <c r="D21" s="61" t="s">
        <v>358</v>
      </c>
      <c r="H21" s="62">
        <f>-H18*0.01</f>
        <v>-74960.240000000005</v>
      </c>
    </row>
    <row r="22" spans="2:10" x14ac:dyDescent="0.2">
      <c r="D22" s="63" t="s">
        <v>218</v>
      </c>
      <c r="H22" s="64">
        <f>+SUM(H19:H21)</f>
        <v>-184624.29</v>
      </c>
    </row>
    <row r="23" spans="2:10" x14ac:dyDescent="0.2">
      <c r="D23" s="65" t="s">
        <v>219</v>
      </c>
      <c r="H23" s="64">
        <f>+H18+H22</f>
        <v>7311399.71</v>
      </c>
    </row>
  </sheetData>
  <mergeCells count="2">
    <mergeCell ref="A1:I1"/>
    <mergeCell ref="A2:I2"/>
  </mergeCells>
  <pageMargins left="0.3" right="0.24" top="0.75" bottom="0.75" header="0.3" footer="0.3"/>
  <pageSetup paperSize="9" scale="82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  <outlinePr summaryBelow="0"/>
  </sheetPr>
  <dimension ref="A1:J10"/>
  <sheetViews>
    <sheetView zoomScaleNormal="100" workbookViewId="0">
      <selection activeCell="A2" sqref="A2"/>
    </sheetView>
  </sheetViews>
  <sheetFormatPr defaultColWidth="9.125" defaultRowHeight="14.25" x14ac:dyDescent="0.2"/>
  <cols>
    <col min="1" max="1" width="14.25" style="48" customWidth="1"/>
    <col min="2" max="2" width="13.625" style="48" customWidth="1"/>
    <col min="3" max="3" width="17.125" style="35" customWidth="1"/>
    <col min="4" max="6" width="30" style="35" customWidth="1"/>
    <col min="7" max="10" width="17.125" style="49" customWidth="1"/>
    <col min="11" max="16384" width="9.125" style="35"/>
  </cols>
  <sheetData>
    <row r="1" spans="1:10" ht="18.75" x14ac:dyDescent="0.3">
      <c r="A1" s="80" t="s">
        <v>48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45628</v>
      </c>
      <c r="B3" s="39">
        <v>45628</v>
      </c>
      <c r="C3" s="40" t="s">
        <v>160</v>
      </c>
      <c r="D3" s="24" t="s">
        <v>17</v>
      </c>
      <c r="E3" s="24" t="s">
        <v>52</v>
      </c>
      <c r="F3" s="40" t="s">
        <v>103</v>
      </c>
      <c r="G3" s="43">
        <v>2855247</v>
      </c>
      <c r="H3" s="43">
        <v>256972</v>
      </c>
      <c r="I3" s="43">
        <v>207862</v>
      </c>
      <c r="J3" s="43">
        <v>2806137</v>
      </c>
    </row>
    <row r="4" spans="1:10" x14ac:dyDescent="0.2">
      <c r="A4" s="39">
        <v>45645</v>
      </c>
      <c r="B4" s="39">
        <v>45645</v>
      </c>
      <c r="C4" s="40" t="s">
        <v>158</v>
      </c>
      <c r="D4" s="24" t="s">
        <v>17</v>
      </c>
      <c r="E4" s="24" t="s">
        <v>52</v>
      </c>
      <c r="F4" s="40" t="s">
        <v>136</v>
      </c>
      <c r="G4" s="43">
        <v>1964544</v>
      </c>
      <c r="H4" s="43">
        <v>176809</v>
      </c>
      <c r="I4" s="43">
        <v>143019</v>
      </c>
      <c r="J4" s="43">
        <v>1930754</v>
      </c>
    </row>
    <row r="5" spans="1:10" x14ac:dyDescent="0.2">
      <c r="A5" s="39">
        <v>45645</v>
      </c>
      <c r="B5" s="39">
        <v>45645</v>
      </c>
      <c r="C5" s="40" t="s">
        <v>159</v>
      </c>
      <c r="D5" s="24" t="s">
        <v>17</v>
      </c>
      <c r="E5" s="24" t="s">
        <v>52</v>
      </c>
      <c r="F5" s="40" t="s">
        <v>135</v>
      </c>
      <c r="G5" s="43">
        <v>2058126</v>
      </c>
      <c r="H5" s="43">
        <v>185232</v>
      </c>
      <c r="I5" s="43">
        <v>149832</v>
      </c>
      <c r="J5" s="43">
        <v>2022726</v>
      </c>
    </row>
    <row r="6" spans="1:10" x14ac:dyDescent="0.2">
      <c r="A6" s="39">
        <v>45645</v>
      </c>
      <c r="B6" s="39">
        <v>45645</v>
      </c>
      <c r="C6" s="40" t="s">
        <v>161</v>
      </c>
      <c r="D6" s="24" t="s">
        <v>17</v>
      </c>
      <c r="E6" s="24" t="s">
        <v>52</v>
      </c>
      <c r="F6" s="40" t="s">
        <v>103</v>
      </c>
      <c r="G6" s="43">
        <v>2298058</v>
      </c>
      <c r="H6" s="43">
        <v>206826</v>
      </c>
      <c r="I6" s="43">
        <v>167299</v>
      </c>
      <c r="J6" s="43">
        <v>2258531</v>
      </c>
    </row>
    <row r="7" spans="1:10" x14ac:dyDescent="0.2">
      <c r="A7" s="39">
        <v>45636</v>
      </c>
      <c r="B7" s="39">
        <v>45636</v>
      </c>
      <c r="C7" s="40" t="s">
        <v>162</v>
      </c>
      <c r="D7" s="24" t="s">
        <v>17</v>
      </c>
      <c r="E7" s="24" t="s">
        <v>52</v>
      </c>
      <c r="F7" s="40" t="s">
        <v>148</v>
      </c>
      <c r="G7" s="43">
        <v>-367906</v>
      </c>
      <c r="H7" s="43">
        <v>0</v>
      </c>
      <c r="I7" s="43">
        <v>-29432</v>
      </c>
      <c r="J7" s="25">
        <f t="shared" ref="J7:J9" si="0">+G7+I7</f>
        <v>-397338</v>
      </c>
    </row>
    <row r="8" spans="1:10" x14ac:dyDescent="0.2">
      <c r="A8" s="39">
        <v>45646</v>
      </c>
      <c r="B8" s="39">
        <v>45646</v>
      </c>
      <c r="C8" s="40" t="s">
        <v>163</v>
      </c>
      <c r="D8" s="24" t="s">
        <v>17</v>
      </c>
      <c r="E8" s="24" t="s">
        <v>52</v>
      </c>
      <c r="F8" s="40" t="s">
        <v>143</v>
      </c>
      <c r="G8" s="43">
        <v>-41860</v>
      </c>
      <c r="H8" s="43">
        <v>0</v>
      </c>
      <c r="I8" s="43">
        <v>-3349</v>
      </c>
      <c r="J8" s="25">
        <f t="shared" si="0"/>
        <v>-45209</v>
      </c>
    </row>
    <row r="9" spans="1:10" x14ac:dyDescent="0.2">
      <c r="A9" s="39">
        <v>45642</v>
      </c>
      <c r="B9" s="39">
        <v>45642</v>
      </c>
      <c r="C9" s="40" t="s">
        <v>164</v>
      </c>
      <c r="D9" s="24" t="s">
        <v>17</v>
      </c>
      <c r="E9" s="24" t="s">
        <v>52</v>
      </c>
      <c r="F9" s="40" t="s">
        <v>150</v>
      </c>
      <c r="G9" s="43">
        <v>-259340</v>
      </c>
      <c r="H9" s="43">
        <v>0</v>
      </c>
      <c r="I9" s="43">
        <v>-20748</v>
      </c>
      <c r="J9" s="25">
        <f t="shared" si="0"/>
        <v>-280088</v>
      </c>
    </row>
    <row r="10" spans="1:10" x14ac:dyDescent="0.2">
      <c r="A10" s="36" t="s">
        <v>165</v>
      </c>
      <c r="G10" s="37">
        <f>SUM(G3:G9)</f>
        <v>8506869</v>
      </c>
      <c r="H10" s="37">
        <f>SUM(H3:H9)</f>
        <v>825839</v>
      </c>
      <c r="I10" s="37">
        <f>SUM(I3:I9)</f>
        <v>614483</v>
      </c>
      <c r="J10" s="37">
        <f>SUM(J3:J9)</f>
        <v>8295513</v>
      </c>
    </row>
  </sheetData>
  <mergeCells count="1">
    <mergeCell ref="A1:J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  <outlinePr summaryBelow="0"/>
  </sheetPr>
  <dimension ref="A1:J7"/>
  <sheetViews>
    <sheetView zoomScaleNormal="100" workbookViewId="0">
      <selection activeCell="A2" sqref="A2"/>
    </sheetView>
  </sheetViews>
  <sheetFormatPr defaultColWidth="9.125" defaultRowHeight="14.25" x14ac:dyDescent="0.2"/>
  <cols>
    <col min="1" max="1" width="14.25" style="48" customWidth="1"/>
    <col min="2" max="2" width="13.625" style="48" customWidth="1"/>
    <col min="3" max="3" width="17.125" style="35" customWidth="1"/>
    <col min="4" max="6" width="30" style="35" customWidth="1"/>
    <col min="7" max="10" width="17.125" style="49" customWidth="1"/>
    <col min="11" max="16384" width="9.125" style="35"/>
  </cols>
  <sheetData>
    <row r="1" spans="1:10" ht="18.75" x14ac:dyDescent="0.3">
      <c r="A1" s="80" t="s">
        <v>48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45597</v>
      </c>
      <c r="B3" s="39">
        <v>45597</v>
      </c>
      <c r="C3" s="40" t="s">
        <v>154</v>
      </c>
      <c r="D3" s="24" t="s">
        <v>17</v>
      </c>
      <c r="E3" s="24" t="s">
        <v>52</v>
      </c>
      <c r="F3" s="40" t="s">
        <v>103</v>
      </c>
      <c r="G3" s="43">
        <v>2490458</v>
      </c>
      <c r="H3" s="43">
        <v>224142</v>
      </c>
      <c r="I3" s="43">
        <v>181305</v>
      </c>
      <c r="J3" s="43">
        <v>2447621</v>
      </c>
    </row>
    <row r="4" spans="1:10" x14ac:dyDescent="0.2">
      <c r="A4" s="39">
        <v>45616</v>
      </c>
      <c r="B4" s="39">
        <v>45616</v>
      </c>
      <c r="C4" s="40" t="s">
        <v>155</v>
      </c>
      <c r="D4" s="24" t="s">
        <v>17</v>
      </c>
      <c r="E4" s="24" t="s">
        <v>52</v>
      </c>
      <c r="F4" s="40" t="s">
        <v>136</v>
      </c>
      <c r="G4" s="43">
        <v>2355288</v>
      </c>
      <c r="H4" s="43">
        <v>211976</v>
      </c>
      <c r="I4" s="43">
        <v>171465</v>
      </c>
      <c r="J4" s="43">
        <v>2314777</v>
      </c>
    </row>
    <row r="5" spans="1:10" x14ac:dyDescent="0.2">
      <c r="A5" s="39">
        <v>45610</v>
      </c>
      <c r="B5" s="39">
        <v>45610</v>
      </c>
      <c r="C5" s="40" t="s">
        <v>156</v>
      </c>
      <c r="D5" s="24" t="s">
        <v>17</v>
      </c>
      <c r="E5" s="24" t="s">
        <v>52</v>
      </c>
      <c r="F5" s="40" t="s">
        <v>150</v>
      </c>
      <c r="G5" s="43">
        <v>-50592</v>
      </c>
      <c r="H5" s="43">
        <v>0</v>
      </c>
      <c r="I5" s="43">
        <v>-4047</v>
      </c>
      <c r="J5" s="25">
        <f t="shared" ref="J5:J6" si="0">+G5+I5</f>
        <v>-54639</v>
      </c>
    </row>
    <row r="6" spans="1:10" x14ac:dyDescent="0.2">
      <c r="A6" s="39">
        <v>45608</v>
      </c>
      <c r="B6" s="39">
        <v>45608</v>
      </c>
      <c r="C6" s="40" t="s">
        <v>157</v>
      </c>
      <c r="D6" s="24" t="s">
        <v>17</v>
      </c>
      <c r="E6" s="24" t="s">
        <v>52</v>
      </c>
      <c r="F6" s="40" t="s">
        <v>148</v>
      </c>
      <c r="G6" s="43">
        <v>-359954</v>
      </c>
      <c r="H6" s="43">
        <v>0</v>
      </c>
      <c r="I6" s="43">
        <v>-28797</v>
      </c>
      <c r="J6" s="25">
        <f t="shared" si="0"/>
        <v>-388751</v>
      </c>
    </row>
    <row r="7" spans="1:10" x14ac:dyDescent="0.2">
      <c r="A7" s="36" t="s">
        <v>90</v>
      </c>
      <c r="G7" s="37">
        <f>SUM(G3:G6)</f>
        <v>4435200</v>
      </c>
      <c r="H7" s="37">
        <f>SUM(H3:H6)</f>
        <v>436118</v>
      </c>
      <c r="I7" s="37">
        <f>SUM(I3:I6)</f>
        <v>319926</v>
      </c>
      <c r="J7" s="37">
        <f>SUM(J3:J6)</f>
        <v>4319008</v>
      </c>
    </row>
  </sheetData>
  <mergeCells count="1">
    <mergeCell ref="A1:J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/>
  </sheetPr>
  <dimension ref="A1:J9"/>
  <sheetViews>
    <sheetView zoomScaleNormal="100" workbookViewId="0">
      <selection sqref="A1:J1"/>
    </sheetView>
  </sheetViews>
  <sheetFormatPr defaultColWidth="9.125" defaultRowHeight="14.25" x14ac:dyDescent="0.2"/>
  <cols>
    <col min="1" max="1" width="14.25" style="48" customWidth="1"/>
    <col min="2" max="2" width="13.625" style="48" customWidth="1"/>
    <col min="3" max="3" width="17.125" style="35" customWidth="1"/>
    <col min="4" max="6" width="30" style="35" customWidth="1"/>
    <col min="7" max="10" width="17.125" style="49" customWidth="1"/>
    <col min="11" max="16384" width="9.125" style="35"/>
  </cols>
  <sheetData>
    <row r="1" spans="1:10" ht="18.75" x14ac:dyDescent="0.3">
      <c r="A1" s="80" t="s">
        <v>48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23">
        <v>45573</v>
      </c>
      <c r="B3" s="23">
        <v>45573</v>
      </c>
      <c r="C3" s="24" t="s">
        <v>144</v>
      </c>
      <c r="D3" s="24" t="s">
        <v>17</v>
      </c>
      <c r="E3" s="24" t="s">
        <v>52</v>
      </c>
      <c r="F3" s="24" t="s">
        <v>103</v>
      </c>
      <c r="G3" s="25">
        <v>3391517</v>
      </c>
      <c r="H3" s="25">
        <v>305237</v>
      </c>
      <c r="I3" s="25">
        <v>246902</v>
      </c>
      <c r="J3" s="25">
        <v>3333182</v>
      </c>
    </row>
    <row r="4" spans="1:10" x14ac:dyDescent="0.2">
      <c r="A4" s="23">
        <v>45573</v>
      </c>
      <c r="B4" s="23">
        <v>45573</v>
      </c>
      <c r="C4" s="24" t="s">
        <v>145</v>
      </c>
      <c r="D4" s="24" t="s">
        <v>17</v>
      </c>
      <c r="E4" s="24" t="s">
        <v>52</v>
      </c>
      <c r="F4" s="24" t="s">
        <v>135</v>
      </c>
      <c r="G4" s="25">
        <v>2278660</v>
      </c>
      <c r="H4" s="25">
        <v>205079</v>
      </c>
      <c r="I4" s="25">
        <v>165886</v>
      </c>
      <c r="J4" s="25">
        <v>2239467</v>
      </c>
    </row>
    <row r="5" spans="1:10" x14ac:dyDescent="0.2">
      <c r="A5" s="23">
        <v>45573</v>
      </c>
      <c r="B5" s="23">
        <v>45573</v>
      </c>
      <c r="C5" s="24" t="s">
        <v>146</v>
      </c>
      <c r="D5" s="24" t="s">
        <v>17</v>
      </c>
      <c r="E5" s="24" t="s">
        <v>52</v>
      </c>
      <c r="F5" s="24" t="s">
        <v>136</v>
      </c>
      <c r="G5" s="25">
        <v>2046714</v>
      </c>
      <c r="H5" s="25">
        <v>184205</v>
      </c>
      <c r="I5" s="25">
        <v>149001</v>
      </c>
      <c r="J5" s="25">
        <v>2011510</v>
      </c>
    </row>
    <row r="6" spans="1:10" x14ac:dyDescent="0.2">
      <c r="A6" s="23">
        <v>45575</v>
      </c>
      <c r="B6" s="23">
        <v>45575</v>
      </c>
      <c r="C6" s="24" t="s">
        <v>147</v>
      </c>
      <c r="D6" s="24" t="s">
        <v>17</v>
      </c>
      <c r="E6" s="24" t="s">
        <v>52</v>
      </c>
      <c r="F6" s="24" t="s">
        <v>148</v>
      </c>
      <c r="G6" s="25">
        <v>-202126</v>
      </c>
      <c r="H6" s="25">
        <v>0</v>
      </c>
      <c r="I6" s="25">
        <v>-16170</v>
      </c>
      <c r="J6" s="25">
        <f>+G6+I6</f>
        <v>-218296</v>
      </c>
    </row>
    <row r="7" spans="1:10" x14ac:dyDescent="0.2">
      <c r="A7" s="23">
        <v>45574</v>
      </c>
      <c r="B7" s="23">
        <v>45574</v>
      </c>
      <c r="C7" s="24" t="s">
        <v>149</v>
      </c>
      <c r="D7" s="24" t="s">
        <v>17</v>
      </c>
      <c r="E7" s="24" t="s">
        <v>52</v>
      </c>
      <c r="F7" s="24" t="s">
        <v>150</v>
      </c>
      <c r="G7" s="25">
        <v>-108682</v>
      </c>
      <c r="H7" s="25">
        <v>0</v>
      </c>
      <c r="I7" s="25">
        <v>-8695</v>
      </c>
      <c r="J7" s="25">
        <f t="shared" ref="J7:J8" si="0">+G7+I7</f>
        <v>-117377</v>
      </c>
    </row>
    <row r="8" spans="1:10" x14ac:dyDescent="0.2">
      <c r="A8" s="23">
        <v>45577</v>
      </c>
      <c r="B8" s="23">
        <v>45577</v>
      </c>
      <c r="C8" s="24" t="s">
        <v>151</v>
      </c>
      <c r="D8" s="24" t="s">
        <v>17</v>
      </c>
      <c r="E8" s="24" t="s">
        <v>52</v>
      </c>
      <c r="F8" s="24" t="s">
        <v>143</v>
      </c>
      <c r="G8" s="25">
        <v>-274002</v>
      </c>
      <c r="H8" s="25">
        <v>0</v>
      </c>
      <c r="I8" s="25">
        <v>-21920</v>
      </c>
      <c r="J8" s="25">
        <f t="shared" si="0"/>
        <v>-295922</v>
      </c>
    </row>
    <row r="9" spans="1:10" x14ac:dyDescent="0.2">
      <c r="A9" s="36" t="s">
        <v>152</v>
      </c>
      <c r="G9" s="37">
        <f>SUM(G3:G8)</f>
        <v>7132081</v>
      </c>
      <c r="H9" s="37">
        <f>SUM(H3:H8)</f>
        <v>694521</v>
      </c>
      <c r="I9" s="37">
        <f>SUM(I3:I8)</f>
        <v>515004</v>
      </c>
      <c r="J9" s="37">
        <f>SUM(J3:J8)</f>
        <v>6952564</v>
      </c>
    </row>
  </sheetData>
  <mergeCells count="1">
    <mergeCell ref="A1:J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/>
  </sheetPr>
  <dimension ref="A1:J7"/>
  <sheetViews>
    <sheetView zoomScaleNormal="100" workbookViewId="0">
      <selection sqref="A1:J1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31.875" style="35" bestFit="1" customWidth="1"/>
    <col min="7" max="10" width="17.125" style="49" customWidth="1"/>
    <col min="11" max="16384" width="9.125" style="35"/>
  </cols>
  <sheetData>
    <row r="1" spans="1:10" ht="18.75" x14ac:dyDescent="0.3">
      <c r="A1" s="80" t="s">
        <v>48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45544</v>
      </c>
      <c r="B3" s="39">
        <v>45544</v>
      </c>
      <c r="C3" s="40" t="s">
        <v>139</v>
      </c>
      <c r="D3" s="40" t="s">
        <v>17</v>
      </c>
      <c r="E3" s="40" t="s">
        <v>52</v>
      </c>
      <c r="F3" s="40" t="s">
        <v>136</v>
      </c>
      <c r="G3" s="43">
        <v>2926855</v>
      </c>
      <c r="H3" s="43">
        <v>263418</v>
      </c>
      <c r="I3" s="43">
        <v>213075</v>
      </c>
      <c r="J3" s="43">
        <v>2876512</v>
      </c>
    </row>
    <row r="4" spans="1:10" x14ac:dyDescent="0.2">
      <c r="A4" s="39">
        <v>45544</v>
      </c>
      <c r="B4" s="39">
        <v>45544</v>
      </c>
      <c r="C4" s="40" t="s">
        <v>140</v>
      </c>
      <c r="D4" s="40" t="s">
        <v>17</v>
      </c>
      <c r="E4" s="40" t="s">
        <v>52</v>
      </c>
      <c r="F4" s="40" t="s">
        <v>103</v>
      </c>
      <c r="G4" s="43">
        <v>3105666</v>
      </c>
      <c r="H4" s="43">
        <v>279510</v>
      </c>
      <c r="I4" s="43">
        <v>226092</v>
      </c>
      <c r="J4" s="43">
        <v>3052248</v>
      </c>
    </row>
    <row r="5" spans="1:10" x14ac:dyDescent="0.2">
      <c r="A5" s="39">
        <v>45554</v>
      </c>
      <c r="B5" s="39">
        <v>45554</v>
      </c>
      <c r="C5" s="40" t="s">
        <v>141</v>
      </c>
      <c r="D5" s="40" t="s">
        <v>17</v>
      </c>
      <c r="E5" s="40" t="s">
        <v>52</v>
      </c>
      <c r="F5" s="40" t="s">
        <v>143</v>
      </c>
      <c r="G5" s="43">
        <v>-92451</v>
      </c>
      <c r="H5" s="43">
        <v>0</v>
      </c>
      <c r="I5" s="43">
        <v>-7396</v>
      </c>
      <c r="J5" s="43">
        <v>-99847</v>
      </c>
    </row>
    <row r="6" spans="1:10" x14ac:dyDescent="0.2">
      <c r="A6" s="39">
        <v>45565</v>
      </c>
      <c r="B6" s="39">
        <v>45565</v>
      </c>
      <c r="C6" s="40" t="s">
        <v>142</v>
      </c>
      <c r="D6" s="40" t="s">
        <v>17</v>
      </c>
      <c r="E6" s="40" t="s">
        <v>52</v>
      </c>
      <c r="F6" s="40" t="s">
        <v>143</v>
      </c>
      <c r="G6" s="43">
        <v>-50592</v>
      </c>
      <c r="H6" s="43">
        <v>0</v>
      </c>
      <c r="I6" s="43">
        <v>-4047</v>
      </c>
      <c r="J6" s="43">
        <v>-54639</v>
      </c>
    </row>
    <row r="7" spans="1:10" x14ac:dyDescent="0.2">
      <c r="A7" s="41" t="s">
        <v>90</v>
      </c>
      <c r="B7" s="42"/>
      <c r="C7"/>
      <c r="G7" s="44">
        <f>SUM(G3:G6)</f>
        <v>5889478</v>
      </c>
      <c r="H7" s="44">
        <f>SUM(H3:H6)</f>
        <v>542928</v>
      </c>
      <c r="I7" s="44">
        <f>SUM(I3:I6)</f>
        <v>427724</v>
      </c>
      <c r="J7" s="44">
        <f>SUM(J3:J6)</f>
        <v>5774274</v>
      </c>
    </row>
  </sheetData>
  <mergeCells count="1">
    <mergeCell ref="A1:J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  <outlinePr summaryBelow="0"/>
  </sheetPr>
  <dimension ref="A1:J8"/>
  <sheetViews>
    <sheetView topLeftCell="B1" zoomScaleNormal="100" workbookViewId="0">
      <selection activeCell="J7" sqref="J7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47.125" style="35" bestFit="1" customWidth="1"/>
    <col min="7" max="10" width="17.125" style="49" customWidth="1"/>
    <col min="11" max="16384" width="9.125" style="35"/>
  </cols>
  <sheetData>
    <row r="1" spans="1:10" ht="18.75" x14ac:dyDescent="0.3">
      <c r="A1" s="80" t="s">
        <v>48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45520</v>
      </c>
      <c r="B3" s="39">
        <v>45520</v>
      </c>
      <c r="C3" s="40" t="s">
        <v>132</v>
      </c>
      <c r="D3" s="40" t="s">
        <v>17</v>
      </c>
      <c r="E3" s="40" t="s">
        <v>52</v>
      </c>
      <c r="F3" s="40" t="s">
        <v>135</v>
      </c>
      <c r="G3" s="43">
        <v>2042770</v>
      </c>
      <c r="H3" s="43">
        <v>183849</v>
      </c>
      <c r="I3" s="43">
        <v>148714</v>
      </c>
      <c r="J3" s="43">
        <v>2007635</v>
      </c>
    </row>
    <row r="4" spans="1:10" x14ac:dyDescent="0.2">
      <c r="A4" s="39">
        <v>45520</v>
      </c>
      <c r="B4" s="39">
        <v>45520</v>
      </c>
      <c r="C4" s="40" t="s">
        <v>133</v>
      </c>
      <c r="D4" s="40" t="s">
        <v>17</v>
      </c>
      <c r="E4" s="40" t="s">
        <v>52</v>
      </c>
      <c r="F4" s="40" t="s">
        <v>103</v>
      </c>
      <c r="G4" s="43">
        <v>3132732</v>
      </c>
      <c r="H4" s="43">
        <v>281946</v>
      </c>
      <c r="I4" s="43">
        <v>228063</v>
      </c>
      <c r="J4" s="43">
        <v>3078849</v>
      </c>
    </row>
    <row r="5" spans="1:10" x14ac:dyDescent="0.2">
      <c r="A5" s="39">
        <v>45520</v>
      </c>
      <c r="B5" s="39">
        <v>45520</v>
      </c>
      <c r="C5" s="40" t="s">
        <v>134</v>
      </c>
      <c r="D5" s="40" t="s">
        <v>17</v>
      </c>
      <c r="E5" s="40" t="s">
        <v>52</v>
      </c>
      <c r="F5" s="40" t="s">
        <v>136</v>
      </c>
      <c r="G5" s="43">
        <v>1609900</v>
      </c>
      <c r="H5" s="43">
        <v>144891</v>
      </c>
      <c r="I5" s="43">
        <v>117201</v>
      </c>
      <c r="J5" s="43">
        <v>1582210</v>
      </c>
    </row>
    <row r="6" spans="1:10" x14ac:dyDescent="0.2">
      <c r="A6" s="39">
        <v>45507</v>
      </c>
      <c r="B6" s="39">
        <v>45507</v>
      </c>
      <c r="C6" s="40" t="s">
        <v>153</v>
      </c>
      <c r="D6" s="40" t="s">
        <v>17</v>
      </c>
      <c r="E6" s="40" t="s">
        <v>52</v>
      </c>
      <c r="F6" s="24" t="s">
        <v>138</v>
      </c>
      <c r="G6" s="43">
        <v>-176274</v>
      </c>
      <c r="H6" s="43">
        <v>0</v>
      </c>
      <c r="I6" s="43">
        <v>-14103</v>
      </c>
      <c r="J6" s="43">
        <f>+G6+I6</f>
        <v>-190377</v>
      </c>
    </row>
    <row r="7" spans="1:10" x14ac:dyDescent="0.2">
      <c r="A7" s="39">
        <v>45530</v>
      </c>
      <c r="B7" s="39">
        <v>45530</v>
      </c>
      <c r="C7" s="40" t="s">
        <v>137</v>
      </c>
      <c r="D7" s="40" t="s">
        <v>17</v>
      </c>
      <c r="E7" s="40" t="s">
        <v>52</v>
      </c>
      <c r="F7" s="24" t="s">
        <v>138</v>
      </c>
      <c r="G7" s="25">
        <v>-460589</v>
      </c>
      <c r="H7" s="25">
        <v>0</v>
      </c>
      <c r="I7" s="25">
        <v>-36847</v>
      </c>
      <c r="J7" s="25">
        <v>-497436</v>
      </c>
    </row>
    <row r="8" spans="1:10" x14ac:dyDescent="0.2">
      <c r="A8" s="41" t="s">
        <v>90</v>
      </c>
      <c r="B8" s="42"/>
      <c r="C8"/>
      <c r="G8" s="44">
        <f>SUM(G3:G7)</f>
        <v>6148539</v>
      </c>
      <c r="H8" s="44">
        <f>SUM(H3:H7)</f>
        <v>610686</v>
      </c>
      <c r="I8" s="44">
        <f>SUM(I3:I7)</f>
        <v>443028</v>
      </c>
      <c r="J8" s="44">
        <f>SUM(J3:J7)</f>
        <v>5980881</v>
      </c>
    </row>
  </sheetData>
  <mergeCells count="1">
    <mergeCell ref="A1:J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  <outlinePr summaryBelow="0"/>
  </sheetPr>
  <dimension ref="A1:J7"/>
  <sheetViews>
    <sheetView topLeftCell="B1" zoomScaleNormal="100" workbookViewId="0">
      <selection activeCell="J7" sqref="J7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47.125" style="35" bestFit="1" customWidth="1"/>
    <col min="7" max="10" width="17.125" style="49" customWidth="1"/>
    <col min="11" max="16384" width="9.125" style="35"/>
  </cols>
  <sheetData>
    <row r="1" spans="1:10" ht="18.75" x14ac:dyDescent="0.3">
      <c r="A1" s="80" t="s">
        <v>48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23">
        <v>45489</v>
      </c>
      <c r="B3" s="23">
        <v>45489</v>
      </c>
      <c r="C3" s="24" t="s">
        <v>127</v>
      </c>
      <c r="D3" s="40" t="s">
        <v>17</v>
      </c>
      <c r="E3" s="40" t="s">
        <v>52</v>
      </c>
      <c r="F3" s="24" t="s">
        <v>43</v>
      </c>
      <c r="G3" s="25">
        <v>3466302</v>
      </c>
      <c r="H3" s="25">
        <v>433243</v>
      </c>
      <c r="I3" s="25">
        <v>242645</v>
      </c>
      <c r="J3" s="25">
        <v>3275704</v>
      </c>
    </row>
    <row r="4" spans="1:10" x14ac:dyDescent="0.2">
      <c r="A4" s="23">
        <v>45492</v>
      </c>
      <c r="B4" s="23">
        <v>45492</v>
      </c>
      <c r="C4" s="24" t="s">
        <v>128</v>
      </c>
      <c r="D4" s="40" t="s">
        <v>17</v>
      </c>
      <c r="E4" s="40" t="s">
        <v>52</v>
      </c>
      <c r="F4" s="24" t="s">
        <v>22</v>
      </c>
      <c r="G4" s="25">
        <v>1871568</v>
      </c>
      <c r="H4" s="25">
        <v>168441</v>
      </c>
      <c r="I4" s="25">
        <v>136250</v>
      </c>
      <c r="J4" s="25">
        <v>1839377</v>
      </c>
    </row>
    <row r="5" spans="1:10" x14ac:dyDescent="0.2">
      <c r="A5" s="23">
        <v>45484</v>
      </c>
      <c r="B5" s="23">
        <v>45484</v>
      </c>
      <c r="C5" s="24" t="s">
        <v>129</v>
      </c>
      <c r="D5" s="40" t="s">
        <v>17</v>
      </c>
      <c r="E5" s="40" t="s">
        <v>52</v>
      </c>
      <c r="F5" s="24" t="s">
        <v>131</v>
      </c>
      <c r="G5" s="25">
        <v>-197321</v>
      </c>
      <c r="H5" s="25">
        <v>0</v>
      </c>
      <c r="I5" s="25">
        <v>-15785</v>
      </c>
      <c r="J5" s="25">
        <v>-213106</v>
      </c>
    </row>
    <row r="6" spans="1:10" x14ac:dyDescent="0.2">
      <c r="A6" s="23">
        <v>45493</v>
      </c>
      <c r="B6" s="23">
        <v>45493</v>
      </c>
      <c r="C6" s="24" t="s">
        <v>130</v>
      </c>
      <c r="D6" s="40" t="s">
        <v>17</v>
      </c>
      <c r="E6" s="40" t="s">
        <v>52</v>
      </c>
      <c r="F6" s="24" t="s">
        <v>88</v>
      </c>
      <c r="G6" s="25">
        <v>-1022435</v>
      </c>
      <c r="H6" s="25">
        <v>0</v>
      </c>
      <c r="I6" s="25">
        <v>-81795</v>
      </c>
      <c r="J6" s="25">
        <v>-1104230</v>
      </c>
    </row>
    <row r="7" spans="1:10" x14ac:dyDescent="0.2">
      <c r="A7" s="41" t="s">
        <v>90</v>
      </c>
      <c r="B7" s="42"/>
      <c r="C7"/>
      <c r="G7" s="44">
        <f>SUM(G3:G6)</f>
        <v>4118114</v>
      </c>
      <c r="H7" s="44">
        <f t="shared" ref="H7:J7" si="0">SUM(H3:H6)</f>
        <v>601684</v>
      </c>
      <c r="I7" s="44">
        <f t="shared" si="0"/>
        <v>281315</v>
      </c>
      <c r="J7" s="44">
        <f t="shared" si="0"/>
        <v>3797745</v>
      </c>
    </row>
  </sheetData>
  <mergeCells count="1">
    <mergeCell ref="A1:J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  <outlinePr summaryBelow="0"/>
  </sheetPr>
  <dimension ref="A1:J8"/>
  <sheetViews>
    <sheetView topLeftCell="B1" zoomScaleNormal="100" workbookViewId="0">
      <selection activeCell="D2" sqref="D2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47.125" style="35" bestFit="1" customWidth="1"/>
    <col min="7" max="10" width="17.125" style="49" customWidth="1"/>
    <col min="11" max="16384" width="9.125" style="35"/>
  </cols>
  <sheetData>
    <row r="1" spans="1:10" ht="18.75" x14ac:dyDescent="0.3">
      <c r="A1" s="80" t="s">
        <v>48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45460</v>
      </c>
      <c r="B3" s="39">
        <v>45460</v>
      </c>
      <c r="C3" s="40" t="s">
        <v>115</v>
      </c>
      <c r="D3" s="40" t="s">
        <v>17</v>
      </c>
      <c r="E3" s="40" t="s">
        <v>52</v>
      </c>
      <c r="F3" s="40" t="s">
        <v>22</v>
      </c>
      <c r="G3" s="43">
        <v>2408776</v>
      </c>
      <c r="H3" s="43">
        <v>216790</v>
      </c>
      <c r="I3" s="43">
        <v>175359</v>
      </c>
      <c r="J3" s="43">
        <v>2367345</v>
      </c>
    </row>
    <row r="4" spans="1:10" x14ac:dyDescent="0.2">
      <c r="A4" s="39">
        <v>45460</v>
      </c>
      <c r="B4" s="39">
        <v>45460</v>
      </c>
      <c r="C4" s="40" t="s">
        <v>116</v>
      </c>
      <c r="D4" s="40" t="s">
        <v>17</v>
      </c>
      <c r="E4" s="40" t="s">
        <v>52</v>
      </c>
      <c r="F4" s="40" t="s">
        <v>43</v>
      </c>
      <c r="G4" s="43">
        <v>3220318</v>
      </c>
      <c r="H4" s="43">
        <v>289829</v>
      </c>
      <c r="I4" s="43">
        <v>234439</v>
      </c>
      <c r="J4" s="43">
        <v>3164928</v>
      </c>
    </row>
    <row r="5" spans="1:10" x14ac:dyDescent="0.2">
      <c r="A5" s="39">
        <v>45460</v>
      </c>
      <c r="B5" s="39">
        <v>45460</v>
      </c>
      <c r="C5" s="40" t="s">
        <v>117</v>
      </c>
      <c r="D5" s="40" t="s">
        <v>17</v>
      </c>
      <c r="E5" s="40" t="s">
        <v>52</v>
      </c>
      <c r="F5" s="40" t="s">
        <v>20</v>
      </c>
      <c r="G5" s="43">
        <v>2415649</v>
      </c>
      <c r="H5" s="43">
        <v>217409</v>
      </c>
      <c r="I5" s="43">
        <v>175859</v>
      </c>
      <c r="J5" s="43">
        <v>2374099</v>
      </c>
    </row>
    <row r="6" spans="1:10" x14ac:dyDescent="0.2">
      <c r="A6" s="39">
        <v>45450</v>
      </c>
      <c r="B6" s="39">
        <v>45450</v>
      </c>
      <c r="C6" s="40" t="s">
        <v>118</v>
      </c>
      <c r="D6" s="40" t="s">
        <v>17</v>
      </c>
      <c r="E6" s="40" t="s">
        <v>52</v>
      </c>
      <c r="F6" s="40" t="s">
        <v>119</v>
      </c>
      <c r="G6" s="43">
        <v>-45667</v>
      </c>
      <c r="H6" s="43">
        <v>0</v>
      </c>
      <c r="I6" s="43">
        <v>-3653</v>
      </c>
      <c r="J6" s="43">
        <v>-49320</v>
      </c>
    </row>
    <row r="7" spans="1:10" x14ac:dyDescent="0.2">
      <c r="A7" s="23">
        <v>45453</v>
      </c>
      <c r="B7" s="23">
        <v>45453</v>
      </c>
      <c r="C7" s="24" t="s">
        <v>126</v>
      </c>
      <c r="D7" s="40" t="s">
        <v>17</v>
      </c>
      <c r="E7" s="40" t="s">
        <v>52</v>
      </c>
      <c r="F7" s="24" t="s">
        <v>122</v>
      </c>
      <c r="G7" s="25">
        <v>-293133</v>
      </c>
      <c r="H7" s="25">
        <v>0</v>
      </c>
      <c r="I7" s="25">
        <v>-23451</v>
      </c>
      <c r="J7" s="25">
        <v>-316584</v>
      </c>
    </row>
    <row r="8" spans="1:10" x14ac:dyDescent="0.2">
      <c r="A8" s="41" t="s">
        <v>125</v>
      </c>
      <c r="B8" s="42"/>
      <c r="C8"/>
      <c r="G8" s="44">
        <f>SUM(G3:G7)</f>
        <v>7705943</v>
      </c>
      <c r="H8" s="44">
        <f t="shared" ref="H8:J8" si="0">SUM(H3:H7)</f>
        <v>724028</v>
      </c>
      <c r="I8" s="44">
        <f t="shared" si="0"/>
        <v>558553</v>
      </c>
      <c r="J8" s="44">
        <f t="shared" si="0"/>
        <v>7540468</v>
      </c>
    </row>
  </sheetData>
  <mergeCells count="1">
    <mergeCell ref="A1:J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  <outlinePr summaryBelow="0"/>
  </sheetPr>
  <dimension ref="A1:J11"/>
  <sheetViews>
    <sheetView topLeftCell="B1" zoomScaleNormal="100" workbookViewId="0">
      <selection activeCell="D2" sqref="D2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47.125" style="35" bestFit="1" customWidth="1"/>
    <col min="7" max="10" width="17.125" style="49" customWidth="1"/>
    <col min="11" max="16384" width="9.125" style="35"/>
  </cols>
  <sheetData>
    <row r="1" spans="1:10" ht="18.75" x14ac:dyDescent="0.3">
      <c r="A1" s="80" t="s">
        <v>48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45416</v>
      </c>
      <c r="B3" s="39">
        <v>45416</v>
      </c>
      <c r="C3" s="40" t="s">
        <v>104</v>
      </c>
      <c r="D3" s="40" t="s">
        <v>17</v>
      </c>
      <c r="E3" s="40" t="s">
        <v>52</v>
      </c>
      <c r="F3" s="40" t="s">
        <v>109</v>
      </c>
      <c r="G3" s="43">
        <v>2261916</v>
      </c>
      <c r="H3" s="43">
        <v>324848</v>
      </c>
      <c r="I3" s="43">
        <v>154965</v>
      </c>
      <c r="J3" s="43">
        <v>2092033</v>
      </c>
    </row>
    <row r="4" spans="1:10" x14ac:dyDescent="0.2">
      <c r="A4" s="39">
        <v>45416</v>
      </c>
      <c r="B4" s="39">
        <v>45416</v>
      </c>
      <c r="C4" s="40" t="s">
        <v>105</v>
      </c>
      <c r="D4" s="40" t="s">
        <v>17</v>
      </c>
      <c r="E4" s="40" t="s">
        <v>52</v>
      </c>
      <c r="F4" s="40" t="s">
        <v>110</v>
      </c>
      <c r="G4" s="43">
        <v>2760296</v>
      </c>
      <c r="H4" s="43">
        <v>369702</v>
      </c>
      <c r="I4" s="43">
        <v>191248</v>
      </c>
      <c r="J4" s="43">
        <v>2581842</v>
      </c>
    </row>
    <row r="5" spans="1:10" x14ac:dyDescent="0.2">
      <c r="A5" s="39">
        <v>45416</v>
      </c>
      <c r="B5" s="39">
        <v>45416</v>
      </c>
      <c r="C5" s="40" t="s">
        <v>106</v>
      </c>
      <c r="D5" s="40" t="s">
        <v>17</v>
      </c>
      <c r="E5" s="40" t="s">
        <v>52</v>
      </c>
      <c r="F5" s="40" t="s">
        <v>111</v>
      </c>
      <c r="G5" s="43">
        <v>3492880</v>
      </c>
      <c r="H5" s="43">
        <v>435636</v>
      </c>
      <c r="I5" s="43">
        <v>244580</v>
      </c>
      <c r="J5" s="43">
        <v>3301824</v>
      </c>
    </row>
    <row r="6" spans="1:10" x14ac:dyDescent="0.2">
      <c r="A6" s="39">
        <v>45427</v>
      </c>
      <c r="B6" s="39">
        <v>45427</v>
      </c>
      <c r="C6" s="40" t="s">
        <v>107</v>
      </c>
      <c r="D6" s="40" t="s">
        <v>17</v>
      </c>
      <c r="E6" s="40" t="s">
        <v>52</v>
      </c>
      <c r="F6" s="40" t="s">
        <v>20</v>
      </c>
      <c r="G6" s="43">
        <v>3146020</v>
      </c>
      <c r="H6" s="43">
        <v>283142</v>
      </c>
      <c r="I6" s="43">
        <v>229030</v>
      </c>
      <c r="J6" s="43">
        <v>3091908</v>
      </c>
    </row>
    <row r="7" spans="1:10" x14ac:dyDescent="0.2">
      <c r="A7" s="39">
        <v>45437</v>
      </c>
      <c r="B7" s="39">
        <v>45437</v>
      </c>
      <c r="C7" s="40" t="s">
        <v>108</v>
      </c>
      <c r="D7" s="40" t="s">
        <v>17</v>
      </c>
      <c r="E7" s="40" t="s">
        <v>52</v>
      </c>
      <c r="F7" s="40" t="s">
        <v>43</v>
      </c>
      <c r="G7" s="43">
        <v>3289690</v>
      </c>
      <c r="H7" s="43">
        <v>296073</v>
      </c>
      <c r="I7" s="43">
        <v>239489</v>
      </c>
      <c r="J7" s="43">
        <v>3233106</v>
      </c>
    </row>
    <row r="8" spans="1:10" x14ac:dyDescent="0.2">
      <c r="A8" s="39">
        <v>45420</v>
      </c>
      <c r="B8" s="39">
        <v>45420</v>
      </c>
      <c r="C8" s="40" t="s">
        <v>112</v>
      </c>
      <c r="D8" s="40" t="s">
        <v>17</v>
      </c>
      <c r="E8" s="40" t="s">
        <v>52</v>
      </c>
      <c r="F8" s="40" t="s">
        <v>88</v>
      </c>
      <c r="G8" s="43">
        <v>-92451</v>
      </c>
      <c r="H8" s="43">
        <v>0</v>
      </c>
      <c r="I8" s="43">
        <v>-7396</v>
      </c>
      <c r="J8" s="43">
        <v>-99847</v>
      </c>
    </row>
    <row r="9" spans="1:10" x14ac:dyDescent="0.2">
      <c r="A9" s="23">
        <v>45426</v>
      </c>
      <c r="B9" s="23">
        <v>45426</v>
      </c>
      <c r="C9" s="24" t="s">
        <v>124</v>
      </c>
      <c r="D9" s="40" t="s">
        <v>17</v>
      </c>
      <c r="E9" s="40" t="s">
        <v>52</v>
      </c>
      <c r="F9" s="24" t="s">
        <v>122</v>
      </c>
      <c r="G9" s="25">
        <v>-95110</v>
      </c>
      <c r="H9" s="25">
        <v>0</v>
      </c>
      <c r="I9" s="25">
        <v>-7609</v>
      </c>
      <c r="J9" s="25">
        <v>-102719</v>
      </c>
    </row>
    <row r="10" spans="1:10" x14ac:dyDescent="0.2">
      <c r="A10" s="39">
        <v>45430</v>
      </c>
      <c r="B10" s="39">
        <v>45430</v>
      </c>
      <c r="C10" s="40" t="s">
        <v>113</v>
      </c>
      <c r="D10" s="40" t="s">
        <v>17</v>
      </c>
      <c r="E10" s="40" t="s">
        <v>52</v>
      </c>
      <c r="F10" s="40" t="s">
        <v>114</v>
      </c>
      <c r="G10" s="43">
        <v>-101063</v>
      </c>
      <c r="H10" s="43">
        <v>0</v>
      </c>
      <c r="I10" s="43">
        <v>-8085</v>
      </c>
      <c r="J10" s="43">
        <v>-109148</v>
      </c>
    </row>
    <row r="11" spans="1:10" x14ac:dyDescent="0.2">
      <c r="A11" s="41" t="s">
        <v>77</v>
      </c>
      <c r="B11" s="42"/>
      <c r="C11"/>
      <c r="G11" s="44">
        <f>SUM(G3:G10)</f>
        <v>14662178</v>
      </c>
      <c r="H11" s="44">
        <f t="shared" ref="H11:J11" si="0">SUM(H3:H10)</f>
        <v>1709401</v>
      </c>
      <c r="I11" s="44">
        <f t="shared" si="0"/>
        <v>1036222</v>
      </c>
      <c r="J11" s="44">
        <f t="shared" si="0"/>
        <v>13988999</v>
      </c>
    </row>
  </sheetData>
  <mergeCells count="1">
    <mergeCell ref="A1:J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  <outlinePr summaryBelow="0"/>
  </sheetPr>
  <dimension ref="A1:J10"/>
  <sheetViews>
    <sheetView topLeftCell="B1" zoomScaleNormal="100" workbookViewId="0">
      <selection activeCell="D2" sqref="D2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47.125" style="35" bestFit="1" customWidth="1"/>
    <col min="7" max="10" width="17.125" style="49" customWidth="1"/>
    <col min="11" max="16384" width="9.125" style="35"/>
  </cols>
  <sheetData>
    <row r="1" spans="1:10" ht="18.75" x14ac:dyDescent="0.3">
      <c r="A1" s="80" t="s">
        <v>48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45394</v>
      </c>
      <c r="B3" s="39">
        <v>45394</v>
      </c>
      <c r="C3" s="40" t="s">
        <v>98</v>
      </c>
      <c r="D3" s="40" t="s">
        <v>17</v>
      </c>
      <c r="E3" s="40" t="s">
        <v>52</v>
      </c>
      <c r="F3" s="40" t="s">
        <v>101</v>
      </c>
      <c r="G3" s="43">
        <v>2961024</v>
      </c>
      <c r="H3" s="43">
        <v>387768</v>
      </c>
      <c r="I3" s="43">
        <v>205860</v>
      </c>
      <c r="J3" s="43">
        <v>2779116</v>
      </c>
    </row>
    <row r="4" spans="1:10" x14ac:dyDescent="0.2">
      <c r="A4" s="39">
        <v>45394</v>
      </c>
      <c r="B4" s="39">
        <v>45394</v>
      </c>
      <c r="C4" s="40" t="s">
        <v>99</v>
      </c>
      <c r="D4" s="40" t="s">
        <v>17</v>
      </c>
      <c r="E4" s="40" t="s">
        <v>52</v>
      </c>
      <c r="F4" s="40" t="s">
        <v>102</v>
      </c>
      <c r="G4" s="43">
        <v>2353914</v>
      </c>
      <c r="H4" s="43">
        <v>292703</v>
      </c>
      <c r="I4" s="43">
        <v>164897</v>
      </c>
      <c r="J4" s="43">
        <v>2226108</v>
      </c>
    </row>
    <row r="5" spans="1:10" x14ac:dyDescent="0.2">
      <c r="A5" s="39">
        <v>45401</v>
      </c>
      <c r="B5" s="39">
        <v>45401</v>
      </c>
      <c r="C5" s="40" t="s">
        <v>100</v>
      </c>
      <c r="D5" s="40" t="s">
        <v>17</v>
      </c>
      <c r="E5" s="40" t="s">
        <v>52</v>
      </c>
      <c r="F5" s="40" t="s">
        <v>103</v>
      </c>
      <c r="G5" s="43">
        <v>2165292</v>
      </c>
      <c r="H5" s="43">
        <v>194877</v>
      </c>
      <c r="I5" s="43">
        <v>157633</v>
      </c>
      <c r="J5" s="43">
        <v>2128048</v>
      </c>
    </row>
    <row r="6" spans="1:10" x14ac:dyDescent="0.2">
      <c r="A6" s="39">
        <v>45401</v>
      </c>
      <c r="B6" s="39">
        <v>45401</v>
      </c>
      <c r="C6" s="40"/>
      <c r="D6" s="40" t="s">
        <v>17</v>
      </c>
      <c r="E6" s="40" t="s">
        <v>52</v>
      </c>
      <c r="F6" s="40" t="s">
        <v>119</v>
      </c>
      <c r="G6" s="43">
        <v>-48312</v>
      </c>
      <c r="H6" s="43">
        <v>0</v>
      </c>
      <c r="I6" s="43">
        <f>+G6*0.08</f>
        <v>-3864.96</v>
      </c>
      <c r="J6" s="43">
        <f>+G6+I6</f>
        <v>-52176.959999999999</v>
      </c>
    </row>
    <row r="7" spans="1:10" x14ac:dyDescent="0.2">
      <c r="A7" s="23">
        <v>45390</v>
      </c>
      <c r="B7" s="23">
        <v>45390</v>
      </c>
      <c r="C7" s="24" t="s">
        <v>123</v>
      </c>
      <c r="D7" s="40" t="s">
        <v>17</v>
      </c>
      <c r="E7" s="40" t="s">
        <v>52</v>
      </c>
      <c r="F7" s="24" t="s">
        <v>122</v>
      </c>
      <c r="G7" s="25">
        <v>-108350</v>
      </c>
      <c r="H7" s="25">
        <v>0</v>
      </c>
      <c r="I7" s="25">
        <v>-8668</v>
      </c>
      <c r="J7" s="25">
        <v>-117018</v>
      </c>
    </row>
    <row r="8" spans="1:10" x14ac:dyDescent="0.2">
      <c r="A8" s="41" t="s">
        <v>90</v>
      </c>
      <c r="B8" s="42"/>
      <c r="C8"/>
      <c r="G8" s="44">
        <f>SUM(G3:G7)</f>
        <v>7323568</v>
      </c>
      <c r="H8" s="44">
        <f t="shared" ref="H8:J8" si="0">SUM(H3:H7)</f>
        <v>875348</v>
      </c>
      <c r="I8" s="44">
        <f t="shared" si="0"/>
        <v>515857.04000000004</v>
      </c>
      <c r="J8" s="44">
        <f t="shared" si="0"/>
        <v>6964077.04</v>
      </c>
    </row>
    <row r="9" spans="1:10" x14ac:dyDescent="0.2">
      <c r="J9" s="37">
        <v>5375837</v>
      </c>
    </row>
    <row r="10" spans="1:10" x14ac:dyDescent="0.2">
      <c r="J10" s="49">
        <f>+J8+J9</f>
        <v>12339914.039999999</v>
      </c>
    </row>
  </sheetData>
  <mergeCells count="1">
    <mergeCell ref="A1:J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  <outlinePr summaryBelow="0"/>
  </sheetPr>
  <dimension ref="A1:J5"/>
  <sheetViews>
    <sheetView topLeftCell="B1" zoomScaleNormal="100" workbookViewId="0">
      <selection activeCell="D2" sqref="D2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47.125" style="35" bestFit="1" customWidth="1"/>
    <col min="7" max="10" width="17.125" style="49" customWidth="1"/>
    <col min="11" max="16384" width="9.125" style="35"/>
  </cols>
  <sheetData>
    <row r="1" spans="1:10" ht="18.75" x14ac:dyDescent="0.3">
      <c r="A1" s="80" t="s">
        <v>48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23">
        <v>45352</v>
      </c>
      <c r="B3" s="23">
        <v>45352</v>
      </c>
      <c r="C3" s="24" t="s">
        <v>96</v>
      </c>
      <c r="D3" s="24" t="s">
        <v>17</v>
      </c>
      <c r="E3" s="24" t="s">
        <v>52</v>
      </c>
      <c r="F3" s="24" t="s">
        <v>43</v>
      </c>
      <c r="G3" s="25">
        <v>2831640</v>
      </c>
      <c r="H3" s="25">
        <v>254848</v>
      </c>
      <c r="I3" s="25">
        <v>206143</v>
      </c>
      <c r="J3" s="25">
        <v>2782935</v>
      </c>
    </row>
    <row r="4" spans="1:10" x14ac:dyDescent="0.2">
      <c r="A4" s="23">
        <v>45359</v>
      </c>
      <c r="B4" s="23">
        <v>45359</v>
      </c>
      <c r="C4" s="24" t="s">
        <v>97</v>
      </c>
      <c r="D4" s="24" t="s">
        <v>17</v>
      </c>
      <c r="E4" s="24" t="s">
        <v>52</v>
      </c>
      <c r="F4" s="24" t="s">
        <v>20</v>
      </c>
      <c r="G4" s="25">
        <v>2638280</v>
      </c>
      <c r="H4" s="25">
        <v>237445</v>
      </c>
      <c r="I4" s="25">
        <v>192067</v>
      </c>
      <c r="J4" s="25">
        <v>2592902</v>
      </c>
    </row>
    <row r="5" spans="1:10" x14ac:dyDescent="0.2">
      <c r="A5" s="36" t="s">
        <v>66</v>
      </c>
      <c r="G5" s="37">
        <v>5469920</v>
      </c>
      <c r="H5" s="37">
        <v>492293</v>
      </c>
      <c r="I5" s="37">
        <v>398210</v>
      </c>
      <c r="J5" s="37">
        <v>5375837</v>
      </c>
    </row>
  </sheetData>
  <mergeCells count="1">
    <mergeCell ref="A1:J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6"/>
  <sheetViews>
    <sheetView workbookViewId="0">
      <selection activeCell="J6" sqref="J6"/>
    </sheetView>
  </sheetViews>
  <sheetFormatPr defaultRowHeight="14.25" x14ac:dyDescent="0.2"/>
  <cols>
    <col min="1" max="2" width="9.25" bestFit="1" customWidth="1"/>
    <col min="4" max="4" width="13.25" bestFit="1" customWidth="1"/>
    <col min="5" max="5" width="10.75" customWidth="1"/>
    <col min="6" max="6" width="36" bestFit="1" customWidth="1"/>
    <col min="7" max="7" width="10" bestFit="1" customWidth="1"/>
    <col min="8" max="9" width="9.125" bestFit="1" customWidth="1"/>
    <col min="10" max="10" width="10" bestFit="1" customWidth="1"/>
    <col min="11" max="11" width="11.75" bestFit="1" customWidth="1"/>
    <col min="12" max="12" width="10" bestFit="1" customWidth="1"/>
    <col min="13" max="14" width="11.75" bestFit="1" customWidth="1"/>
  </cols>
  <sheetData>
    <row r="1" spans="1:13" ht="18.75" x14ac:dyDescent="0.3">
      <c r="A1" s="82" t="s">
        <v>48</v>
      </c>
      <c r="B1" s="82"/>
      <c r="C1" s="82"/>
      <c r="D1" s="82"/>
      <c r="E1" s="82"/>
      <c r="F1" s="82"/>
      <c r="G1" s="82"/>
      <c r="H1" s="82"/>
      <c r="I1" s="82"/>
      <c r="J1" s="82"/>
    </row>
    <row r="2" spans="1:13" ht="2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3" x14ac:dyDescent="0.2">
      <c r="A3" s="39">
        <v>45327</v>
      </c>
      <c r="B3" s="39">
        <v>45327</v>
      </c>
      <c r="C3" s="40" t="s">
        <v>91</v>
      </c>
      <c r="D3" s="40" t="s">
        <v>17</v>
      </c>
      <c r="E3" s="40" t="s">
        <v>52</v>
      </c>
      <c r="F3" s="40" t="s">
        <v>18</v>
      </c>
      <c r="G3" s="43">
        <v>3162748</v>
      </c>
      <c r="H3" s="43">
        <v>284648</v>
      </c>
      <c r="I3" s="43">
        <v>230248</v>
      </c>
      <c r="J3" s="43">
        <v>3108348</v>
      </c>
      <c r="L3" s="40"/>
    </row>
    <row r="4" spans="1:13" x14ac:dyDescent="0.2">
      <c r="A4" s="39">
        <v>45327</v>
      </c>
      <c r="B4" s="39">
        <v>45327</v>
      </c>
      <c r="C4" s="40" t="s">
        <v>92</v>
      </c>
      <c r="D4" s="40" t="s">
        <v>17</v>
      </c>
      <c r="E4" s="40" t="s">
        <v>52</v>
      </c>
      <c r="F4" s="40" t="s">
        <v>29</v>
      </c>
      <c r="G4" s="43">
        <v>1958602</v>
      </c>
      <c r="H4" s="43">
        <v>176274</v>
      </c>
      <c r="I4" s="43">
        <v>142586</v>
      </c>
      <c r="J4" s="43">
        <v>1924914</v>
      </c>
      <c r="L4" s="40"/>
    </row>
    <row r="5" spans="1:13" x14ac:dyDescent="0.2">
      <c r="A5" s="39">
        <v>45327</v>
      </c>
      <c r="B5" s="39">
        <v>45327</v>
      </c>
      <c r="C5" s="40" t="s">
        <v>93</v>
      </c>
      <c r="D5" s="40" t="s">
        <v>17</v>
      </c>
      <c r="E5" s="40" t="s">
        <v>52</v>
      </c>
      <c r="F5" s="40" t="s">
        <v>25</v>
      </c>
      <c r="G5" s="43">
        <v>3733876</v>
      </c>
      <c r="H5" s="43">
        <v>336049</v>
      </c>
      <c r="I5" s="43">
        <v>271826</v>
      </c>
      <c r="J5" s="43">
        <v>3669653</v>
      </c>
      <c r="L5" s="40"/>
    </row>
    <row r="6" spans="1:13" x14ac:dyDescent="0.2">
      <c r="A6" s="41" t="s">
        <v>60</v>
      </c>
      <c r="B6" s="42"/>
      <c r="D6" s="40"/>
      <c r="E6" s="40"/>
      <c r="F6" s="40"/>
      <c r="G6" s="44">
        <f>SUM(G3:G5)</f>
        <v>8855226</v>
      </c>
      <c r="H6" s="44">
        <f>SUM(H3:H5)</f>
        <v>796971</v>
      </c>
      <c r="I6" s="44">
        <f>SUM(I3:I5)</f>
        <v>644660</v>
      </c>
      <c r="J6" s="45">
        <f>SUM(J3:J5)</f>
        <v>8702915</v>
      </c>
      <c r="K6" s="33"/>
      <c r="L6">
        <v>11746229</v>
      </c>
      <c r="M6">
        <v>5375837</v>
      </c>
    </row>
  </sheetData>
  <mergeCells count="1">
    <mergeCell ref="A1:J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14"/>
  <sheetViews>
    <sheetView workbookViewId="0">
      <selection activeCell="J6" sqref="J6"/>
    </sheetView>
  </sheetViews>
  <sheetFormatPr defaultRowHeight="14.25" x14ac:dyDescent="0.2"/>
  <cols>
    <col min="1" max="2" width="9.25" bestFit="1" customWidth="1"/>
    <col min="4" max="4" width="13.25" bestFit="1" customWidth="1"/>
    <col min="5" max="5" width="10.75" customWidth="1"/>
    <col min="6" max="6" width="36" bestFit="1" customWidth="1"/>
    <col min="7" max="7" width="10" bestFit="1" customWidth="1"/>
    <col min="8" max="9" width="9.125" bestFit="1" customWidth="1"/>
    <col min="10" max="10" width="10" bestFit="1" customWidth="1"/>
    <col min="11" max="14" width="11.75" bestFit="1" customWidth="1"/>
  </cols>
  <sheetData>
    <row r="1" spans="1:12" ht="18.75" x14ac:dyDescent="0.3">
      <c r="A1" s="82" t="s">
        <v>48</v>
      </c>
      <c r="B1" s="82"/>
      <c r="C1" s="82"/>
      <c r="D1" s="82"/>
      <c r="E1" s="82"/>
      <c r="F1" s="82"/>
      <c r="G1" s="82"/>
      <c r="H1" s="82"/>
      <c r="I1" s="82"/>
      <c r="J1" s="82"/>
    </row>
    <row r="2" spans="1:12" ht="2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2" x14ac:dyDescent="0.2">
      <c r="A3" s="39">
        <v>45297</v>
      </c>
      <c r="B3" s="39">
        <v>45297</v>
      </c>
      <c r="C3" s="40" t="s">
        <v>84</v>
      </c>
      <c r="D3" s="40" t="s">
        <v>17</v>
      </c>
      <c r="E3" s="40" t="s">
        <v>52</v>
      </c>
      <c r="F3" s="40" t="s">
        <v>18</v>
      </c>
      <c r="G3" s="43">
        <v>2855247</v>
      </c>
      <c r="H3" s="43">
        <v>256972</v>
      </c>
      <c r="I3" s="43">
        <v>207862</v>
      </c>
      <c r="J3" s="43">
        <v>2806137</v>
      </c>
    </row>
    <row r="4" spans="1:12" x14ac:dyDescent="0.2">
      <c r="A4" s="39">
        <v>45301</v>
      </c>
      <c r="B4" s="39">
        <v>45301</v>
      </c>
      <c r="C4" s="40" t="s">
        <v>85</v>
      </c>
      <c r="D4" s="40" t="s">
        <v>17</v>
      </c>
      <c r="E4" s="40" t="s">
        <v>52</v>
      </c>
      <c r="F4" s="40" t="s">
        <v>25</v>
      </c>
      <c r="G4" s="43">
        <v>3235558</v>
      </c>
      <c r="H4" s="43">
        <v>291201</v>
      </c>
      <c r="I4" s="43">
        <v>235549</v>
      </c>
      <c r="J4" s="43">
        <v>3179906</v>
      </c>
    </row>
    <row r="5" spans="1:12" x14ac:dyDescent="0.2">
      <c r="A5" s="39">
        <v>45308</v>
      </c>
      <c r="B5" s="39">
        <v>45308</v>
      </c>
      <c r="C5" s="40" t="s">
        <v>86</v>
      </c>
      <c r="D5" s="40" t="s">
        <v>17</v>
      </c>
      <c r="E5" s="40" t="s">
        <v>52</v>
      </c>
      <c r="F5" s="40" t="s">
        <v>29</v>
      </c>
      <c r="G5" s="43">
        <v>2423711</v>
      </c>
      <c r="H5" s="43">
        <v>218135</v>
      </c>
      <c r="I5" s="43">
        <v>176446</v>
      </c>
      <c r="J5" s="43">
        <v>2382022</v>
      </c>
    </row>
    <row r="6" spans="1:12" x14ac:dyDescent="0.2">
      <c r="A6" s="39">
        <v>45317</v>
      </c>
      <c r="B6" s="39">
        <v>45317</v>
      </c>
      <c r="C6" s="40" t="s">
        <v>89</v>
      </c>
      <c r="D6" s="40" t="s">
        <v>17</v>
      </c>
      <c r="E6" s="40" t="s">
        <v>52</v>
      </c>
      <c r="F6" s="40" t="s">
        <v>18</v>
      </c>
      <c r="G6" s="43">
        <v>3492880</v>
      </c>
      <c r="H6" s="43">
        <v>314360</v>
      </c>
      <c r="I6" s="43">
        <v>254282</v>
      </c>
      <c r="J6" s="43">
        <v>3432802</v>
      </c>
    </row>
    <row r="7" spans="1:12" x14ac:dyDescent="0.2">
      <c r="A7" s="41" t="s">
        <v>90</v>
      </c>
      <c r="B7" s="42"/>
      <c r="D7" s="40"/>
      <c r="E7" s="40"/>
      <c r="F7" s="40"/>
      <c r="G7" s="44">
        <f>SUM(G3:G6)</f>
        <v>12007396</v>
      </c>
      <c r="H7" s="44">
        <f t="shared" ref="H7:I7" si="0">SUM(H3:H6)</f>
        <v>1080668</v>
      </c>
      <c r="I7" s="44">
        <f t="shared" si="0"/>
        <v>874139</v>
      </c>
      <c r="J7" s="45">
        <f>SUM(J3:J6)</f>
        <v>11800867</v>
      </c>
      <c r="K7" s="33"/>
      <c r="L7" s="33">
        <f>+J7-J14</f>
        <v>11575191</v>
      </c>
    </row>
    <row r="10" spans="1:12" ht="18.75" x14ac:dyDescent="0.3">
      <c r="A10" s="82" t="s">
        <v>61</v>
      </c>
      <c r="B10" s="82"/>
      <c r="C10" s="82"/>
      <c r="D10" s="82"/>
      <c r="E10" s="82"/>
      <c r="F10" s="82"/>
      <c r="G10" s="82"/>
      <c r="H10" s="82"/>
      <c r="I10" s="82"/>
      <c r="J10" s="82"/>
    </row>
    <row r="11" spans="1:12" ht="21" x14ac:dyDescent="0.2">
      <c r="A11" s="27" t="s">
        <v>49</v>
      </c>
      <c r="B11" s="27" t="s">
        <v>8</v>
      </c>
      <c r="C11" s="26" t="s">
        <v>9</v>
      </c>
      <c r="D11" s="26" t="s">
        <v>10</v>
      </c>
      <c r="E11" s="26" t="s">
        <v>67</v>
      </c>
      <c r="F11" s="26" t="s">
        <v>11</v>
      </c>
      <c r="G11" s="28" t="s">
        <v>12</v>
      </c>
      <c r="H11" s="28" t="s">
        <v>13</v>
      </c>
      <c r="I11" s="28" t="s">
        <v>14</v>
      </c>
      <c r="J11" s="28" t="s">
        <v>15</v>
      </c>
    </row>
    <row r="12" spans="1:12" x14ac:dyDescent="0.2">
      <c r="A12" s="39">
        <v>45299</v>
      </c>
      <c r="B12" s="39">
        <v>45299</v>
      </c>
      <c r="C12" s="40" t="s">
        <v>87</v>
      </c>
      <c r="D12" s="24" t="s">
        <v>17</v>
      </c>
      <c r="E12" s="24" t="s">
        <v>68</v>
      </c>
      <c r="F12" s="40" t="s">
        <v>88</v>
      </c>
      <c r="G12" s="43">
        <v>50591</v>
      </c>
      <c r="H12" s="43">
        <v>0</v>
      </c>
      <c r="I12" s="43">
        <v>4047</v>
      </c>
      <c r="J12" s="43">
        <v>54638</v>
      </c>
    </row>
    <row r="13" spans="1:12" x14ac:dyDescent="0.2">
      <c r="A13" s="23">
        <v>45295</v>
      </c>
      <c r="B13" s="23">
        <v>45295</v>
      </c>
      <c r="C13" s="24" t="s">
        <v>121</v>
      </c>
      <c r="D13" s="24" t="s">
        <v>17</v>
      </c>
      <c r="E13" s="24"/>
      <c r="F13" s="24" t="s">
        <v>122</v>
      </c>
      <c r="G13" s="25">
        <v>158369</v>
      </c>
      <c r="H13" s="25">
        <v>0</v>
      </c>
      <c r="I13" s="25">
        <v>12669</v>
      </c>
      <c r="J13" s="25">
        <v>171038</v>
      </c>
    </row>
    <row r="14" spans="1:12" x14ac:dyDescent="0.2">
      <c r="A14" s="41" t="s">
        <v>66</v>
      </c>
      <c r="B14" s="42"/>
      <c r="D14" s="35"/>
      <c r="E14" s="35"/>
      <c r="F14" s="35"/>
      <c r="G14" s="44">
        <v>50591</v>
      </c>
      <c r="H14" s="44">
        <v>0</v>
      </c>
      <c r="I14" s="44">
        <v>4047</v>
      </c>
      <c r="J14" s="45">
        <f>SUM(J12:J13)</f>
        <v>225676</v>
      </c>
    </row>
  </sheetData>
  <mergeCells count="2">
    <mergeCell ref="A1:J1"/>
    <mergeCell ref="A10:J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Công nợ </vt:lpstr>
      <vt:lpstr>T11.25</vt:lpstr>
      <vt:lpstr>T10.25</vt:lpstr>
      <vt:lpstr>T09.25</vt:lpstr>
      <vt:lpstr>T08.25</vt:lpstr>
      <vt:lpstr>T07.25</vt:lpstr>
      <vt:lpstr>T06.25</vt:lpstr>
      <vt:lpstr>T05.25</vt:lpstr>
      <vt:lpstr>T04.25</vt:lpstr>
      <vt:lpstr>T03.25</vt:lpstr>
      <vt:lpstr>T02.25</vt:lpstr>
      <vt:lpstr>T4-8</vt:lpstr>
      <vt:lpstr>T9</vt:lpstr>
      <vt:lpstr>T10</vt:lpstr>
      <vt:lpstr>T11+12</vt:lpstr>
      <vt:lpstr>T01.25</vt:lpstr>
      <vt:lpstr>T12.2024</vt:lpstr>
      <vt:lpstr>T11.2024</vt:lpstr>
      <vt:lpstr>T10.2024</vt:lpstr>
      <vt:lpstr>T09.2024</vt:lpstr>
      <vt:lpstr>T08.2024</vt:lpstr>
      <vt:lpstr>T07.2024</vt:lpstr>
      <vt:lpstr>T06.2024</vt:lpstr>
      <vt:lpstr>T05.2024</vt:lpstr>
      <vt:lpstr>T04.2024</vt:lpstr>
      <vt:lpstr>T03.2024</vt:lpstr>
      <vt:lpstr>T02.2024</vt:lpstr>
      <vt:lpstr>T01.2024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2023-08-29T04:12:51Z</dcterms:created>
  <dcterms:modified xsi:type="dcterms:W3CDTF">2026-01-05T03:36:36Z</dcterms:modified>
</cp:coreProperties>
</file>