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FM (LARIA)\"/>
    </mc:Choice>
  </mc:AlternateContent>
  <xr:revisionPtr revIDLastSave="0" documentId="13_ncr:1_{0C509345-104D-46CD-86A3-2D99C4C5A95A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Công nợ" sheetId="4" r:id="rId1"/>
    <sheet name="CN2026" sheetId="43" state="hidden" r:id="rId2"/>
    <sheet name="CHI TIẾT" sheetId="42" state="hidden" r:id="rId3"/>
    <sheet name="T08.2026" sheetId="45" r:id="rId4"/>
    <sheet name="T07.2026" sheetId="44" r:id="rId5"/>
    <sheet name="T06.2026" sheetId="41" r:id="rId6"/>
    <sheet name="T05.26" sheetId="38" r:id="rId7"/>
    <sheet name="T04.26" sheetId="37" r:id="rId8"/>
    <sheet name="Chi tiết công nợ" sheetId="24" state="hidden" r:id="rId9"/>
    <sheet name="T03.26" sheetId="36" r:id="rId10"/>
    <sheet name="T02.26" sheetId="35" r:id="rId11"/>
    <sheet name="T01.26" sheetId="34" r:id="rId12"/>
    <sheet name="T12" sheetId="21" state="hidden" r:id="rId13"/>
    <sheet name="T11" sheetId="20" state="hidden" r:id="rId14"/>
    <sheet name="T10" sheetId="19" state="hidden" r:id="rId15"/>
    <sheet name="T09" sheetId="18" state="hidden" r:id="rId16"/>
    <sheet name="T08" sheetId="17" state="hidden" r:id="rId17"/>
    <sheet name="T06" sheetId="15" state="hidden" r:id="rId18"/>
    <sheet name="T05" sheetId="14" state="hidden" r:id="rId19"/>
    <sheet name="T04" sheetId="12" state="hidden" r:id="rId20"/>
    <sheet name="T03" sheetId="11" state="hidden" r:id="rId21"/>
    <sheet name="T02" sheetId="9" state="hidden" r:id="rId22"/>
    <sheet name="T01" sheetId="8" state="hidden" r:id="rId23"/>
    <sheet name="CK" sheetId="7" state="hidden" r:id="rId24"/>
  </sheets>
  <calcPr calcId="191029"/>
</workbook>
</file>

<file path=xl/calcChain.xml><?xml version="1.0" encoding="utf-8"?>
<calcChain xmlns="http://schemas.openxmlformats.org/spreadsheetml/2006/main">
  <c r="H8" i="45" l="1"/>
  <c r="F39" i="4"/>
  <c r="E5" i="45"/>
  <c r="G5" i="45" l="1"/>
  <c r="H5" i="45" s="1"/>
  <c r="E11" i="44"/>
  <c r="G11" i="44" s="1"/>
  <c r="B39" i="42"/>
  <c r="B40" i="42"/>
  <c r="B38" i="42"/>
  <c r="G7" i="43"/>
  <c r="G8" i="43"/>
  <c r="G9" i="43"/>
  <c r="G10" i="43"/>
  <c r="G50" i="4" s="1"/>
  <c r="G11" i="43"/>
  <c r="G51" i="4" s="1"/>
  <c r="G12" i="43"/>
  <c r="G52" i="4" s="1"/>
  <c r="G13" i="43"/>
  <c r="G53" i="4" s="1"/>
  <c r="G14" i="43"/>
  <c r="G15" i="43"/>
  <c r="G16" i="43"/>
  <c r="G17" i="43"/>
  <c r="G6" i="43"/>
  <c r="H11" i="44" l="1"/>
  <c r="H13" i="44" s="1"/>
  <c r="B5" i="42"/>
  <c r="B6" i="42"/>
  <c r="B7" i="42"/>
  <c r="B8" i="42"/>
  <c r="B9" i="42"/>
  <c r="B10" i="42"/>
  <c r="B11" i="42"/>
  <c r="E15" i="43" s="1"/>
  <c r="B12" i="42"/>
  <c r="B13" i="42"/>
  <c r="C9" i="43" s="1"/>
  <c r="B14" i="42"/>
  <c r="B15" i="42"/>
  <c r="B16" i="42"/>
  <c r="C11" i="43" s="1"/>
  <c r="B17" i="42"/>
  <c r="B18" i="42"/>
  <c r="B19" i="42"/>
  <c r="B20" i="42"/>
  <c r="B21" i="42"/>
  <c r="B22" i="42"/>
  <c r="B23" i="42"/>
  <c r="B24" i="42"/>
  <c r="B25" i="42"/>
  <c r="B26" i="42"/>
  <c r="B27" i="42"/>
  <c r="B28" i="42"/>
  <c r="B29" i="42"/>
  <c r="B30" i="42"/>
  <c r="B4" i="42"/>
  <c r="E14" i="43"/>
  <c r="D12" i="43"/>
  <c r="E24" i="4" s="1"/>
  <c r="E31" i="4" s="1"/>
  <c r="D13" i="43"/>
  <c r="D14" i="43"/>
  <c r="C13" i="43"/>
  <c r="D11" i="4" s="1"/>
  <c r="C14" i="43"/>
  <c r="G18" i="43"/>
  <c r="L1" i="42" l="1"/>
  <c r="E13" i="43"/>
  <c r="E12" i="43"/>
  <c r="F38" i="4" s="1"/>
  <c r="E11" i="43"/>
  <c r="C10" i="43"/>
  <c r="D10" i="43"/>
  <c r="E10" i="43"/>
  <c r="D11" i="43"/>
  <c r="C8" i="43"/>
  <c r="D8" i="43"/>
  <c r="E8" i="43"/>
  <c r="C12" i="43"/>
  <c r="C7" i="43"/>
  <c r="D7" i="43"/>
  <c r="E7" i="43"/>
  <c r="E9" i="43"/>
  <c r="C6" i="43"/>
  <c r="D6" i="43"/>
  <c r="E6" i="43"/>
  <c r="D9" i="43"/>
  <c r="C17" i="43"/>
  <c r="D17" i="43"/>
  <c r="E17" i="43"/>
  <c r="C16" i="43"/>
  <c r="D16" i="43"/>
  <c r="E16" i="43"/>
  <c r="C15" i="43"/>
  <c r="D15" i="43"/>
  <c r="F14" i="43"/>
  <c r="F13" i="43"/>
  <c r="F9" i="43" l="1"/>
  <c r="F11" i="43"/>
  <c r="F12" i="43"/>
  <c r="F16" i="43"/>
  <c r="F15" i="43"/>
  <c r="F17" i="43"/>
  <c r="D18" i="43"/>
  <c r="F6" i="43"/>
  <c r="H6" i="43" s="1"/>
  <c r="E18" i="43"/>
  <c r="F10" i="43"/>
  <c r="F8" i="43"/>
  <c r="C18" i="43"/>
  <c r="F7" i="43"/>
  <c r="H8" i="41"/>
  <c r="G6" i="41"/>
  <c r="H6" i="41"/>
  <c r="E6" i="41"/>
  <c r="E8" i="34"/>
  <c r="E6" i="36"/>
  <c r="H18" i="43" l="1"/>
  <c r="H7" i="43"/>
  <c r="H8" i="43" s="1"/>
  <c r="H9" i="43" s="1"/>
  <c r="H10" i="43" s="1"/>
  <c r="H11" i="43" s="1"/>
  <c r="H12" i="43" s="1"/>
  <c r="H13" i="43" s="1"/>
  <c r="H14" i="43" s="1"/>
  <c r="H15" i="43" s="1"/>
  <c r="H16" i="43" s="1"/>
  <c r="H17" i="43" s="1"/>
  <c r="H7" i="38"/>
  <c r="E3" i="37"/>
  <c r="H5" i="38"/>
  <c r="G5" i="38"/>
  <c r="E5" i="38"/>
  <c r="G3" i="37" l="1"/>
  <c r="H3" i="37" s="1"/>
  <c r="H5" i="37" s="1"/>
  <c r="H5" i="36" l="1"/>
  <c r="H4" i="36"/>
  <c r="H3" i="36"/>
  <c r="H2" i="36"/>
  <c r="G6" i="36" l="1"/>
  <c r="H6" i="36" s="1"/>
  <c r="E7" i="35"/>
  <c r="G7" i="35" s="1"/>
  <c r="H7" i="35" s="1"/>
  <c r="H6" i="35"/>
  <c r="H5" i="35"/>
  <c r="H4" i="35"/>
  <c r="H3" i="35"/>
  <c r="H2" i="35"/>
  <c r="H4" i="34"/>
  <c r="H7" i="34"/>
  <c r="H6" i="34"/>
  <c r="H5" i="34"/>
  <c r="H3" i="34"/>
  <c r="H2" i="34"/>
  <c r="H11" i="35" l="1"/>
  <c r="G8" i="34"/>
  <c r="H8" i="34" s="1"/>
  <c r="H9" i="34" l="1"/>
  <c r="F45" i="4"/>
  <c r="E44" i="24" l="1"/>
  <c r="H43" i="24"/>
  <c r="H42" i="24"/>
  <c r="G44" i="24" l="1"/>
  <c r="H44" i="24" s="1"/>
  <c r="H45" i="24" s="1"/>
  <c r="B95" i="7"/>
  <c r="C94" i="7"/>
  <c r="C93" i="7"/>
  <c r="D94" i="7" s="1"/>
  <c r="C88" i="7" l="1"/>
  <c r="C87" i="7"/>
  <c r="D88" i="7" s="1"/>
  <c r="B89" i="7" l="1"/>
  <c r="C82" i="7"/>
  <c r="C81" i="7"/>
  <c r="B83" i="7" l="1"/>
  <c r="D82" i="7"/>
  <c r="C76" i="7" l="1"/>
  <c r="C75" i="7"/>
  <c r="D76" i="7" s="1"/>
  <c r="B77" i="7" l="1"/>
  <c r="C70" i="7"/>
  <c r="C69" i="7"/>
  <c r="B71" i="7" s="1"/>
  <c r="D70" i="7" l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E8" i="20"/>
  <c r="C58" i="7"/>
  <c r="C57" i="7"/>
  <c r="H7" i="20"/>
  <c r="H6" i="20"/>
  <c r="H5" i="20"/>
  <c r="H4" i="20"/>
  <c r="H3" i="20"/>
  <c r="H2" i="20"/>
  <c r="B59" i="7" l="1"/>
  <c r="E9" i="20"/>
  <c r="G8" i="20"/>
  <c r="H8" i="20" s="1"/>
  <c r="H9" i="20" s="1"/>
  <c r="G9" i="20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C34" i="7"/>
  <c r="C33" i="7"/>
  <c r="B35" i="7" l="1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3" i="14"/>
  <c r="H2" i="14"/>
  <c r="H5" i="14" s="1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H3" i="11"/>
  <c r="H2" i="11"/>
  <c r="G4" i="11"/>
  <c r="E4" i="11"/>
  <c r="D17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59" i="4" l="1"/>
  <c r="G60" i="4" s="1"/>
  <c r="C3" i="7" l="1"/>
  <c r="C4" i="7"/>
  <c r="D4" i="7" l="1"/>
  <c r="B5" i="7"/>
</calcChain>
</file>

<file path=xl/sharedStrings.xml><?xml version="1.0" encoding="utf-8"?>
<sst xmlns="http://schemas.openxmlformats.org/spreadsheetml/2006/main" count="1308" uniqueCount="329">
  <si>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</si>
  <si>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</si>
  <si>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</si>
  <si>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</si>
  <si>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</si>
  <si>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</si>
  <si>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</si>
  <si>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</si>
  <si>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</si>
  <si>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</si>
  <si>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</si>
  <si>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</si>
  <si>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</si>
  <si>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</si>
  <si>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</si>
  <si>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</si>
  <si>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</si>
  <si>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</si>
  <si>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</si>
  <si>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</si>
  <si>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</si>
  <si>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</si>
  <si>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</si>
  <si>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</si>
  <si>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</si>
  <si>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</si>
  <si>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</si>
  <si>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</si>
  <si>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</si>
  <si>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</si>
  <si>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</si>
  <si>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</si>
  <si>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</si>
  <si>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</si>
  <si>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</si>
  <si>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</si>
  <si>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</si>
  <si>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</si>
  <si>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</si>
  <si>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</si>
  <si>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</si>
  <si>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</si>
  <si>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</si>
  <si>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</si>
  <si>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</si>
  <si>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</si>
  <si>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</si>
  <si>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</si>
  <si>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</si>
  <si>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</si>
  <si>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</si>
  <si>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</si>
  <si>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</si>
  <si>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</si>
  <si>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</si>
  <si>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</si>
  <si>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</si>
  <si>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00038105</t>
  </si>
  <si>
    <t>FM5 104 Hai Bà Trưng</t>
  </si>
  <si>
    <t>Tháng 7.24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</si>
  <si>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</si>
  <si>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</si>
  <si>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</si>
  <si>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</si>
  <si>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</si>
  <si>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</si>
  <si>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</si>
  <si>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</si>
  <si>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</si>
  <si>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</si>
  <si>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</si>
  <si>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</si>
  <si>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</si>
  <si>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</si>
  <si>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</si>
  <si>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</si>
  <si>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</si>
  <si>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</si>
  <si>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</si>
  <si>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</si>
  <si>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</si>
  <si>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</si>
  <si>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</si>
  <si>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</si>
  <si>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</si>
  <si>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</si>
  <si>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</si>
  <si>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</si>
  <si>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</si>
  <si>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</si>
  <si>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</si>
  <si>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</si>
  <si>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</si>
  <si>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</si>
  <si>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</si>
  <si>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</si>
  <si>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</si>
  <si>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</si>
  <si>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</si>
  <si>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</si>
  <si>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1C25TNN</t>
  </si>
  <si>
    <t>Tháng 01.25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</si>
  <si>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</si>
  <si>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</si>
  <si>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</si>
  <si>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</si>
  <si>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</si>
  <si>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</si>
  <si>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</si>
  <si>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</si>
  <si>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</si>
  <si>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</si>
  <si>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</si>
  <si>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</si>
  <si>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</si>
  <si>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</si>
  <si>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</si>
  <si>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</si>
  <si>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</si>
  <si>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</si>
  <si>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</si>
  <si>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</si>
  <si>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</si>
  <si>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</si>
  <si>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</si>
  <si>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</si>
  <si>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</si>
  <si>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</si>
  <si>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</si>
  <si>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</si>
  <si>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</si>
  <si>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</si>
  <si>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</si>
  <si>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</si>
  <si>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</si>
  <si>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</si>
  <si>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</si>
  <si>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</si>
  <si>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</si>
  <si>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</si>
  <si>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</si>
  <si>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</si>
  <si>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</si>
  <si>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</si>
  <si>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</si>
  <si>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</si>
  <si>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</si>
  <si>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</si>
  <si>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</si>
  <si>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</si>
  <si>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</si>
  <si>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</si>
  <si>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Bán hàng</t>
  </si>
  <si>
    <t>Hỗ trợ</t>
  </si>
  <si>
    <t>Tổng hỗ trợ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</si>
  <si>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</si>
  <si>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</si>
  <si>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</si>
  <si>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</si>
  <si>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</si>
  <si>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</si>
  <si>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</si>
  <si>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</si>
  <si>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</si>
  <si>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</si>
  <si>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</si>
  <si>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</si>
  <si>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05/01/2026</t>
  </si>
  <si>
    <t>21/01/2026</t>
  </si>
  <si>
    <t>26/01/2026</t>
  </si>
  <si>
    <t>29/01/2026</t>
  </si>
  <si>
    <t>30/01/2026</t>
  </si>
  <si>
    <t>31/01/2026</t>
  </si>
  <si>
    <t>1C26TTN</t>
  </si>
  <si>
    <t>PO-67297 - Farmers market DC01 - Nơ Trang Long</t>
  </si>
  <si>
    <t>PO-70594 - Farmers market DC01 - Nơ Trang Long</t>
  </si>
  <si>
    <t>PO-71581 - Farmers market DC01 - Nơ Trang Long</t>
  </si>
  <si>
    <t>PO-72098 - Farmers market DC01 - Nơ Trang Long</t>
  </si>
  <si>
    <t>PO-72066 - FM5 104 Hai Bà Trưng</t>
  </si>
  <si>
    <t>PO-71860 - FM1 496 Nguyễn Thị Minh Khai</t>
  </si>
  <si>
    <t>Hỗ trợ chi phí trưng bày + quảng cáo tháng 01.2026</t>
  </si>
  <si>
    <t>00008484</t>
  </si>
  <si>
    <t>00008492</t>
  </si>
  <si>
    <t>00008493</t>
  </si>
  <si>
    <t>00008494</t>
  </si>
  <si>
    <t>00009099</t>
  </si>
  <si>
    <t>PO-72732 - FM1 496 Nguyễn Thị Minh Khai</t>
  </si>
  <si>
    <t>PO-72733 - FM4 99 Hoàng Hoa Thám</t>
  </si>
  <si>
    <t>PO-72741 - Farmers market DC01 - Nơ Trang Long</t>
  </si>
  <si>
    <t>PO-72734 - Farmers market FM07 - An Phú, Shophouse W37-W38-W39 Lumiere Riverside</t>
  </si>
  <si>
    <t>PO-73580 - FM1 496 Nguyễn Thị Minh Khai</t>
  </si>
  <si>
    <t>Hỗ trợ chi phí trưng bày + quảng cáo tháng 02.2026</t>
  </si>
  <si>
    <t>Hỗ trợ chi phí trưng bày + quảng cáo tháng 03.2026</t>
  </si>
  <si>
    <t>00015593</t>
  </si>
  <si>
    <t>00015595</t>
  </si>
  <si>
    <t>00015596</t>
  </si>
  <si>
    <t>00019194</t>
  </si>
  <si>
    <t>PO-76117 - FM5 104 Hai Bà Trưng</t>
  </si>
  <si>
    <t>PO-76118 - Farmers market DC01 - Nơ Trang Long</t>
  </si>
  <si>
    <t>PO-76116 - FM4 99 Hoàng Hoa Thám</t>
  </si>
  <si>
    <t>PO-78307 - Farmers market DC01 - Nơ Trang Long</t>
  </si>
  <si>
    <t>00024883</t>
  </si>
  <si>
    <t>PO-81768 - Farmers market DC01 - Nơ Trang Long</t>
  </si>
  <si>
    <t>Chi phí trưng bày, Chi phí quảng cáo tháng 04/2026</t>
  </si>
  <si>
    <t>PO-88020</t>
  </si>
  <si>
    <t>PO-88022</t>
  </si>
  <si>
    <t>PO-86553</t>
  </si>
  <si>
    <t>Farmers market 08 - Sư Vạn Hạnh</t>
  </si>
  <si>
    <t>Hàng trả tháng 05</t>
  </si>
  <si>
    <t>Chi phí trưng bày, Chi phí quảng cáo tháng 05/2026</t>
  </si>
  <si>
    <t>00039095</t>
  </si>
  <si>
    <t>00042013</t>
  </si>
  <si>
    <t>00042014</t>
  </si>
  <si>
    <t>00043708</t>
  </si>
  <si>
    <t>PO-91947</t>
  </si>
  <si>
    <t>PO-94962</t>
  </si>
  <si>
    <t>PO-94963</t>
  </si>
  <si>
    <t>PO-96341</t>
  </si>
  <si>
    <t>Farmers market 09 - Vinhomes Grand Park S10.01</t>
  </si>
  <si>
    <t>Farmers market 10 - Vinhomes Grand Park S8.03</t>
  </si>
  <si>
    <t>Hàng trả tháng 03</t>
  </si>
  <si>
    <t>Hàng trả tháng 02</t>
  </si>
  <si>
    <t>Hàng trả tháng 01</t>
  </si>
  <si>
    <t>Hàng trả tháng 04</t>
  </si>
  <si>
    <t>Hàng trả tháng 06</t>
  </si>
  <si>
    <t>Hàng trả tháng 07</t>
  </si>
  <si>
    <t>Hàng trả tháng 08</t>
  </si>
  <si>
    <t>Hàng trả tháng 09</t>
  </si>
  <si>
    <t>Hàng trả tháng 10</t>
  </si>
  <si>
    <t>Hàng trả tháng 11</t>
  </si>
  <si>
    <t>Hàng trả tháng 12</t>
  </si>
  <si>
    <t>C26TFA</t>
  </si>
  <si>
    <t>CÔNG NỢ  2026</t>
  </si>
  <si>
    <t>BH</t>
  </si>
  <si>
    <t>TRA</t>
  </si>
  <si>
    <t>P</t>
  </si>
  <si>
    <t>TT</t>
  </si>
  <si>
    <t>Tháng</t>
  </si>
  <si>
    <t>Hàng trả</t>
  </si>
  <si>
    <t>Giảm trừ</t>
  </si>
  <si>
    <t>Tổng phát sinh</t>
  </si>
  <si>
    <t>Thanh toán</t>
  </si>
  <si>
    <t>Công nợ cuối kỳ</t>
  </si>
  <si>
    <t>Số dư đầu kỳ 31/12/2025</t>
  </si>
  <si>
    <t>Phát sinh</t>
  </si>
  <si>
    <t>số ctu</t>
  </si>
  <si>
    <t>Mã khách hàng</t>
  </si>
  <si>
    <t>Tên khách hàng</t>
  </si>
  <si>
    <t>Doanh số bán chưa thuế</t>
  </si>
  <si>
    <t>CK</t>
  </si>
  <si>
    <t>Tiền thuế GTGT</t>
  </si>
  <si>
    <t>NGÀY TT</t>
  </si>
  <si>
    <t>00000126</t>
  </si>
  <si>
    <t>00004742</t>
  </si>
  <si>
    <t>00006021</t>
  </si>
  <si>
    <t>00007189</t>
  </si>
  <si>
    <t>00007281</t>
  </si>
  <si>
    <t>00007301</t>
  </si>
  <si>
    <t>00031613</t>
  </si>
  <si>
    <t>00033144</t>
  </si>
  <si>
    <t>00033199</t>
  </si>
  <si>
    <t>00045532</t>
  </si>
  <si>
    <t>00049267</t>
  </si>
  <si>
    <t>00051262</t>
  </si>
  <si>
    <t>00053412</t>
  </si>
  <si>
    <t>BH00094</t>
  </si>
  <si>
    <t>BH01891</t>
  </si>
  <si>
    <t>BH02615</t>
  </si>
  <si>
    <t>BH02966</t>
  </si>
  <si>
    <t>BH03307</t>
  </si>
  <si>
    <t>BH03331</t>
  </si>
  <si>
    <t>BH03885</t>
  </si>
  <si>
    <t>BH03893</t>
  </si>
  <si>
    <t>BH03894</t>
  </si>
  <si>
    <t>BH03895</t>
  </si>
  <si>
    <t>BH04031</t>
  </si>
  <si>
    <t>BH06908</t>
  </si>
  <si>
    <t>BH06907</t>
  </si>
  <si>
    <t>BH06909</t>
  </si>
  <si>
    <t>BH08464</t>
  </si>
  <si>
    <t>BH10154</t>
  </si>
  <si>
    <t>BH12973</t>
  </si>
  <si>
    <t>BH13712</t>
  </si>
  <si>
    <t>BH13731</t>
  </si>
  <si>
    <t>BH15751</t>
  </si>
  <si>
    <t>BH17106</t>
  </si>
  <si>
    <t>BH17107</t>
  </si>
  <si>
    <t>BH17739</t>
  </si>
  <si>
    <t>BH18237</t>
  </si>
  <si>
    <t>BH19637</t>
  </si>
  <si>
    <t>BH20572</t>
  </si>
  <si>
    <t>BH21240</t>
  </si>
  <si>
    <t>FM-HCM-Q3-0000</t>
  </si>
  <si>
    <t>FM-HCM-BTH-0006</t>
  </si>
  <si>
    <t>FM-HCM-Q10-0010</t>
  </si>
  <si>
    <t>FM-HCM-Q9-0011</t>
  </si>
  <si>
    <t>FM-HCM-Q9-0012</t>
  </si>
  <si>
    <t>FM-HCM-BTH-0004</t>
  </si>
  <si>
    <t>FM-HCM-Q1-0005</t>
  </si>
  <si>
    <t>PO-97578</t>
  </si>
  <si>
    <t>PO-100133</t>
  </si>
  <si>
    <t>PO-101488</t>
  </si>
  <si>
    <t>PO-102722</t>
  </si>
  <si>
    <t>GT</t>
  </si>
  <si>
    <t>Chi phí trưng bày, Chi phí quảng cáo tháng 06/2026</t>
  </si>
  <si>
    <t>Chi phí trưng bày, Chi phí quảng cáo tháng 07/2026</t>
  </si>
  <si>
    <t>BC01/00010</t>
  </si>
  <si>
    <t>CTY TM LARIA THANH TOAN CONG NO THANG 10 11</t>
  </si>
  <si>
    <t>BC02/00050</t>
  </si>
  <si>
    <t>CTY TM LARIA THANH TOAN CONG NO THANG 12 MA V0001075</t>
  </si>
  <si>
    <t>BC04/0082</t>
  </si>
  <si>
    <t>CTY TM LARIA THANH TOAN CONG NO THANG 1 2 3</t>
  </si>
  <si>
    <t>ĐÃ KIỂM TRA - HÀNG TRẢ - Farmers market 06QT - Quang Trung - PHIẾU: 04-12-2025</t>
  </si>
  <si>
    <t>ĐÃ KIỂM TRA - HÀNG TRẢ - Farmers market 06QT - Quang Trung - FM-HCM-GVP-0007</t>
  </si>
  <si>
    <t>ĐÃ KIỂM TRA - HÀNG TRẢ - FM4 99 Hoàng Hoa Thám - FM-HCM-BTH-0004</t>
  </si>
  <si>
    <t>ĐÃ KIỂM TRA - HÀNG TRẢ - FM1 496 Nguyễn Thị Minh Khai - FM-HCM-Q3-0001</t>
  </si>
  <si>
    <t>00055762</t>
  </si>
  <si>
    <t>00057753</t>
  </si>
  <si>
    <t>00057820</t>
  </si>
  <si>
    <t>BH22219</t>
  </si>
  <si>
    <t>BH23021</t>
  </si>
  <si>
    <t>BH23067</t>
  </si>
  <si>
    <t>PO-105113</t>
  </si>
  <si>
    <t>PO-106246</t>
  </si>
  <si>
    <t>PO-106271</t>
  </si>
  <si>
    <t>Chi phí trưng bày, Chi phí quảng cáo tháng 08/2026</t>
  </si>
  <si>
    <t>Thanh toán công nợ T10+11 (2025)</t>
  </si>
  <si>
    <t>Thanh toán công nợ T12.2025</t>
  </si>
  <si>
    <t>Thanh toán công nợ T01 + 02 + 03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</si>
</sst>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_);_(* \(#,##0.000\);_(* &quot;-&quot;??_);_(@_)"/>
    <numFmt numFmtId="167" formatCode="_-* #,##0.00\ _₫_-;\-* #,##0.00\ _₫_-;_-* &quot;-&quot;??\ _₫_-;_-@_-"/>
    <numFmt numFmtId="168" formatCode="_-* #,##0.00_-;\-* #,##0.00_-;_-* &quot;-&quot;??_-;_-@_-"/>
    <numFmt numFmtId="169" formatCode="_ * #,##0_)_ ;_ * \(#,##0\)_ ;_ * &quot;-&quot;_)_ ;_ @_ "/>
  </numFmts>
  <fonts count="3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b/>
      <sz val="13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0"/>
      <name val="Times New Roman"/>
      <family val="1"/>
    </font>
    <font>
      <sz val="8"/>
      <color rgb="FF008000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168" fontId="16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/>
    <xf numFmtId="164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4" fontId="1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left" vertical="center"/>
    </xf>
    <xf numFmtId="164" fontId="1" fillId="3" borderId="1" xfId="1" applyNumberFormat="1" applyFont="1" applyFill="1" applyBorder="1"/>
    <xf numFmtId="0" fontId="1" fillId="3" borderId="1" xfId="0" applyFont="1" applyFill="1" applyBorder="1"/>
    <xf numFmtId="164" fontId="4" fillId="3" borderId="1" xfId="1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left" vertical="center"/>
    </xf>
    <xf numFmtId="164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164" fontId="0" fillId="0" borderId="0" xfId="1" applyNumberFormat="1" applyFont="1"/>
    <xf numFmtId="166" fontId="0" fillId="0" borderId="0" xfId="1" applyNumberFormat="1" applyFont="1"/>
    <xf numFmtId="164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4" fontId="2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/>
    <xf numFmtId="14" fontId="13" fillId="4" borderId="6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38" fontId="13" fillId="4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9" fontId="0" fillId="0" borderId="0" xfId="0" applyNumberFormat="1" applyAlignment="1">
      <alignment vertical="center"/>
    </xf>
    <xf numFmtId="164" fontId="12" fillId="0" borderId="0" xfId="1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0" fontId="18" fillId="0" borderId="0" xfId="0" applyFont="1"/>
    <xf numFmtId="14" fontId="18" fillId="0" borderId="0" xfId="0" applyNumberFormat="1" applyFont="1"/>
    <xf numFmtId="38" fontId="18" fillId="0" borderId="0" xfId="0" applyNumberFormat="1" applyFont="1"/>
    <xf numFmtId="0" fontId="19" fillId="0" borderId="8" xfId="0" applyFont="1" applyBorder="1" applyAlignment="1">
      <alignment horizontal="left" vertical="center"/>
    </xf>
    <xf numFmtId="38" fontId="19" fillId="0" borderId="8" xfId="0" applyNumberFormat="1" applyFont="1" applyBorder="1" applyAlignment="1">
      <alignment horizontal="right" vertical="center"/>
    </xf>
    <xf numFmtId="14" fontId="19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14" fontId="20" fillId="4" borderId="6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38" fontId="20" fillId="4" borderId="7" xfId="0" applyNumberFormat="1" applyFont="1" applyFill="1" applyBorder="1" applyAlignment="1">
      <alignment horizontal="center" vertical="center" wrapText="1"/>
    </xf>
    <xf numFmtId="0" fontId="21" fillId="0" borderId="0" xfId="0" applyFont="1"/>
    <xf numFmtId="14" fontId="22" fillId="0" borderId="8" xfId="0" applyNumberFormat="1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38" fontId="22" fillId="0" borderId="8" xfId="0" applyNumberFormat="1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14" fontId="21" fillId="0" borderId="0" xfId="0" applyNumberFormat="1" applyFont="1"/>
    <xf numFmtId="38" fontId="21" fillId="0" borderId="0" xfId="0" applyNumberFormat="1" applyFont="1"/>
    <xf numFmtId="14" fontId="19" fillId="4" borderId="6" xfId="0" applyNumberFormat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38" fontId="19" fillId="4" borderId="7" xfId="0" applyNumberFormat="1" applyFont="1" applyFill="1" applyBorder="1" applyAlignment="1">
      <alignment horizontal="center" vertical="center" wrapText="1"/>
    </xf>
    <xf numFmtId="14" fontId="17" fillId="0" borderId="8" xfId="0" applyNumberFormat="1" applyFont="1" applyBorder="1" applyAlignment="1">
      <alignment horizontal="center" vertical="center"/>
    </xf>
    <xf numFmtId="38" fontId="17" fillId="0" borderId="8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right" vertical="center"/>
    </xf>
    <xf numFmtId="14" fontId="23" fillId="4" borderId="6" xfId="0" applyNumberFormat="1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38" fontId="23" fillId="4" borderId="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38" fontId="24" fillId="2" borderId="0" xfId="0" applyNumberFormat="1" applyFont="1" applyFill="1"/>
    <xf numFmtId="14" fontId="28" fillId="0" borderId="0" xfId="0" applyNumberFormat="1" applyFont="1" applyAlignment="1">
      <alignment horizontal="center"/>
    </xf>
    <xf numFmtId="0" fontId="26" fillId="0" borderId="0" xfId="0" applyFont="1"/>
    <xf numFmtId="0" fontId="1" fillId="3" borderId="3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3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/>
    <xf numFmtId="3" fontId="29" fillId="0" borderId="0" xfId="0" applyNumberFormat="1" applyFont="1"/>
    <xf numFmtId="0" fontId="29" fillId="0" borderId="0" xfId="0" applyFont="1"/>
    <xf numFmtId="1" fontId="4" fillId="0" borderId="1" xfId="0" applyNumberFormat="1" applyFont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14" fontId="4" fillId="2" borderId="1" xfId="0" quotePrefix="1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164" fontId="15" fillId="2" borderId="0" xfId="0" applyNumberFormat="1" applyFont="1" applyFill="1"/>
    <xf numFmtId="38" fontId="25" fillId="2" borderId="0" xfId="0" applyNumberFormat="1" applyFont="1" applyFill="1"/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38" fontId="30" fillId="0" borderId="1" xfId="0" applyNumberFormat="1" applyFont="1" applyBorder="1" applyAlignment="1">
      <alignment horizontal="center" vertical="center" wrapText="1"/>
    </xf>
    <xf numFmtId="38" fontId="30" fillId="0" borderId="9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0" fontId="30" fillId="0" borderId="1" xfId="0" applyFont="1" applyBorder="1" applyAlignment="1">
      <alignment vertical="center" wrapText="1"/>
    </xf>
    <xf numFmtId="38" fontId="17" fillId="0" borderId="1" xfId="0" applyNumberFormat="1" applyFont="1" applyBorder="1" applyAlignment="1">
      <alignment horizontal="right" vertical="center" wrapText="1"/>
    </xf>
    <xf numFmtId="0" fontId="10" fillId="0" borderId="8" xfId="0" applyFont="1" applyBorder="1" applyAlignment="1">
      <alignment horizontal="left" vertical="center"/>
    </xf>
    <xf numFmtId="38" fontId="10" fillId="0" borderId="8" xfId="0" applyNumberFormat="1" applyFont="1" applyBorder="1" applyAlignment="1">
      <alignment horizontal="right" vertical="center"/>
    </xf>
    <xf numFmtId="38" fontId="17" fillId="0" borderId="10" xfId="0" applyNumberFormat="1" applyFont="1" applyBorder="1" applyAlignment="1">
      <alignment horizontal="right" vertical="center"/>
    </xf>
    <xf numFmtId="14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38" fontId="17" fillId="0" borderId="8" xfId="0" applyNumberFormat="1" applyFont="1" applyBorder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14" fontId="17" fillId="0" borderId="8" xfId="0" applyNumberFormat="1" applyFont="1" applyBorder="1" applyAlignment="1">
      <alignment horizontal="left" vertical="center"/>
    </xf>
    <xf numFmtId="38" fontId="17" fillId="0" borderId="0" xfId="0" applyNumberFormat="1" applyFont="1" applyAlignment="1">
      <alignment horizontal="left" vertical="center"/>
    </xf>
    <xf numFmtId="14" fontId="31" fillId="0" borderId="8" xfId="0" applyNumberFormat="1" applyFont="1" applyBorder="1" applyAlignment="1">
      <alignment horizontal="center" vertical="center"/>
    </xf>
    <xf numFmtId="0" fontId="31" fillId="0" borderId="8" xfId="0" applyFont="1" applyBorder="1" applyAlignment="1">
      <alignment horizontal="left" vertical="center"/>
    </xf>
    <xf numFmtId="38" fontId="31" fillId="0" borderId="8" xfId="0" applyNumberFormat="1" applyFont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center"/>
    </xf>
    <xf numFmtId="14" fontId="0" fillId="0" borderId="11" xfId="0" applyNumberFormat="1" applyBorder="1"/>
    <xf numFmtId="14" fontId="0" fillId="0" borderId="12" xfId="0" applyNumberFormat="1" applyBorder="1"/>
    <xf numFmtId="0" fontId="0" fillId="0" borderId="11" xfId="0" applyBorder="1"/>
    <xf numFmtId="0" fontId="0" fillId="0" borderId="12" xfId="0" applyBorder="1"/>
    <xf numFmtId="169" fontId="0" fillId="0" borderId="11" xfId="3" applyNumberFormat="1" applyFont="1" applyBorder="1"/>
    <xf numFmtId="169" fontId="0" fillId="0" borderId="12" xfId="3" applyNumberFormat="1" applyFont="1" applyBorder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  <xf numFmtId="169" fontId="15" fillId="2" borderId="0" xfId="0" applyNumberFormat="1" applyFont="1" applyFill="1"/>
  </cellXfs>
  <cellStyles count="4">
    <cellStyle name="Comma" xfId="1" builtinId="3"/>
    <cellStyle name="Comma [0]" xfId="3" builtinId="6"/>
    <cellStyle name="Comma 2" xfId="2" xr:uid="{1AD7235B-16BA-4485-A6FE-FD06C20EC366}"/>
    <cellStyle name="Normal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4"/>
  <sheetViews>
    <sheetView topLeftCell="A33" workbookViewId="0">
      <selection activeCell="I52" sqref="I52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40.42578125" style="22" customWidth="1"/>
    <col min="4" max="4" width="19.28515625" style="25" customWidth="1"/>
    <col min="5" max="5" width="15" style="1" customWidth="1"/>
    <col min="6" max="6" width="18.28515625" style="1" customWidth="1"/>
    <col min="7" max="7" width="17.5703125" style="1" customWidth="1"/>
    <col min="8" max="8" width="9.140625" style="1"/>
    <col min="9" max="9" width="12.7109375" style="1" bestFit="1" customWidth="1"/>
    <col min="10" max="10" width="9.140625" style="1"/>
    <col min="11" max="11" width="12.7109375" style="1" bestFit="1" customWidth="1"/>
    <col min="12" max="12" width="11.5703125" style="1" bestFit="1" customWidth="1"/>
    <col min="13" max="16384" width="9.140625" style="1"/>
  </cols>
  <sheetData>
    <row r="1" spans="2:11" ht="19.5" x14ac:dyDescent="0.3">
      <c r="B1" s="158" t="s">
        <v>6</v>
      </c>
      <c r="C1" s="158"/>
      <c r="D1" s="158"/>
      <c r="E1" s="158"/>
      <c r="F1" s="158"/>
      <c r="G1" s="158"/>
    </row>
    <row r="2" spans="2:11" s="5" customFormat="1" ht="31.5" x14ac:dyDescent="0.25">
      <c r="B2" s="3" t="s">
        <v>0</v>
      </c>
      <c r="C2" s="4" t="s">
        <v>1</v>
      </c>
      <c r="D2" s="4" t="s">
        <v>151</v>
      </c>
      <c r="E2" s="4" t="s">
        <v>2</v>
      </c>
      <c r="F2" s="4" t="s">
        <v>12</v>
      </c>
      <c r="G2" s="4" t="s">
        <v>45</v>
      </c>
    </row>
    <row r="3" spans="2:11" s="5" customFormat="1" x14ac:dyDescent="0.25">
      <c r="B3" s="37"/>
      <c r="C3" s="38" t="s">
        <v>60</v>
      </c>
      <c r="D3" s="39">
        <v>12704226.310000002</v>
      </c>
      <c r="E3" s="38"/>
      <c r="F3" s="38"/>
      <c r="G3" s="38"/>
    </row>
    <row r="4" spans="2:11" x14ac:dyDescent="0.25">
      <c r="B4" s="31" t="s">
        <v>155</v>
      </c>
      <c r="C4" s="6" t="s">
        <v>152</v>
      </c>
      <c r="D4" s="7">
        <v>16703470</v>
      </c>
      <c r="E4" s="9"/>
      <c r="F4" s="8"/>
      <c r="G4" s="10"/>
      <c r="I4" s="42"/>
    </row>
    <row r="5" spans="2:11" x14ac:dyDescent="0.25">
      <c r="B5" s="31" t="s">
        <v>156</v>
      </c>
      <c r="C5" s="6" t="s">
        <v>152</v>
      </c>
      <c r="D5" s="7">
        <v>11440643</v>
      </c>
      <c r="E5" s="9"/>
      <c r="F5" s="8"/>
      <c r="G5" s="10"/>
      <c r="I5" s="42"/>
    </row>
    <row r="6" spans="2:11" x14ac:dyDescent="0.25">
      <c r="B6" s="31" t="s">
        <v>157</v>
      </c>
      <c r="C6" s="6" t="s">
        <v>152</v>
      </c>
      <c r="D6" s="7">
        <v>2890025</v>
      </c>
      <c r="E6" s="9"/>
      <c r="F6" s="8"/>
      <c r="G6" s="10"/>
      <c r="I6" s="42"/>
    </row>
    <row r="7" spans="2:11" x14ac:dyDescent="0.25">
      <c r="B7" s="31" t="s">
        <v>158</v>
      </c>
      <c r="C7" s="6" t="s">
        <v>152</v>
      </c>
      <c r="D7" s="7">
        <v>1175698</v>
      </c>
      <c r="E7" s="9"/>
      <c r="F7" s="8"/>
      <c r="G7" s="10"/>
      <c r="I7" s="42"/>
    </row>
    <row r="8" spans="2:11" x14ac:dyDescent="0.25">
      <c r="B8" s="31" t="s">
        <v>159</v>
      </c>
      <c r="C8" s="6" t="s">
        <v>152</v>
      </c>
      <c r="D8" s="7">
        <v>4659685</v>
      </c>
      <c r="E8" s="9"/>
      <c r="F8" s="8"/>
      <c r="G8" s="10"/>
      <c r="I8" s="42"/>
    </row>
    <row r="9" spans="2:11" x14ac:dyDescent="0.25">
      <c r="B9" s="31" t="s">
        <v>160</v>
      </c>
      <c r="C9" s="6" t="s">
        <v>152</v>
      </c>
      <c r="D9" s="7">
        <v>5865063</v>
      </c>
      <c r="E9" s="9"/>
      <c r="F9" s="8"/>
      <c r="G9" s="10"/>
      <c r="I9" s="42"/>
    </row>
    <row r="10" spans="2:11" x14ac:dyDescent="0.25">
      <c r="B10" s="31" t="s">
        <v>161</v>
      </c>
      <c r="C10" s="6" t="s">
        <v>152</v>
      </c>
      <c r="D10" s="7">
        <v>4983514</v>
      </c>
      <c r="E10" s="9"/>
      <c r="F10" s="8"/>
      <c r="G10" s="10"/>
      <c r="I10" s="42"/>
    </row>
    <row r="11" spans="2:11" x14ac:dyDescent="0.25">
      <c r="B11" s="31" t="s">
        <v>162</v>
      </c>
      <c r="C11" s="6" t="s">
        <v>152</v>
      </c>
      <c r="D11" s="7">
        <f>'CN2026'!C13</f>
        <v>4828179</v>
      </c>
      <c r="E11" s="9"/>
      <c r="F11" s="8"/>
      <c r="G11" s="10"/>
      <c r="I11" s="42"/>
    </row>
    <row r="12" spans="2:11" x14ac:dyDescent="0.25">
      <c r="B12" s="31" t="s">
        <v>163</v>
      </c>
      <c r="C12" s="6" t="s">
        <v>152</v>
      </c>
      <c r="D12" s="7"/>
      <c r="E12" s="9"/>
      <c r="F12" s="8"/>
      <c r="G12" s="10"/>
      <c r="I12" s="42"/>
    </row>
    <row r="13" spans="2:11" x14ac:dyDescent="0.25">
      <c r="B13" s="31" t="s">
        <v>164</v>
      </c>
      <c r="C13" s="6" t="s">
        <v>152</v>
      </c>
      <c r="D13" s="7"/>
      <c r="E13" s="9"/>
      <c r="F13" s="8"/>
      <c r="G13" s="10"/>
      <c r="I13" s="42"/>
    </row>
    <row r="14" spans="2:11" x14ac:dyDescent="0.25">
      <c r="B14" s="31" t="s">
        <v>165</v>
      </c>
      <c r="C14" s="6" t="s">
        <v>152</v>
      </c>
      <c r="D14" s="7"/>
      <c r="E14" s="9"/>
      <c r="F14" s="8"/>
      <c r="G14" s="10"/>
      <c r="I14" s="42"/>
    </row>
    <row r="15" spans="2:11" x14ac:dyDescent="0.25">
      <c r="B15" s="31" t="s">
        <v>166</v>
      </c>
      <c r="C15" s="6" t="s">
        <v>152</v>
      </c>
      <c r="D15" s="7"/>
      <c r="E15" s="9"/>
      <c r="F15" s="8"/>
      <c r="G15" s="10"/>
      <c r="I15" s="42"/>
    </row>
    <row r="16" spans="2:11" x14ac:dyDescent="0.25">
      <c r="B16" s="31"/>
      <c r="C16" s="6"/>
      <c r="D16" s="7"/>
      <c r="E16" s="9"/>
      <c r="F16" s="41"/>
      <c r="G16" s="10"/>
      <c r="K16" s="40"/>
    </row>
    <row r="17" spans="2:11" x14ac:dyDescent="0.25">
      <c r="B17" s="159" t="s">
        <v>3</v>
      </c>
      <c r="C17" s="160"/>
      <c r="D17" s="13">
        <f>SUM(D4:D16)</f>
        <v>52546277</v>
      </c>
      <c r="E17" s="13"/>
      <c r="F17" s="13"/>
      <c r="G17" s="14"/>
      <c r="K17" s="40"/>
    </row>
    <row r="18" spans="2:11" x14ac:dyDescent="0.25">
      <c r="B18" s="31"/>
      <c r="C18" s="6" t="s">
        <v>222</v>
      </c>
      <c r="D18" s="27"/>
      <c r="E18" s="65"/>
      <c r="F18" s="29"/>
      <c r="G18" s="30"/>
      <c r="K18" s="40"/>
    </row>
    <row r="19" spans="2:11" x14ac:dyDescent="0.25">
      <c r="B19" s="31"/>
      <c r="C19" s="6" t="s">
        <v>221</v>
      </c>
      <c r="D19" s="27"/>
      <c r="E19" s="65"/>
      <c r="F19" s="29"/>
      <c r="G19" s="30"/>
      <c r="K19" s="40"/>
    </row>
    <row r="20" spans="2:11" x14ac:dyDescent="0.25">
      <c r="B20" s="31"/>
      <c r="C20" s="6" t="s">
        <v>220</v>
      </c>
      <c r="D20" s="27"/>
      <c r="E20" s="65"/>
      <c r="F20" s="29"/>
      <c r="G20" s="30"/>
      <c r="K20" s="40"/>
    </row>
    <row r="21" spans="2:11" x14ac:dyDescent="0.25">
      <c r="B21" s="31"/>
      <c r="C21" s="6" t="s">
        <v>223</v>
      </c>
      <c r="D21" s="27"/>
      <c r="E21" s="65"/>
      <c r="F21" s="29"/>
      <c r="G21" s="30"/>
      <c r="K21" s="40"/>
    </row>
    <row r="22" spans="2:11" x14ac:dyDescent="0.25">
      <c r="B22" s="31"/>
      <c r="C22" s="6" t="s">
        <v>208</v>
      </c>
      <c r="D22" s="27"/>
      <c r="E22" s="65"/>
      <c r="F22" s="29"/>
      <c r="G22" s="30"/>
      <c r="K22" s="40"/>
    </row>
    <row r="23" spans="2:11" x14ac:dyDescent="0.25">
      <c r="B23" s="31"/>
      <c r="C23" s="6" t="s">
        <v>224</v>
      </c>
      <c r="D23" s="27"/>
      <c r="E23" s="65"/>
      <c r="F23" s="29"/>
      <c r="G23" s="30"/>
      <c r="K23" s="40"/>
    </row>
    <row r="24" spans="2:11" x14ac:dyDescent="0.25">
      <c r="B24" s="31"/>
      <c r="C24" s="6" t="s">
        <v>225</v>
      </c>
      <c r="D24" s="151"/>
      <c r="E24" s="151">
        <f>-'CN2026'!D12</f>
        <v>2396475</v>
      </c>
      <c r="F24" s="29"/>
      <c r="G24" s="30"/>
      <c r="K24" s="40"/>
    </row>
    <row r="25" spans="2:11" hidden="1" x14ac:dyDescent="0.25">
      <c r="B25" s="31"/>
      <c r="C25" s="6" t="s">
        <v>226</v>
      </c>
      <c r="D25" s="27"/>
      <c r="E25" s="65"/>
      <c r="F25" s="29"/>
      <c r="G25" s="30"/>
      <c r="K25" s="40"/>
    </row>
    <row r="26" spans="2:11" hidden="1" x14ac:dyDescent="0.25">
      <c r="B26" s="31"/>
      <c r="C26" s="6" t="s">
        <v>227</v>
      </c>
      <c r="D26" s="27"/>
      <c r="E26" s="65">
        <v>0</v>
      </c>
      <c r="F26" s="29"/>
      <c r="G26" s="30"/>
      <c r="I26" s="40"/>
      <c r="K26" s="40"/>
    </row>
    <row r="27" spans="2:11" hidden="1" x14ac:dyDescent="0.25">
      <c r="B27" s="31"/>
      <c r="C27" s="6" t="s">
        <v>228</v>
      </c>
      <c r="D27" s="27"/>
      <c r="E27" s="65"/>
      <c r="F27" s="29"/>
      <c r="G27" s="30"/>
      <c r="I27" s="40"/>
      <c r="K27" s="40"/>
    </row>
    <row r="28" spans="2:11" hidden="1" x14ac:dyDescent="0.25">
      <c r="B28" s="31"/>
      <c r="C28" s="6" t="s">
        <v>229</v>
      </c>
      <c r="D28" s="27"/>
      <c r="E28" s="65"/>
      <c r="F28" s="29"/>
      <c r="G28" s="30"/>
      <c r="I28" s="40"/>
      <c r="K28" s="40"/>
    </row>
    <row r="29" spans="2:11" hidden="1" x14ac:dyDescent="0.25">
      <c r="B29" s="31"/>
      <c r="C29" s="6" t="s">
        <v>230</v>
      </c>
      <c r="D29" s="27"/>
      <c r="E29" s="65"/>
      <c r="F29" s="29"/>
      <c r="G29" s="30"/>
      <c r="I29" s="40"/>
      <c r="K29" s="40"/>
    </row>
    <row r="30" spans="2:11" x14ac:dyDescent="0.25">
      <c r="B30" s="26"/>
      <c r="C30" s="53"/>
      <c r="D30" s="27"/>
      <c r="E30" s="28"/>
      <c r="F30" s="29"/>
      <c r="G30" s="30"/>
      <c r="I30" s="40"/>
      <c r="K30" s="40"/>
    </row>
    <row r="31" spans="2:11" x14ac:dyDescent="0.25">
      <c r="B31" s="159" t="s">
        <v>4</v>
      </c>
      <c r="C31" s="160"/>
      <c r="D31" s="11"/>
      <c r="E31" s="13">
        <f>SUM(E18:E30)</f>
        <v>2396475</v>
      </c>
      <c r="F31" s="13"/>
      <c r="G31" s="14"/>
      <c r="I31" s="40"/>
    </row>
    <row r="32" spans="2:11" x14ac:dyDescent="0.25">
      <c r="B32" s="31" t="s">
        <v>155</v>
      </c>
      <c r="C32" s="6" t="s">
        <v>153</v>
      </c>
      <c r="D32" s="27"/>
      <c r="E32" s="28"/>
      <c r="F32" s="64">
        <v>167035</v>
      </c>
      <c r="G32" s="30"/>
      <c r="I32" s="40"/>
      <c r="K32" s="40"/>
    </row>
    <row r="33" spans="2:11" x14ac:dyDescent="0.25">
      <c r="B33" s="31" t="s">
        <v>156</v>
      </c>
      <c r="C33" s="6" t="s">
        <v>153</v>
      </c>
      <c r="D33" s="27"/>
      <c r="E33" s="28"/>
      <c r="F33" s="64">
        <v>114406</v>
      </c>
      <c r="G33" s="30"/>
      <c r="I33" s="40"/>
      <c r="K33" s="40"/>
    </row>
    <row r="34" spans="2:11" x14ac:dyDescent="0.25">
      <c r="B34" s="31" t="s">
        <v>157</v>
      </c>
      <c r="C34" s="6" t="s">
        <v>153</v>
      </c>
      <c r="D34" s="27"/>
      <c r="E34" s="28"/>
      <c r="F34" s="64">
        <v>28900</v>
      </c>
      <c r="G34" s="30"/>
      <c r="I34" s="40"/>
      <c r="K34" s="40"/>
    </row>
    <row r="35" spans="2:11" x14ac:dyDescent="0.25">
      <c r="B35" s="31" t="s">
        <v>158</v>
      </c>
      <c r="C35" s="6" t="s">
        <v>153</v>
      </c>
      <c r="D35" s="27"/>
      <c r="E35" s="28"/>
      <c r="F35" s="64">
        <v>11757</v>
      </c>
      <c r="G35" s="30"/>
      <c r="I35" s="40"/>
      <c r="K35" s="40"/>
    </row>
    <row r="36" spans="2:11" x14ac:dyDescent="0.25">
      <c r="B36" s="31" t="s">
        <v>159</v>
      </c>
      <c r="C36" s="6" t="s">
        <v>153</v>
      </c>
      <c r="D36" s="27"/>
      <c r="E36" s="28"/>
      <c r="F36" s="64">
        <v>46597</v>
      </c>
      <c r="G36" s="30"/>
      <c r="I36" s="40"/>
      <c r="K36" s="40"/>
    </row>
    <row r="37" spans="2:11" x14ac:dyDescent="0.25">
      <c r="B37" s="31" t="s">
        <v>160</v>
      </c>
      <c r="C37" s="6" t="s">
        <v>153</v>
      </c>
      <c r="D37" s="27"/>
      <c r="E37" s="28"/>
      <c r="F37" s="64">
        <v>58651</v>
      </c>
      <c r="G37" s="30"/>
      <c r="I37" s="40"/>
      <c r="K37" s="40"/>
    </row>
    <row r="38" spans="2:11" x14ac:dyDescent="0.25">
      <c r="B38" s="31" t="s">
        <v>161</v>
      </c>
      <c r="C38" s="6" t="s">
        <v>153</v>
      </c>
      <c r="D38" s="27"/>
      <c r="E38" s="28"/>
      <c r="F38" s="64">
        <f>-'CN2026'!E12</f>
        <v>25870.374</v>
      </c>
      <c r="G38" s="30"/>
      <c r="I38" s="40"/>
      <c r="K38" s="40"/>
    </row>
    <row r="39" spans="2:11" x14ac:dyDescent="0.25">
      <c r="B39" s="31" t="s">
        <v>162</v>
      </c>
      <c r="C39" s="6" t="s">
        <v>153</v>
      </c>
      <c r="D39" s="27"/>
      <c r="E39" s="28"/>
      <c r="F39" s="64">
        <f>-'CN2026'!E13</f>
        <v>48281.799600000006</v>
      </c>
      <c r="G39" s="30"/>
      <c r="I39" s="40"/>
      <c r="K39" s="40"/>
    </row>
    <row r="40" spans="2:11" x14ac:dyDescent="0.25">
      <c r="B40" s="31" t="s">
        <v>163</v>
      </c>
      <c r="C40" s="6" t="s">
        <v>153</v>
      </c>
      <c r="D40" s="27"/>
      <c r="E40" s="28"/>
      <c r="F40" s="64"/>
      <c r="G40" s="30"/>
      <c r="I40" s="40"/>
      <c r="K40" s="40"/>
    </row>
    <row r="41" spans="2:11" x14ac:dyDescent="0.25">
      <c r="B41" s="31" t="s">
        <v>164</v>
      </c>
      <c r="C41" s="6" t="s">
        <v>153</v>
      </c>
      <c r="D41" s="27"/>
      <c r="E41" s="28"/>
      <c r="F41" s="64"/>
      <c r="G41" s="30"/>
      <c r="I41" s="40"/>
      <c r="K41" s="40"/>
    </row>
    <row r="42" spans="2:11" x14ac:dyDescent="0.25">
      <c r="B42" s="31" t="s">
        <v>165</v>
      </c>
      <c r="C42" s="6" t="s">
        <v>153</v>
      </c>
      <c r="D42" s="27"/>
      <c r="E42" s="28"/>
      <c r="F42" s="64"/>
      <c r="G42" s="30"/>
      <c r="I42" s="40"/>
      <c r="K42" s="40"/>
    </row>
    <row r="43" spans="2:11" x14ac:dyDescent="0.25">
      <c r="B43" s="31" t="s">
        <v>166</v>
      </c>
      <c r="C43" s="6" t="s">
        <v>153</v>
      </c>
      <c r="D43" s="27"/>
      <c r="E43" s="28"/>
      <c r="F43" s="64"/>
      <c r="G43" s="30"/>
      <c r="I43" s="40"/>
      <c r="K43" s="40"/>
    </row>
    <row r="44" spans="2:11" x14ac:dyDescent="0.25">
      <c r="B44" s="26"/>
      <c r="C44" s="53"/>
      <c r="D44" s="27"/>
      <c r="E44" s="28"/>
      <c r="F44" s="29"/>
      <c r="G44" s="30"/>
      <c r="I44" s="40"/>
      <c r="K44" s="40"/>
    </row>
    <row r="45" spans="2:11" x14ac:dyDescent="0.25">
      <c r="B45" s="159" t="s">
        <v>154</v>
      </c>
      <c r="C45" s="160"/>
      <c r="D45" s="11"/>
      <c r="E45" s="13"/>
      <c r="F45" s="13">
        <f>SUM(F32:F44)</f>
        <v>501498.17360000004</v>
      </c>
      <c r="G45" s="14"/>
      <c r="I45" s="40"/>
    </row>
    <row r="46" spans="2:11" x14ac:dyDescent="0.25">
      <c r="B46" s="31" t="s">
        <v>155</v>
      </c>
      <c r="C46" s="6" t="s">
        <v>326</v>
      </c>
      <c r="D46" s="7"/>
      <c r="E46" s="7"/>
      <c r="F46" s="8"/>
      <c r="G46" s="8">
        <v>9793415</v>
      </c>
    </row>
    <row r="47" spans="2:11" x14ac:dyDescent="0.25">
      <c r="B47" s="31" t="s">
        <v>156</v>
      </c>
      <c r="C47" s="6" t="s">
        <v>327</v>
      </c>
      <c r="D47" s="7"/>
      <c r="E47" s="7"/>
      <c r="F47" s="8"/>
      <c r="G47" s="8">
        <v>2964627</v>
      </c>
    </row>
    <row r="48" spans="2:11" x14ac:dyDescent="0.25">
      <c r="B48" s="31" t="s">
        <v>157</v>
      </c>
      <c r="C48" s="6" t="s">
        <v>61</v>
      </c>
      <c r="D48" s="7"/>
      <c r="E48" s="7"/>
      <c r="F48" s="8"/>
      <c r="G48" s="8">
        <v>0</v>
      </c>
    </row>
    <row r="49" spans="2:7" x14ac:dyDescent="0.25">
      <c r="B49" s="31" t="s">
        <v>158</v>
      </c>
      <c r="C49" s="6" t="s">
        <v>328</v>
      </c>
      <c r="D49" s="7"/>
      <c r="E49" s="7"/>
      <c r="F49" s="8"/>
      <c r="G49" s="8">
        <v>30669981</v>
      </c>
    </row>
    <row r="50" spans="2:7" x14ac:dyDescent="0.25">
      <c r="B50" s="31" t="s">
        <v>159</v>
      </c>
      <c r="C50" s="6" t="s">
        <v>61</v>
      </c>
      <c r="D50" s="7"/>
      <c r="E50" s="7"/>
      <c r="F50" s="8"/>
      <c r="G50" s="8">
        <f>'CN2026'!G10</f>
        <v>0</v>
      </c>
    </row>
    <row r="51" spans="2:7" x14ac:dyDescent="0.25">
      <c r="B51" s="31" t="s">
        <v>160</v>
      </c>
      <c r="C51" s="6" t="s">
        <v>61</v>
      </c>
      <c r="D51" s="7"/>
      <c r="E51" s="7"/>
      <c r="F51" s="8"/>
      <c r="G51" s="8">
        <f>'CN2026'!G11</f>
        <v>0</v>
      </c>
    </row>
    <row r="52" spans="2:7" x14ac:dyDescent="0.25">
      <c r="B52" s="31" t="s">
        <v>161</v>
      </c>
      <c r="C52" s="6" t="s">
        <v>61</v>
      </c>
      <c r="D52" s="7"/>
      <c r="E52" s="7"/>
      <c r="F52" s="8"/>
      <c r="G52" s="8">
        <f>'CN2026'!G12</f>
        <v>0</v>
      </c>
    </row>
    <row r="53" spans="2:7" x14ac:dyDescent="0.25">
      <c r="B53" s="31" t="s">
        <v>162</v>
      </c>
      <c r="C53" s="6" t="s">
        <v>61</v>
      </c>
      <c r="D53" s="7"/>
      <c r="E53" s="7"/>
      <c r="F53" s="8"/>
      <c r="G53" s="8">
        <f>'CN2026'!G13</f>
        <v>0</v>
      </c>
    </row>
    <row r="54" spans="2:7" x14ac:dyDescent="0.25">
      <c r="B54" s="31" t="s">
        <v>163</v>
      </c>
      <c r="C54" s="6" t="s">
        <v>61</v>
      </c>
      <c r="D54" s="7"/>
      <c r="E54" s="7"/>
      <c r="F54" s="8"/>
      <c r="G54" s="8"/>
    </row>
    <row r="55" spans="2:7" x14ac:dyDescent="0.25">
      <c r="B55" s="31" t="s">
        <v>164</v>
      </c>
      <c r="C55" s="6" t="s">
        <v>61</v>
      </c>
      <c r="D55" s="7"/>
      <c r="E55" s="7"/>
      <c r="F55" s="8"/>
      <c r="G55" s="8"/>
    </row>
    <row r="56" spans="2:7" x14ac:dyDescent="0.25">
      <c r="B56" s="31" t="s">
        <v>165</v>
      </c>
      <c r="C56" s="6" t="s">
        <v>61</v>
      </c>
      <c r="D56" s="7"/>
      <c r="E56" s="7"/>
      <c r="F56" s="8"/>
      <c r="G56" s="8"/>
    </row>
    <row r="57" spans="2:7" x14ac:dyDescent="0.25">
      <c r="B57" s="31" t="s">
        <v>166</v>
      </c>
      <c r="C57" s="6" t="s">
        <v>61</v>
      </c>
      <c r="D57" s="7"/>
      <c r="E57" s="7"/>
      <c r="F57" s="8"/>
      <c r="G57" s="8"/>
    </row>
    <row r="58" spans="2:7" x14ac:dyDescent="0.25">
      <c r="B58" s="31"/>
      <c r="C58" s="6"/>
      <c r="D58" s="7"/>
      <c r="E58" s="7"/>
      <c r="F58" s="8"/>
      <c r="G58" s="8"/>
    </row>
    <row r="59" spans="2:7" x14ac:dyDescent="0.25">
      <c r="B59" s="159" t="s">
        <v>5</v>
      </c>
      <c r="C59" s="160"/>
      <c r="D59" s="15"/>
      <c r="E59" s="12"/>
      <c r="F59" s="14"/>
      <c r="G59" s="16">
        <f>SUM(G46:G58)</f>
        <v>43428023</v>
      </c>
    </row>
    <row r="60" spans="2:7" ht="27.2" customHeight="1" x14ac:dyDescent="0.25">
      <c r="B60" s="161" t="s">
        <v>7</v>
      </c>
      <c r="C60" s="162"/>
      <c r="D60" s="162"/>
      <c r="E60" s="162"/>
      <c r="F60" s="163"/>
      <c r="G60" s="77">
        <f>+D3+D17-F45-G59-E31</f>
        <v>18924507.136399999</v>
      </c>
    </row>
    <row r="61" spans="2:7" x14ac:dyDescent="0.25">
      <c r="B61" s="17"/>
      <c r="C61" s="18"/>
      <c r="D61" s="19"/>
      <c r="E61" s="20"/>
    </row>
    <row r="62" spans="2:7" x14ac:dyDescent="0.25">
      <c r="B62" s="17"/>
      <c r="C62" s="18"/>
      <c r="D62" s="19"/>
      <c r="E62" s="20"/>
    </row>
    <row r="63" spans="2:7" x14ac:dyDescent="0.25">
      <c r="B63" s="17"/>
      <c r="C63" s="18"/>
      <c r="D63" s="19"/>
      <c r="E63" s="20"/>
      <c r="G63" s="40"/>
    </row>
    <row r="64" spans="2:7" x14ac:dyDescent="0.25">
      <c r="B64" s="21"/>
      <c r="D64" s="23"/>
      <c r="E64" s="24"/>
    </row>
  </sheetData>
  <mergeCells count="6">
    <mergeCell ref="B1:G1"/>
    <mergeCell ref="B17:C17"/>
    <mergeCell ref="B31:C31"/>
    <mergeCell ref="B59:C59"/>
    <mergeCell ref="B60:F60"/>
    <mergeCell ref="B45:C45"/>
  </mergeCells>
  <phoneticPr fontId="9" type="noConversion"/>
  <conditionalFormatting sqref="B61:C63 B60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18368-29DD-41A9-8F17-03830D1B5260}">
  <dimension ref="A2:K28"/>
  <sheetViews>
    <sheetView workbookViewId="0">
      <selection activeCell="F21" sqref="F21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64" t="s">
        <v>232</v>
      </c>
      <c r="C2" s="164"/>
      <c r="D2" s="164"/>
      <c r="E2" s="164"/>
      <c r="F2" s="164"/>
      <c r="G2" s="164"/>
      <c r="H2" s="164"/>
    </row>
    <row r="3" spans="1:11" s="115" customFormat="1" ht="19.5" x14ac:dyDescent="0.3">
      <c r="A3" s="114"/>
      <c r="B3" s="114"/>
      <c r="C3" s="114" t="s">
        <v>233</v>
      </c>
      <c r="D3" s="114" t="s">
        <v>234</v>
      </c>
      <c r="E3" s="114" t="s">
        <v>235</v>
      </c>
      <c r="F3" s="114"/>
      <c r="G3" s="114" t="s">
        <v>236</v>
      </c>
      <c r="H3" s="114"/>
    </row>
    <row r="4" spans="1:11" ht="15.75" x14ac:dyDescent="0.25">
      <c r="B4" s="3" t="s">
        <v>237</v>
      </c>
      <c r="C4" s="116" t="s">
        <v>152</v>
      </c>
      <c r="D4" s="4" t="s">
        <v>238</v>
      </c>
      <c r="E4" s="4" t="s">
        <v>239</v>
      </c>
      <c r="F4" s="4" t="s">
        <v>240</v>
      </c>
      <c r="G4" s="4" t="s">
        <v>241</v>
      </c>
      <c r="H4" s="4" t="s">
        <v>242</v>
      </c>
      <c r="I4" s="84"/>
      <c r="J4" s="84"/>
    </row>
    <row r="5" spans="1:11" s="123" customFormat="1" ht="15.75" x14ac:dyDescent="0.25">
      <c r="A5" s="117"/>
      <c r="B5" s="118" t="s">
        <v>243</v>
      </c>
      <c r="C5" s="119"/>
      <c r="D5" s="120"/>
      <c r="E5" s="121"/>
      <c r="F5" s="121"/>
      <c r="G5" s="121"/>
      <c r="H5" s="39">
        <v>12704226.310000002</v>
      </c>
      <c r="I5" s="122"/>
      <c r="J5" s="122"/>
    </row>
    <row r="6" spans="1:11" s="123" customFormat="1" ht="15.75" x14ac:dyDescent="0.25">
      <c r="B6" s="124">
        <v>1</v>
      </c>
      <c r="C6" s="125">
        <f>SUMIFS('CHI TIẾT'!$L:$L,'CHI TIẾT'!$B:$B,'CN2026'!$B6,'CHI TIẾT'!$A:$A,"BH")</f>
        <v>16703470</v>
      </c>
      <c r="D6" s="125">
        <f>SUMIFS('CHI TIẾT'!$L:$L,'CHI TIẾT'!$B:$B,'CN2026'!$B6,'CHI TIẾT'!$A:$A,"TRA")</f>
        <v>0</v>
      </c>
      <c r="E6" s="125">
        <f>SUMIFS('CHI TIẾT'!$L:$L,'CHI TIẾT'!$B:$B,'CN2026'!$B6,'CHI TIẾT'!$A:$A,"GT")</f>
        <v>-167034.69</v>
      </c>
      <c r="F6" s="125">
        <f>SUM(C6:E6)</f>
        <v>16536435.310000001</v>
      </c>
      <c r="G6" s="125">
        <f>SUMIFS('CHI TIẾT'!$L:$L,'CHI TIẾT'!$B:$B,'CN2026'!$B6,'CHI TIẾT'!$A:$A,"TT")</f>
        <v>-9793415</v>
      </c>
      <c r="H6" s="126">
        <f>H5+SUM(F6:G6)</f>
        <v>19447246.620000005</v>
      </c>
      <c r="I6" s="122"/>
      <c r="J6" s="122"/>
    </row>
    <row r="7" spans="1:11" s="123" customFormat="1" ht="15.75" x14ac:dyDescent="0.25">
      <c r="B7" s="124">
        <v>2</v>
      </c>
      <c r="C7" s="125">
        <f>SUMIFS('CHI TIẾT'!$L:$L,'CHI TIẾT'!$B:$B,'CN2026'!$B7,'CHI TIẾT'!$A:$A,"BH")</f>
        <v>11440643</v>
      </c>
      <c r="D7" s="125">
        <f>SUMIFS('CHI TIẾT'!$L:$L,'CHI TIẾT'!$B:$B,'CN2026'!$B7,'CHI TIẾT'!$A:$A,"TRA")</f>
        <v>0</v>
      </c>
      <c r="E7" s="125">
        <f>SUMIFS('CHI TIẾT'!$L:$L,'CHI TIẾT'!$B:$B,'CN2026'!$B7,'CHI TIẾT'!$A:$A,"GT")</f>
        <v>-114406.43040000001</v>
      </c>
      <c r="F7" s="125">
        <f t="shared" ref="F7:F17" si="0">SUM(C7:E7)</f>
        <v>11326236.569599999</v>
      </c>
      <c r="G7" s="125">
        <f>SUMIFS('CHI TIẾT'!$L:$L,'CHI TIẾT'!$B:$B,'CN2026'!$B7,'CHI TIẾT'!$A:$A,"TT")</f>
        <v>-2964627</v>
      </c>
      <c r="H7" s="126">
        <f t="shared" ref="H7:H17" si="1">H6+SUM(F7:G7)</f>
        <v>27808856.189600006</v>
      </c>
      <c r="I7" s="122"/>
      <c r="J7" s="122"/>
    </row>
    <row r="8" spans="1:11" s="123" customFormat="1" ht="15.75" x14ac:dyDescent="0.25">
      <c r="B8" s="124">
        <v>3</v>
      </c>
      <c r="C8" s="125">
        <f>SUMIFS('CHI TIẾT'!$L:$L,'CHI TIẾT'!$B:$B,'CN2026'!$B8,'CHI TIẾT'!$A:$A,"BH")</f>
        <v>2890025</v>
      </c>
      <c r="D8" s="125">
        <f>SUMIFS('CHI TIẾT'!$L:$L,'CHI TIẾT'!$B:$B,'CN2026'!$B8,'CHI TIẾT'!$A:$A,"TRA")</f>
        <v>0</v>
      </c>
      <c r="E8" s="125">
        <f>SUMIFS('CHI TIẾT'!$L:$L,'CHI TIẾT'!$B:$B,'CN2026'!$B8,'CHI TIẾT'!$A:$A,"GT")</f>
        <v>-28900.238399999998</v>
      </c>
      <c r="F8" s="125">
        <f t="shared" si="0"/>
        <v>2861124.7615999999</v>
      </c>
      <c r="G8" s="125">
        <f>SUMIFS('CHI TIẾT'!$L:$L,'CHI TIẾT'!$B:$B,'CN2026'!$B8,'CHI TIẾT'!$A:$A,"TT")</f>
        <v>0</v>
      </c>
      <c r="H8" s="126">
        <f t="shared" si="1"/>
        <v>30669980.951200005</v>
      </c>
      <c r="I8" s="122"/>
      <c r="J8" s="122"/>
    </row>
    <row r="9" spans="1:11" s="123" customFormat="1" ht="15.75" x14ac:dyDescent="0.25">
      <c r="B9" s="124">
        <v>4</v>
      </c>
      <c r="C9" s="125">
        <f>SUMIFS('CHI TIẾT'!$L:$L,'CHI TIẾT'!$B:$B,'CN2026'!$B9,'CHI TIẾT'!$A:$A,"BH")</f>
        <v>1175698</v>
      </c>
      <c r="D9" s="125">
        <f>SUMIFS('CHI TIẾT'!$L:$L,'CHI TIẾT'!$B:$B,'CN2026'!$B9,'CHI TIẾT'!$A:$A,"TRA")</f>
        <v>0</v>
      </c>
      <c r="E9" s="125">
        <f>SUMIFS('CHI TIẾT'!$L:$L,'CHI TIẾT'!$B:$B,'CN2026'!$B9,'CHI TIẾT'!$A:$A,"GT")</f>
        <v>-11756.977199999999</v>
      </c>
      <c r="F9" s="125">
        <f t="shared" si="0"/>
        <v>1163941.0227999999</v>
      </c>
      <c r="G9" s="125">
        <f>SUMIFS('CHI TIẾT'!$L:$L,'CHI TIẾT'!$B:$B,'CN2026'!$B9,'CHI TIẾT'!$A:$A,"TT")</f>
        <v>-30669981</v>
      </c>
      <c r="H9" s="126">
        <f t="shared" si="1"/>
        <v>1163940.9740000032</v>
      </c>
      <c r="I9" s="122"/>
      <c r="J9" s="122"/>
    </row>
    <row r="10" spans="1:11" s="123" customFormat="1" ht="15.75" x14ac:dyDescent="0.25">
      <c r="B10" s="124">
        <v>5</v>
      </c>
      <c r="C10" s="125">
        <f>SUMIFS('CHI TIẾT'!$L:$L,'CHI TIẾT'!$B:$B,'CN2026'!$B10,'CHI TIẾT'!$A:$A,"BH")</f>
        <v>4659685</v>
      </c>
      <c r="D10" s="125">
        <f>SUMIFS('CHI TIẾT'!$L:$L,'CHI TIẾT'!$B:$B,'CN2026'!$B10,'CHI TIẾT'!$A:$A,"TRA")</f>
        <v>0</v>
      </c>
      <c r="E10" s="125">
        <f>SUMIFS('CHI TIẾT'!$L:$L,'CHI TIẾT'!$B:$B,'CN2026'!$B10,'CHI TIẾT'!$A:$A,"GT")</f>
        <v>-46596.848400000003</v>
      </c>
      <c r="F10" s="125">
        <f t="shared" si="0"/>
        <v>4613088.1516000004</v>
      </c>
      <c r="G10" s="125">
        <f>SUMIFS('CHI TIẾT'!$L:$L,'CHI TIẾT'!$B:$B,'CN2026'!$B10,'CHI TIẾT'!$A:$A,"TT")</f>
        <v>0</v>
      </c>
      <c r="H10" s="126">
        <f t="shared" si="1"/>
        <v>5777029.1256000036</v>
      </c>
      <c r="I10" s="122"/>
      <c r="J10" s="122"/>
      <c r="K10" s="122"/>
    </row>
    <row r="11" spans="1:11" s="123" customFormat="1" ht="15.75" x14ac:dyDescent="0.25">
      <c r="B11" s="124">
        <v>6</v>
      </c>
      <c r="C11" s="125">
        <f>SUMIFS('CHI TIẾT'!$L:$L,'CHI TIẾT'!$B:$B,'CN2026'!$B11,'CHI TIẾT'!$A:$A,"BH")</f>
        <v>5865063</v>
      </c>
      <c r="D11" s="125">
        <f>SUMIFS('CHI TIẾT'!$L:$L,'CHI TIẾT'!$B:$B,'CN2026'!$B11,'CHI TIẾT'!$A:$A,"TRA")</f>
        <v>0</v>
      </c>
      <c r="E11" s="125">
        <f>SUMIFS('CHI TIẾT'!$L:$L,'CHI TIẾT'!$B:$B,'CN2026'!$B11,'CHI TIẾT'!$A:$A,"GT")</f>
        <v>-58650.631200000003</v>
      </c>
      <c r="F11" s="125">
        <f t="shared" si="0"/>
        <v>5806412.3688000003</v>
      </c>
      <c r="G11" s="125">
        <f>SUMIFS('CHI TIẾT'!$L:$L,'CHI TIẾT'!$B:$B,'CN2026'!$B11,'CHI TIẾT'!$A:$A,"TT")</f>
        <v>0</v>
      </c>
      <c r="H11" s="126">
        <f t="shared" si="1"/>
        <v>11583441.494400004</v>
      </c>
      <c r="I11" s="122"/>
      <c r="J11" s="122"/>
    </row>
    <row r="12" spans="1:11" s="123" customFormat="1" ht="15.75" x14ac:dyDescent="0.25">
      <c r="B12" s="124">
        <v>7</v>
      </c>
      <c r="C12" s="125">
        <f>SUMIFS('CHI TIẾT'!$L:$L,'CHI TIẾT'!$B:$B,'CN2026'!$B12,'CHI TIẾT'!$A:$A,"BH")</f>
        <v>4983514</v>
      </c>
      <c r="D12" s="125">
        <f>SUMIFS('CHI TIẾT'!$L:$L,'CHI TIẾT'!$B:$B,'CN2026'!$B12,'CHI TIẾT'!$A:$A,"TRA")</f>
        <v>-2396475</v>
      </c>
      <c r="E12" s="125">
        <f>SUMIFS('CHI TIẾT'!$L:$L,'CHI TIẾT'!$B:$B,'CN2026'!$B12,'CHI TIẾT'!$A:$A,"GT")</f>
        <v>-25870.374</v>
      </c>
      <c r="F12" s="125">
        <f t="shared" si="0"/>
        <v>2561168.6260000002</v>
      </c>
      <c r="G12" s="125">
        <f>SUMIFS('CHI TIẾT'!$L:$L,'CHI TIẾT'!$B:$B,'CN2026'!$B12,'CHI TIẾT'!$A:$A,"TT")</f>
        <v>0</v>
      </c>
      <c r="H12" s="126">
        <f t="shared" si="1"/>
        <v>14144610.120400004</v>
      </c>
    </row>
    <row r="13" spans="1:11" s="123" customFormat="1" ht="15.75" x14ac:dyDescent="0.25">
      <c r="B13" s="124">
        <v>8</v>
      </c>
      <c r="C13" s="125">
        <f>SUMIFS('CHI TIẾT'!$L:$L,'CHI TIẾT'!$B:$B,'CN2026'!$B13,'CHI TIẾT'!$A:$A,"BH")</f>
        <v>4828179</v>
      </c>
      <c r="D13" s="125">
        <f>SUMIFS('CHI TIẾT'!$L:$L,'CHI TIẾT'!$B:$B,'CN2026'!$B13,'CHI TIẾT'!$A:$A,"TRA")</f>
        <v>0</v>
      </c>
      <c r="E13" s="125">
        <f>SUMIFS('CHI TIẾT'!$L:$L,'CHI TIẾT'!$B:$B,'CN2026'!$B13,'CHI TIẾT'!$A:$A,"GT")</f>
        <v>-48281.799600000006</v>
      </c>
      <c r="F13" s="125">
        <f t="shared" si="0"/>
        <v>4779897.2004000004</v>
      </c>
      <c r="G13" s="125">
        <f>SUMIFS('CHI TIẾT'!$L:$L,'CHI TIẾT'!$B:$B,'CN2026'!$B13,'CHI TIẾT'!$A:$A,"TT")</f>
        <v>0</v>
      </c>
      <c r="H13" s="126">
        <f t="shared" si="1"/>
        <v>18924507.320800006</v>
      </c>
    </row>
    <row r="14" spans="1:11" s="123" customFormat="1" ht="15.75" x14ac:dyDescent="0.25">
      <c r="B14" s="124">
        <v>9</v>
      </c>
      <c r="C14" s="125">
        <f>SUMIFS('CHI TIẾT'!$L:$L,'CHI TIẾT'!$B:$B,'CN2026'!$B14,'CHI TIẾT'!$A:$A,"BH")</f>
        <v>0</v>
      </c>
      <c r="D14" s="125">
        <f>SUMIFS('CHI TIẾT'!$L:$L,'CHI TIẾT'!$B:$B,'CN2026'!$B14,'CHI TIẾT'!$A:$A,"TRA")</f>
        <v>0</v>
      </c>
      <c r="E14" s="125">
        <f>SUMIFS('CHI TIẾT'!$L:$L,'CHI TIẾT'!$B:$B,'CN2026'!$B14,'CHI TIẾT'!$A:$A,"GT")</f>
        <v>0</v>
      </c>
      <c r="F14" s="125">
        <f t="shared" si="0"/>
        <v>0</v>
      </c>
      <c r="G14" s="125">
        <f>SUMIFS('CHI TIẾT'!$L:$L,'CHI TIẾT'!$B:$B,'CN2026'!$B14,'CHI TIẾT'!$A:$A,"TT")</f>
        <v>0</v>
      </c>
      <c r="H14" s="126">
        <f t="shared" si="1"/>
        <v>18924507.320800006</v>
      </c>
    </row>
    <row r="15" spans="1:11" s="123" customFormat="1" ht="15.75" x14ac:dyDescent="0.25">
      <c r="B15" s="124">
        <v>10</v>
      </c>
      <c r="C15" s="125">
        <f>SUMIFS('CHI TIẾT'!$L:$L,'CHI TIẾT'!$B:$B,'CN2026'!$B15,'CHI TIẾT'!$A:$A,"BH")</f>
        <v>0</v>
      </c>
      <c r="D15" s="125">
        <f>SUMIFS('CHI TIẾT'!$L:$L,'CHI TIẾT'!$B:$B,'CN2026'!$B15,'CHI TIẾT'!$A:$A,"TRA")</f>
        <v>0</v>
      </c>
      <c r="E15" s="125">
        <f>SUMIFS('CHI TIẾT'!$L:$L,'CHI TIẾT'!$B:$B,'CN2026'!$B15,'CHI TIẾT'!$A:$A,"GT")</f>
        <v>0</v>
      </c>
      <c r="F15" s="125">
        <f t="shared" si="0"/>
        <v>0</v>
      </c>
      <c r="G15" s="125">
        <f>SUMIFS('CHI TIẾT'!$L:$L,'CHI TIẾT'!$B:$B,'CN2026'!$B15,'CHI TIẾT'!$A:$A,"TT")</f>
        <v>0</v>
      </c>
      <c r="H15" s="126">
        <f t="shared" si="1"/>
        <v>18924507.320800006</v>
      </c>
    </row>
    <row r="16" spans="1:11" s="123" customFormat="1" ht="15.75" x14ac:dyDescent="0.25">
      <c r="B16" s="124">
        <v>11</v>
      </c>
      <c r="C16" s="125">
        <f>SUMIFS('CHI TIẾT'!$L:$L,'CHI TIẾT'!$B:$B,'CN2026'!$B16,'CHI TIẾT'!$A:$A,"BH")</f>
        <v>0</v>
      </c>
      <c r="D16" s="125">
        <f>SUMIFS('CHI TIẾT'!$L:$L,'CHI TIẾT'!$B:$B,'CN2026'!$B16,'CHI TIẾT'!$A:$A,"TRA")</f>
        <v>0</v>
      </c>
      <c r="E16" s="125">
        <f>SUMIFS('CHI TIẾT'!$L:$L,'CHI TIẾT'!$B:$B,'CN2026'!$B16,'CHI TIẾT'!$A:$A,"GT")</f>
        <v>0</v>
      </c>
      <c r="F16" s="125">
        <f t="shared" si="0"/>
        <v>0</v>
      </c>
      <c r="G16" s="125">
        <f>SUMIFS('CHI TIẾT'!$L:$L,'CHI TIẾT'!$B:$B,'CN2026'!$B16,'CHI TIẾT'!$A:$A,"TT")</f>
        <v>0</v>
      </c>
      <c r="H16" s="126">
        <f t="shared" si="1"/>
        <v>18924507.320800006</v>
      </c>
    </row>
    <row r="17" spans="2:8" s="123" customFormat="1" ht="15.75" x14ac:dyDescent="0.25">
      <c r="B17" s="124">
        <v>12</v>
      </c>
      <c r="C17" s="125">
        <f>SUMIFS('CHI TIẾT'!$L:$L,'CHI TIẾT'!$B:$B,'CN2026'!$B17,'CHI TIẾT'!$A:$A,"BH")</f>
        <v>0</v>
      </c>
      <c r="D17" s="125">
        <f>SUMIFS('CHI TIẾT'!$L:$L,'CHI TIẾT'!$B:$B,'CN2026'!$B17,'CHI TIẾT'!$A:$A,"TRA")</f>
        <v>0</v>
      </c>
      <c r="E17" s="125">
        <f>SUMIFS('CHI TIẾT'!$L:$L,'CHI TIẾT'!$B:$B,'CN2026'!$B17,'CHI TIẾT'!$A:$A,"GT")</f>
        <v>0</v>
      </c>
      <c r="F17" s="125">
        <f t="shared" si="0"/>
        <v>0</v>
      </c>
      <c r="G17" s="125">
        <f>SUMIFS('CHI TIẾT'!$L:$L,'CHI TIẾT'!$B:$B,'CN2026'!$B17,'CHI TIẾT'!$A:$A,"TT")</f>
        <v>0</v>
      </c>
      <c r="H17" s="126">
        <f t="shared" si="1"/>
        <v>18924507.320800006</v>
      </c>
    </row>
    <row r="18" spans="2:8" s="123" customFormat="1" ht="15.75" x14ac:dyDescent="0.25">
      <c r="B18" s="127" t="s">
        <v>244</v>
      </c>
      <c r="C18" s="128">
        <f>SUM(C6:C17)</f>
        <v>52546277</v>
      </c>
      <c r="D18" s="128">
        <f t="shared" ref="D18:G18" si="2">SUM(D6:D17)</f>
        <v>-2396475</v>
      </c>
      <c r="E18" s="128">
        <f t="shared" si="2"/>
        <v>-501497.98920000007</v>
      </c>
      <c r="F18" s="128"/>
      <c r="G18" s="128">
        <f t="shared" si="2"/>
        <v>-43428023</v>
      </c>
      <c r="H18" s="77">
        <f>H5+SUM(C18:G18)</f>
        <v>18924507.320799999</v>
      </c>
    </row>
    <row r="28" spans="2:8" x14ac:dyDescent="0.25">
      <c r="E28" s="129"/>
      <c r="F28" s="129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A6F77-34A4-4660-9B98-26553955F879}">
  <dimension ref="A1:P49"/>
  <sheetViews>
    <sheetView topLeftCell="A31" workbookViewId="0">
      <selection activeCell="F21" sqref="F21"/>
    </sheetView>
  </sheetViews>
  <sheetFormatPr defaultRowHeight="15" x14ac:dyDescent="0.25"/>
  <cols>
    <col min="5" max="5" width="10.7109375" bestFit="1" customWidth="1"/>
    <col min="6" max="6" width="14.5703125" bestFit="1" customWidth="1"/>
    <col min="9" max="9" width="10.7109375" bestFit="1" customWidth="1"/>
    <col min="12" max="12" width="16.7109375" customWidth="1"/>
  </cols>
  <sheetData>
    <row r="1" spans="1:13" ht="24" customHeight="1" x14ac:dyDescent="0.25">
      <c r="E1" s="56"/>
      <c r="I1" s="52"/>
      <c r="J1" s="52"/>
      <c r="K1" s="52"/>
      <c r="L1" s="130">
        <f>SUBTOTAL(9,L3:L31200)</f>
        <v>18924507.32080001</v>
      </c>
      <c r="M1" s="52"/>
    </row>
    <row r="2" spans="1:13" ht="38.25" x14ac:dyDescent="0.25">
      <c r="A2" s="131"/>
      <c r="B2" s="131"/>
      <c r="C2" s="131" t="s">
        <v>15</v>
      </c>
      <c r="D2" s="131" t="s">
        <v>245</v>
      </c>
      <c r="E2" s="132" t="s">
        <v>14</v>
      </c>
      <c r="F2" s="131" t="s">
        <v>246</v>
      </c>
      <c r="G2" s="131" t="s">
        <v>247</v>
      </c>
      <c r="H2" s="131" t="s">
        <v>17</v>
      </c>
      <c r="I2" s="133" t="s">
        <v>248</v>
      </c>
      <c r="J2" s="133" t="s">
        <v>249</v>
      </c>
      <c r="K2" s="133" t="s">
        <v>250</v>
      </c>
      <c r="L2" s="133" t="s">
        <v>51</v>
      </c>
      <c r="M2" s="134" t="s">
        <v>251</v>
      </c>
    </row>
    <row r="3" spans="1:13" ht="22.5" customHeight="1" x14ac:dyDescent="0.25">
      <c r="A3" s="135"/>
      <c r="B3" s="135"/>
      <c r="C3" s="136"/>
      <c r="D3" s="137"/>
      <c r="E3" s="137"/>
      <c r="F3" s="137"/>
      <c r="G3" s="137"/>
      <c r="H3" s="137" t="s">
        <v>60</v>
      </c>
      <c r="I3" s="138"/>
      <c r="J3" s="138"/>
      <c r="K3" s="138"/>
      <c r="L3" s="39">
        <v>12704226.310000002</v>
      </c>
    </row>
    <row r="4" spans="1:13" x14ac:dyDescent="0.25">
      <c r="A4" t="s">
        <v>233</v>
      </c>
      <c r="B4">
        <f>MONTH(E4)</f>
        <v>1</v>
      </c>
      <c r="C4" s="139" t="s">
        <v>252</v>
      </c>
      <c r="D4" s="139" t="s">
        <v>265</v>
      </c>
      <c r="E4" s="56">
        <v>46027</v>
      </c>
      <c r="F4" s="139" t="s">
        <v>292</v>
      </c>
      <c r="G4" s="139" t="s">
        <v>27</v>
      </c>
      <c r="H4" s="139" t="s">
        <v>174</v>
      </c>
      <c r="I4" s="140">
        <v>1193094</v>
      </c>
      <c r="J4" s="140">
        <v>0</v>
      </c>
      <c r="K4" s="140">
        <v>95448</v>
      </c>
      <c r="L4" s="140">
        <v>1288542</v>
      </c>
    </row>
    <row r="5" spans="1:13" x14ac:dyDescent="0.25">
      <c r="A5" t="s">
        <v>233</v>
      </c>
      <c r="B5">
        <f t="shared" ref="B5:B30" si="0">MONTH(E5)</f>
        <v>1</v>
      </c>
      <c r="C5" s="139" t="s">
        <v>253</v>
      </c>
      <c r="D5" s="139" t="s">
        <v>266</v>
      </c>
      <c r="E5" s="56">
        <v>46043</v>
      </c>
      <c r="F5" s="139" t="s">
        <v>292</v>
      </c>
      <c r="G5" s="139" t="s">
        <v>27</v>
      </c>
      <c r="H5" s="139" t="s">
        <v>175</v>
      </c>
      <c r="I5" s="140">
        <v>1435669</v>
      </c>
      <c r="J5" s="140">
        <v>0</v>
      </c>
      <c r="K5" s="140">
        <v>114854</v>
      </c>
      <c r="L5" s="140">
        <v>1550523</v>
      </c>
    </row>
    <row r="6" spans="1:13" x14ac:dyDescent="0.25">
      <c r="A6" t="s">
        <v>233</v>
      </c>
      <c r="B6">
        <f t="shared" si="0"/>
        <v>1</v>
      </c>
      <c r="C6" s="139" t="s">
        <v>254</v>
      </c>
      <c r="D6" s="139" t="s">
        <v>267</v>
      </c>
      <c r="E6" s="56">
        <v>46048</v>
      </c>
      <c r="F6" s="139" t="s">
        <v>292</v>
      </c>
      <c r="G6" s="139" t="s">
        <v>27</v>
      </c>
      <c r="H6" s="139" t="s">
        <v>176</v>
      </c>
      <c r="I6" s="140">
        <v>2067345</v>
      </c>
      <c r="J6" s="140">
        <v>0</v>
      </c>
      <c r="K6" s="140">
        <v>165388</v>
      </c>
      <c r="L6" s="140">
        <v>2232733</v>
      </c>
    </row>
    <row r="7" spans="1:13" x14ac:dyDescent="0.25">
      <c r="A7" t="s">
        <v>233</v>
      </c>
      <c r="B7">
        <f t="shared" si="0"/>
        <v>1</v>
      </c>
      <c r="C7" s="139" t="s">
        <v>255</v>
      </c>
      <c r="D7" s="139" t="s">
        <v>268</v>
      </c>
      <c r="E7" s="56">
        <v>46051</v>
      </c>
      <c r="F7" s="139" t="s">
        <v>292</v>
      </c>
      <c r="G7" s="139" t="s">
        <v>27</v>
      </c>
      <c r="H7" s="139" t="s">
        <v>177</v>
      </c>
      <c r="I7" s="140">
        <v>660879</v>
      </c>
      <c r="J7" s="140">
        <v>0</v>
      </c>
      <c r="K7" s="140">
        <v>52870</v>
      </c>
      <c r="L7" s="140">
        <v>713749</v>
      </c>
    </row>
    <row r="8" spans="1:13" x14ac:dyDescent="0.25">
      <c r="A8" t="s">
        <v>233</v>
      </c>
      <c r="B8">
        <f t="shared" si="0"/>
        <v>1</v>
      </c>
      <c r="C8" s="139" t="s">
        <v>256</v>
      </c>
      <c r="D8" s="139" t="s">
        <v>269</v>
      </c>
      <c r="E8" s="56">
        <v>46052</v>
      </c>
      <c r="F8" s="139" t="s">
        <v>292</v>
      </c>
      <c r="G8" s="139" t="s">
        <v>27</v>
      </c>
      <c r="H8" s="139" t="s">
        <v>178</v>
      </c>
      <c r="I8" s="140">
        <v>2496654</v>
      </c>
      <c r="J8" s="140">
        <v>0</v>
      </c>
      <c r="K8" s="140">
        <v>199732</v>
      </c>
      <c r="L8" s="140">
        <v>2696386</v>
      </c>
    </row>
    <row r="9" spans="1:13" x14ac:dyDescent="0.25">
      <c r="A9" t="s">
        <v>233</v>
      </c>
      <c r="B9">
        <f t="shared" si="0"/>
        <v>1</v>
      </c>
      <c r="C9" s="139" t="s">
        <v>257</v>
      </c>
      <c r="D9" s="139" t="s">
        <v>270</v>
      </c>
      <c r="E9" s="56">
        <v>46053</v>
      </c>
      <c r="F9" s="139" t="s">
        <v>292</v>
      </c>
      <c r="G9" s="139" t="s">
        <v>27</v>
      </c>
      <c r="H9" s="139" t="s">
        <v>179</v>
      </c>
      <c r="I9" s="140">
        <v>7612534</v>
      </c>
      <c r="J9" s="140">
        <v>0</v>
      </c>
      <c r="K9" s="140">
        <v>609003</v>
      </c>
      <c r="L9" s="140">
        <v>8221537</v>
      </c>
    </row>
    <row r="10" spans="1:13" x14ac:dyDescent="0.25">
      <c r="A10" t="s">
        <v>233</v>
      </c>
      <c r="B10">
        <f t="shared" si="0"/>
        <v>2</v>
      </c>
      <c r="C10" s="139" t="s">
        <v>181</v>
      </c>
      <c r="D10" s="139" t="s">
        <v>271</v>
      </c>
      <c r="E10" s="56">
        <v>46056</v>
      </c>
      <c r="F10" s="139" t="s">
        <v>292</v>
      </c>
      <c r="G10" s="139" t="s">
        <v>27</v>
      </c>
      <c r="H10" s="139" t="s">
        <v>186</v>
      </c>
      <c r="I10" s="140">
        <v>870955</v>
      </c>
      <c r="J10" s="140">
        <v>0</v>
      </c>
      <c r="K10" s="140">
        <v>69676</v>
      </c>
      <c r="L10" s="140">
        <v>940631</v>
      </c>
    </row>
    <row r="11" spans="1:13" x14ac:dyDescent="0.25">
      <c r="A11" t="s">
        <v>233</v>
      </c>
      <c r="B11">
        <f t="shared" si="0"/>
        <v>2</v>
      </c>
      <c r="C11" s="139" t="s">
        <v>182</v>
      </c>
      <c r="D11" s="139" t="s">
        <v>272</v>
      </c>
      <c r="E11" s="56">
        <v>46056</v>
      </c>
      <c r="F11" s="139" t="s">
        <v>292</v>
      </c>
      <c r="G11" s="139" t="s">
        <v>27</v>
      </c>
      <c r="H11" s="139" t="s">
        <v>187</v>
      </c>
      <c r="I11" s="140">
        <v>905690</v>
      </c>
      <c r="J11" s="140">
        <v>0</v>
      </c>
      <c r="K11" s="140">
        <v>72455</v>
      </c>
      <c r="L11" s="140">
        <v>978145</v>
      </c>
    </row>
    <row r="12" spans="1:13" x14ac:dyDescent="0.25">
      <c r="A12" t="s">
        <v>233</v>
      </c>
      <c r="B12">
        <f t="shared" si="0"/>
        <v>2</v>
      </c>
      <c r="C12" s="139" t="s">
        <v>183</v>
      </c>
      <c r="D12" s="139" t="s">
        <v>273</v>
      </c>
      <c r="E12" s="56">
        <v>46056</v>
      </c>
      <c r="F12" s="139" t="s">
        <v>292</v>
      </c>
      <c r="G12" s="139" t="s">
        <v>27</v>
      </c>
      <c r="H12" s="139" t="s">
        <v>188</v>
      </c>
      <c r="I12" s="140">
        <v>392610</v>
      </c>
      <c r="J12" s="140">
        <v>0</v>
      </c>
      <c r="K12" s="140">
        <v>31409</v>
      </c>
      <c r="L12" s="140">
        <v>424019</v>
      </c>
    </row>
    <row r="13" spans="1:13" x14ac:dyDescent="0.25">
      <c r="A13" t="s">
        <v>233</v>
      </c>
      <c r="B13">
        <f t="shared" si="0"/>
        <v>2</v>
      </c>
      <c r="C13" s="139" t="s">
        <v>184</v>
      </c>
      <c r="D13" s="139" t="s">
        <v>274</v>
      </c>
      <c r="E13" s="56">
        <v>46056</v>
      </c>
      <c r="F13" s="139" t="s">
        <v>292</v>
      </c>
      <c r="G13" s="139" t="s">
        <v>27</v>
      </c>
      <c r="H13" s="139" t="s">
        <v>189</v>
      </c>
      <c r="I13" s="140">
        <v>553347</v>
      </c>
      <c r="J13" s="140">
        <v>0</v>
      </c>
      <c r="K13" s="140">
        <v>44268</v>
      </c>
      <c r="L13" s="140">
        <v>597615</v>
      </c>
    </row>
    <row r="14" spans="1:13" x14ac:dyDescent="0.25">
      <c r="A14" t="s">
        <v>233</v>
      </c>
      <c r="B14">
        <f t="shared" si="0"/>
        <v>2</v>
      </c>
      <c r="C14" s="139" t="s">
        <v>185</v>
      </c>
      <c r="D14" s="139" t="s">
        <v>275</v>
      </c>
      <c r="E14" s="56">
        <v>46057</v>
      </c>
      <c r="F14" s="139" t="s">
        <v>292</v>
      </c>
      <c r="G14" s="139" t="s">
        <v>27</v>
      </c>
      <c r="H14" s="139" t="s">
        <v>190</v>
      </c>
      <c r="I14" s="140">
        <v>7870586</v>
      </c>
      <c r="J14" s="140">
        <v>0</v>
      </c>
      <c r="K14" s="140">
        <v>629647</v>
      </c>
      <c r="L14" s="140">
        <v>8500233</v>
      </c>
    </row>
    <row r="15" spans="1:13" x14ac:dyDescent="0.25">
      <c r="A15" t="s">
        <v>233</v>
      </c>
      <c r="B15">
        <f t="shared" si="0"/>
        <v>3</v>
      </c>
      <c r="C15" s="139" t="s">
        <v>194</v>
      </c>
      <c r="D15" s="139" t="s">
        <v>276</v>
      </c>
      <c r="E15" s="56">
        <v>46086</v>
      </c>
      <c r="F15" s="139" t="s">
        <v>292</v>
      </c>
      <c r="G15" s="139" t="s">
        <v>27</v>
      </c>
      <c r="H15" s="139" t="s">
        <v>198</v>
      </c>
      <c r="I15" s="140">
        <v>571574</v>
      </c>
      <c r="J15" s="140">
        <v>0</v>
      </c>
      <c r="K15" s="140">
        <v>45726</v>
      </c>
      <c r="L15" s="140">
        <v>617300</v>
      </c>
    </row>
    <row r="16" spans="1:13" x14ac:dyDescent="0.25">
      <c r="A16" t="s">
        <v>233</v>
      </c>
      <c r="B16">
        <f t="shared" si="0"/>
        <v>3</v>
      </c>
      <c r="C16" s="139" t="s">
        <v>193</v>
      </c>
      <c r="D16" s="139" t="s">
        <v>277</v>
      </c>
      <c r="E16" s="56">
        <v>46086</v>
      </c>
      <c r="F16" s="139" t="s">
        <v>292</v>
      </c>
      <c r="G16" s="139" t="s">
        <v>27</v>
      </c>
      <c r="H16" s="139" t="s">
        <v>197</v>
      </c>
      <c r="I16" s="140">
        <v>756682</v>
      </c>
      <c r="J16" s="140">
        <v>0</v>
      </c>
      <c r="K16" s="140">
        <v>60535</v>
      </c>
      <c r="L16" s="140">
        <v>817217</v>
      </c>
    </row>
    <row r="17" spans="1:12" x14ac:dyDescent="0.25">
      <c r="A17" t="s">
        <v>233</v>
      </c>
      <c r="B17">
        <f t="shared" si="0"/>
        <v>3</v>
      </c>
      <c r="C17" s="139" t="s">
        <v>195</v>
      </c>
      <c r="D17" s="139" t="s">
        <v>278</v>
      </c>
      <c r="E17" s="56">
        <v>46086</v>
      </c>
      <c r="F17" s="139" t="s">
        <v>292</v>
      </c>
      <c r="G17" s="139" t="s">
        <v>27</v>
      </c>
      <c r="H17" s="139" t="s">
        <v>199</v>
      </c>
      <c r="I17" s="140">
        <v>768619</v>
      </c>
      <c r="J17" s="140">
        <v>0</v>
      </c>
      <c r="K17" s="140">
        <v>61490</v>
      </c>
      <c r="L17" s="140">
        <v>830109</v>
      </c>
    </row>
    <row r="18" spans="1:12" x14ac:dyDescent="0.25">
      <c r="A18" t="s">
        <v>233</v>
      </c>
      <c r="B18">
        <f t="shared" si="0"/>
        <v>3</v>
      </c>
      <c r="C18" s="139" t="s">
        <v>196</v>
      </c>
      <c r="D18" s="139" t="s">
        <v>279</v>
      </c>
      <c r="E18" s="56">
        <v>46098</v>
      </c>
      <c r="F18" s="139" t="s">
        <v>292</v>
      </c>
      <c r="G18" s="139" t="s">
        <v>27</v>
      </c>
      <c r="H18" s="139" t="s">
        <v>200</v>
      </c>
      <c r="I18" s="140">
        <v>579073</v>
      </c>
      <c r="J18" s="140">
        <v>0</v>
      </c>
      <c r="K18" s="140">
        <v>46326</v>
      </c>
      <c r="L18" s="140">
        <v>625399</v>
      </c>
    </row>
    <row r="19" spans="1:12" x14ac:dyDescent="0.25">
      <c r="A19" t="s">
        <v>233</v>
      </c>
      <c r="B19">
        <f t="shared" si="0"/>
        <v>4</v>
      </c>
      <c r="C19" s="139" t="s">
        <v>201</v>
      </c>
      <c r="D19" s="139" t="s">
        <v>280</v>
      </c>
      <c r="E19" s="56">
        <v>46118</v>
      </c>
      <c r="F19" s="139" t="s">
        <v>292</v>
      </c>
      <c r="G19" s="139" t="s">
        <v>27</v>
      </c>
      <c r="H19" s="139" t="s">
        <v>202</v>
      </c>
      <c r="I19" s="140">
        <v>1209567</v>
      </c>
      <c r="J19" s="140">
        <v>120958</v>
      </c>
      <c r="K19" s="140">
        <v>87089</v>
      </c>
      <c r="L19" s="140">
        <v>1175698</v>
      </c>
    </row>
    <row r="20" spans="1:12" x14ac:dyDescent="0.25">
      <c r="A20" t="s">
        <v>233</v>
      </c>
      <c r="B20">
        <f t="shared" si="0"/>
        <v>5</v>
      </c>
      <c r="C20" s="139" t="s">
        <v>258</v>
      </c>
      <c r="D20" s="139" t="s">
        <v>281</v>
      </c>
      <c r="E20" s="56">
        <v>46147</v>
      </c>
      <c r="F20" s="139" t="s">
        <v>293</v>
      </c>
      <c r="G20" s="139" t="s">
        <v>25</v>
      </c>
      <c r="H20" s="139" t="s">
        <v>206</v>
      </c>
      <c r="I20" s="140">
        <v>921957</v>
      </c>
      <c r="J20" s="140">
        <v>0</v>
      </c>
      <c r="K20" s="140">
        <v>73757</v>
      </c>
      <c r="L20" s="140">
        <v>995714</v>
      </c>
    </row>
    <row r="21" spans="1:12" x14ac:dyDescent="0.25">
      <c r="A21" t="s">
        <v>233</v>
      </c>
      <c r="B21">
        <f t="shared" si="0"/>
        <v>5</v>
      </c>
      <c r="C21" s="139" t="s">
        <v>259</v>
      </c>
      <c r="D21" s="139" t="s">
        <v>282</v>
      </c>
      <c r="E21" s="56">
        <v>46154</v>
      </c>
      <c r="F21" s="139" t="s">
        <v>293</v>
      </c>
      <c r="G21" s="139" t="s">
        <v>25</v>
      </c>
      <c r="H21" s="139" t="s">
        <v>205</v>
      </c>
      <c r="I21" s="140">
        <v>1421266</v>
      </c>
      <c r="J21" s="140">
        <v>0</v>
      </c>
      <c r="K21" s="140">
        <v>113701</v>
      </c>
      <c r="L21" s="140">
        <v>1534967</v>
      </c>
    </row>
    <row r="22" spans="1:12" x14ac:dyDescent="0.25">
      <c r="A22" t="s">
        <v>233</v>
      </c>
      <c r="B22">
        <f t="shared" si="0"/>
        <v>5</v>
      </c>
      <c r="C22" s="139" t="s">
        <v>260</v>
      </c>
      <c r="D22" s="139" t="s">
        <v>283</v>
      </c>
      <c r="E22" s="56">
        <v>46155</v>
      </c>
      <c r="F22" s="139" t="s">
        <v>294</v>
      </c>
      <c r="G22" s="139" t="s">
        <v>207</v>
      </c>
      <c r="H22" s="139" t="s">
        <v>204</v>
      </c>
      <c r="I22" s="140">
        <v>1971300</v>
      </c>
      <c r="J22" s="140">
        <v>0</v>
      </c>
      <c r="K22" s="140">
        <v>157704</v>
      </c>
      <c r="L22" s="140">
        <v>2129004</v>
      </c>
    </row>
    <row r="23" spans="1:12" x14ac:dyDescent="0.25">
      <c r="A23" t="s">
        <v>233</v>
      </c>
      <c r="B23">
        <f t="shared" si="0"/>
        <v>6</v>
      </c>
      <c r="C23" s="139" t="s">
        <v>210</v>
      </c>
      <c r="D23" s="139" t="s">
        <v>284</v>
      </c>
      <c r="E23" s="56">
        <v>46177</v>
      </c>
      <c r="F23" s="139" t="s">
        <v>293</v>
      </c>
      <c r="G23" s="139" t="s">
        <v>25</v>
      </c>
      <c r="H23" s="139" t="s">
        <v>214</v>
      </c>
      <c r="I23" s="140">
        <v>2761577</v>
      </c>
      <c r="J23" s="140">
        <v>0</v>
      </c>
      <c r="K23" s="140">
        <v>220926</v>
      </c>
      <c r="L23" s="140">
        <v>2982503</v>
      </c>
    </row>
    <row r="24" spans="1:12" x14ac:dyDescent="0.25">
      <c r="A24" t="s">
        <v>233</v>
      </c>
      <c r="B24">
        <f t="shared" si="0"/>
        <v>6</v>
      </c>
      <c r="C24" s="139" t="s">
        <v>211</v>
      </c>
      <c r="D24" s="139" t="s">
        <v>285</v>
      </c>
      <c r="E24" s="56">
        <v>46191</v>
      </c>
      <c r="F24" s="139" t="s">
        <v>295</v>
      </c>
      <c r="G24" s="139" t="s">
        <v>218</v>
      </c>
      <c r="H24" s="139" t="s">
        <v>215</v>
      </c>
      <c r="I24" s="140">
        <v>985650</v>
      </c>
      <c r="J24" s="140">
        <v>0</v>
      </c>
      <c r="K24" s="140">
        <v>78852</v>
      </c>
      <c r="L24" s="140">
        <v>1064502</v>
      </c>
    </row>
    <row r="25" spans="1:12" x14ac:dyDescent="0.25">
      <c r="A25" t="s">
        <v>233</v>
      </c>
      <c r="B25">
        <f t="shared" si="0"/>
        <v>6</v>
      </c>
      <c r="C25" s="139" t="s">
        <v>212</v>
      </c>
      <c r="D25" s="139" t="s">
        <v>286</v>
      </c>
      <c r="E25" s="56">
        <v>46191</v>
      </c>
      <c r="F25" s="139" t="s">
        <v>296</v>
      </c>
      <c r="G25" s="139" t="s">
        <v>219</v>
      </c>
      <c r="H25" s="139" t="s">
        <v>216</v>
      </c>
      <c r="I25" s="140">
        <v>985650</v>
      </c>
      <c r="J25" s="140">
        <v>0</v>
      </c>
      <c r="K25" s="140">
        <v>78852</v>
      </c>
      <c r="L25" s="140">
        <v>1064502</v>
      </c>
    </row>
    <row r="26" spans="1:12" x14ac:dyDescent="0.25">
      <c r="A26" t="s">
        <v>233</v>
      </c>
      <c r="B26">
        <f t="shared" si="0"/>
        <v>6</v>
      </c>
      <c r="C26" s="139" t="s">
        <v>213</v>
      </c>
      <c r="D26" s="139" t="s">
        <v>287</v>
      </c>
      <c r="E26" s="56">
        <v>46198</v>
      </c>
      <c r="F26" s="139" t="s">
        <v>297</v>
      </c>
      <c r="G26" s="139" t="s">
        <v>49</v>
      </c>
      <c r="H26" s="139" t="s">
        <v>217</v>
      </c>
      <c r="I26" s="140">
        <v>697737</v>
      </c>
      <c r="J26" s="140">
        <v>0</v>
      </c>
      <c r="K26" s="140">
        <v>55819</v>
      </c>
      <c r="L26" s="140">
        <v>753556</v>
      </c>
    </row>
    <row r="27" spans="1:12" x14ac:dyDescent="0.25">
      <c r="A27" t="s">
        <v>233</v>
      </c>
      <c r="B27">
        <f t="shared" si="0"/>
        <v>7</v>
      </c>
      <c r="C27" s="139" t="s">
        <v>261</v>
      </c>
      <c r="D27" s="139" t="s">
        <v>288</v>
      </c>
      <c r="E27" s="56">
        <v>46204</v>
      </c>
      <c r="F27" s="139" t="s">
        <v>298</v>
      </c>
      <c r="G27" s="139" t="s">
        <v>58</v>
      </c>
      <c r="H27" s="139" t="s">
        <v>299</v>
      </c>
      <c r="I27" s="140">
        <v>802185</v>
      </c>
      <c r="J27" s="140">
        <v>0</v>
      </c>
      <c r="K27" s="140">
        <v>64175</v>
      </c>
      <c r="L27" s="140">
        <v>866360</v>
      </c>
    </row>
    <row r="28" spans="1:12" x14ac:dyDescent="0.25">
      <c r="A28" t="s">
        <v>233</v>
      </c>
      <c r="B28">
        <f t="shared" si="0"/>
        <v>7</v>
      </c>
      <c r="C28" s="139" t="s">
        <v>262</v>
      </c>
      <c r="D28" s="139" t="s">
        <v>289</v>
      </c>
      <c r="E28" s="56">
        <v>46218</v>
      </c>
      <c r="F28" s="139" t="s">
        <v>298</v>
      </c>
      <c r="G28" s="139" t="s">
        <v>58</v>
      </c>
      <c r="H28" s="139" t="s">
        <v>300</v>
      </c>
      <c r="I28" s="140">
        <v>894867</v>
      </c>
      <c r="J28" s="140">
        <v>0</v>
      </c>
      <c r="K28" s="140">
        <v>71589</v>
      </c>
      <c r="L28" s="140">
        <v>966456</v>
      </c>
    </row>
    <row r="29" spans="1:12" x14ac:dyDescent="0.25">
      <c r="A29" t="s">
        <v>233</v>
      </c>
      <c r="B29">
        <f t="shared" si="0"/>
        <v>7</v>
      </c>
      <c r="C29" s="139" t="s">
        <v>263</v>
      </c>
      <c r="D29" s="139" t="s">
        <v>290</v>
      </c>
      <c r="E29" s="56">
        <v>46226</v>
      </c>
      <c r="F29" s="139" t="s">
        <v>293</v>
      </c>
      <c r="G29" s="139" t="s">
        <v>25</v>
      </c>
      <c r="H29" s="139" t="s">
        <v>301</v>
      </c>
      <c r="I29" s="140">
        <v>1979153</v>
      </c>
      <c r="J29" s="140">
        <v>0</v>
      </c>
      <c r="K29" s="140">
        <v>158332</v>
      </c>
      <c r="L29" s="140">
        <v>2137485</v>
      </c>
    </row>
    <row r="30" spans="1:12" x14ac:dyDescent="0.25">
      <c r="A30" t="s">
        <v>233</v>
      </c>
      <c r="B30">
        <f t="shared" si="0"/>
        <v>7</v>
      </c>
      <c r="C30" s="139" t="s">
        <v>264</v>
      </c>
      <c r="D30" s="139" t="s">
        <v>291</v>
      </c>
      <c r="E30" s="56">
        <v>46233</v>
      </c>
      <c r="F30" s="139" t="s">
        <v>293</v>
      </c>
      <c r="G30" s="139" t="s">
        <v>25</v>
      </c>
      <c r="H30" s="139" t="s">
        <v>302</v>
      </c>
      <c r="I30" s="140">
        <v>938160</v>
      </c>
      <c r="J30" s="140">
        <v>0</v>
      </c>
      <c r="K30" s="140">
        <v>75053</v>
      </c>
      <c r="L30" s="140">
        <v>1013213</v>
      </c>
    </row>
    <row r="31" spans="1:12" x14ac:dyDescent="0.25">
      <c r="A31" t="s">
        <v>303</v>
      </c>
      <c r="B31">
        <v>1</v>
      </c>
      <c r="C31" s="95">
        <v>1040</v>
      </c>
      <c r="E31" s="100">
        <v>46085</v>
      </c>
      <c r="G31" s="97" t="s">
        <v>180</v>
      </c>
      <c r="I31">
        <v>-154661.75</v>
      </c>
      <c r="J31" s="140">
        <v>0</v>
      </c>
      <c r="K31">
        <v>-12372.94</v>
      </c>
      <c r="L31">
        <v>-167034.69</v>
      </c>
    </row>
    <row r="32" spans="1:12" x14ac:dyDescent="0.25">
      <c r="A32" t="s">
        <v>303</v>
      </c>
      <c r="B32">
        <v>2</v>
      </c>
      <c r="C32" s="85">
        <v>1476</v>
      </c>
      <c r="E32" s="86">
        <v>46133</v>
      </c>
      <c r="G32" s="91" t="s">
        <v>191</v>
      </c>
      <c r="I32" s="106">
        <v>-105931.88</v>
      </c>
      <c r="J32" s="140">
        <v>0</v>
      </c>
      <c r="K32" s="106">
        <v>-8474.5504000000001</v>
      </c>
      <c r="L32" s="106">
        <v>-114406.43040000001</v>
      </c>
    </row>
    <row r="33" spans="1:16" x14ac:dyDescent="0.25">
      <c r="A33" t="s">
        <v>303</v>
      </c>
      <c r="B33">
        <v>3</v>
      </c>
      <c r="C33" s="85">
        <v>1477</v>
      </c>
      <c r="E33" s="86">
        <v>46133</v>
      </c>
      <c r="G33" s="91" t="s">
        <v>192</v>
      </c>
      <c r="I33" s="106">
        <v>-26759.48</v>
      </c>
      <c r="J33" s="140">
        <v>0</v>
      </c>
      <c r="K33" s="106">
        <v>-2140.7584000000002</v>
      </c>
      <c r="L33" s="106">
        <v>-28900.238399999998</v>
      </c>
    </row>
    <row r="34" spans="1:16" x14ac:dyDescent="0.25">
      <c r="A34" t="s">
        <v>303</v>
      </c>
      <c r="B34">
        <v>4</v>
      </c>
      <c r="C34" s="67">
        <v>1809</v>
      </c>
      <c r="E34" s="66">
        <v>46171</v>
      </c>
      <c r="G34" s="72" t="s">
        <v>203</v>
      </c>
      <c r="I34" s="106">
        <v>-10886.09</v>
      </c>
      <c r="J34" s="140">
        <v>0</v>
      </c>
      <c r="K34" s="106">
        <v>-870.88720000000001</v>
      </c>
      <c r="L34" s="106">
        <v>-11756.977199999999</v>
      </c>
    </row>
    <row r="35" spans="1:16" x14ac:dyDescent="0.25">
      <c r="A35" t="s">
        <v>303</v>
      </c>
      <c r="B35">
        <v>5</v>
      </c>
      <c r="G35" s="72" t="s">
        <v>209</v>
      </c>
      <c r="I35" s="106">
        <v>-43145.23</v>
      </c>
      <c r="J35" s="140">
        <v>0</v>
      </c>
      <c r="K35" s="106">
        <v>-3451.6184000000003</v>
      </c>
      <c r="L35" s="106">
        <v>-46596.848400000003</v>
      </c>
    </row>
    <row r="36" spans="1:16" x14ac:dyDescent="0.25">
      <c r="A36" t="s">
        <v>303</v>
      </c>
      <c r="B36">
        <v>6</v>
      </c>
      <c r="G36" s="72" t="s">
        <v>304</v>
      </c>
      <c r="I36" s="106">
        <v>-54306.14</v>
      </c>
      <c r="J36" s="140">
        <v>0</v>
      </c>
      <c r="K36" s="106">
        <v>-4344.4912000000004</v>
      </c>
      <c r="L36" s="106">
        <v>-58650.631200000003</v>
      </c>
    </row>
    <row r="37" spans="1:16" x14ac:dyDescent="0.25">
      <c r="A37" t="s">
        <v>303</v>
      </c>
      <c r="B37">
        <v>7</v>
      </c>
      <c r="G37" s="72" t="s">
        <v>305</v>
      </c>
      <c r="I37" s="106">
        <v>-23954.05</v>
      </c>
      <c r="J37" s="140">
        <v>0.08</v>
      </c>
      <c r="K37" s="106">
        <v>-1916.3240000000001</v>
      </c>
      <c r="L37" s="106">
        <v>-25870.374</v>
      </c>
    </row>
    <row r="38" spans="1:16" x14ac:dyDescent="0.25">
      <c r="A38" t="s">
        <v>236</v>
      </c>
      <c r="B38">
        <f t="shared" ref="B38" si="1">MONTH(E38)</f>
        <v>1</v>
      </c>
      <c r="D38" t="s">
        <v>306</v>
      </c>
      <c r="E38" s="56">
        <v>46028</v>
      </c>
      <c r="G38" t="s">
        <v>307</v>
      </c>
      <c r="L38" s="141">
        <v>-9793415</v>
      </c>
    </row>
    <row r="39" spans="1:16" x14ac:dyDescent="0.25">
      <c r="A39" t="s">
        <v>236</v>
      </c>
      <c r="B39">
        <f t="shared" ref="B39:B40" si="2">MONTH(E39)</f>
        <v>2</v>
      </c>
      <c r="D39" t="s">
        <v>308</v>
      </c>
      <c r="E39" s="56">
        <v>46066</v>
      </c>
      <c r="G39" t="s">
        <v>309</v>
      </c>
      <c r="L39" s="141">
        <v>-2964627</v>
      </c>
    </row>
    <row r="40" spans="1:16" x14ac:dyDescent="0.25">
      <c r="A40" t="s">
        <v>236</v>
      </c>
      <c r="B40">
        <f t="shared" si="2"/>
        <v>4</v>
      </c>
      <c r="D40" t="s">
        <v>310</v>
      </c>
      <c r="E40" s="56">
        <v>46141</v>
      </c>
      <c r="G40" t="s">
        <v>311</v>
      </c>
      <c r="L40" s="141">
        <v>-30669981</v>
      </c>
    </row>
    <row r="41" spans="1:16" x14ac:dyDescent="0.25">
      <c r="A41" t="s">
        <v>234</v>
      </c>
      <c r="B41">
        <v>7</v>
      </c>
      <c r="E41" s="148">
        <v>46023</v>
      </c>
      <c r="G41" s="149" t="s">
        <v>47</v>
      </c>
      <c r="H41" s="149" t="s">
        <v>312</v>
      </c>
      <c r="I41" s="150">
        <v>-184621</v>
      </c>
      <c r="J41" s="150">
        <v>0</v>
      </c>
      <c r="K41" s="150">
        <v>-14769</v>
      </c>
      <c r="L41" s="150">
        <v>-199390</v>
      </c>
      <c r="M41" s="52"/>
      <c r="N41" s="52"/>
      <c r="O41" s="52"/>
      <c r="P41" s="52"/>
    </row>
    <row r="42" spans="1:16" x14ac:dyDescent="0.25">
      <c r="A42" t="s">
        <v>234</v>
      </c>
      <c r="B42">
        <v>7</v>
      </c>
      <c r="E42" s="148">
        <v>46097</v>
      </c>
      <c r="G42" s="149" t="s">
        <v>47</v>
      </c>
      <c r="H42" s="149" t="s">
        <v>313</v>
      </c>
      <c r="I42" s="150">
        <v>-227801</v>
      </c>
      <c r="J42" s="150">
        <v>0</v>
      </c>
      <c r="K42" s="150">
        <v>-18224</v>
      </c>
      <c r="L42" s="150">
        <v>-246025</v>
      </c>
      <c r="M42" s="52"/>
      <c r="N42" s="52"/>
      <c r="O42" s="52"/>
      <c r="P42" s="52"/>
    </row>
    <row r="43" spans="1:16" x14ac:dyDescent="0.25">
      <c r="A43" t="s">
        <v>234</v>
      </c>
      <c r="B43">
        <v>7</v>
      </c>
      <c r="E43" s="148">
        <v>46114</v>
      </c>
      <c r="G43" s="149" t="s">
        <v>49</v>
      </c>
      <c r="H43" s="149" t="s">
        <v>314</v>
      </c>
      <c r="I43" s="150">
        <v>-412422</v>
      </c>
      <c r="J43" s="150">
        <v>0</v>
      </c>
      <c r="K43" s="150">
        <v>-32993</v>
      </c>
      <c r="L43" s="150">
        <v>-445415</v>
      </c>
      <c r="M43" s="52"/>
      <c r="N43" s="52"/>
      <c r="O43" s="52"/>
      <c r="P43" s="52"/>
    </row>
    <row r="44" spans="1:16" x14ac:dyDescent="0.25">
      <c r="A44" t="s">
        <v>234</v>
      </c>
      <c r="B44">
        <v>7</v>
      </c>
      <c r="E44" s="148">
        <v>46149</v>
      </c>
      <c r="G44" s="149" t="s">
        <v>49</v>
      </c>
      <c r="H44" s="149" t="s">
        <v>314</v>
      </c>
      <c r="I44" s="150">
        <v>-680416</v>
      </c>
      <c r="J44" s="150">
        <v>0</v>
      </c>
      <c r="K44" s="150">
        <v>-54433</v>
      </c>
      <c r="L44" s="150">
        <v>-734849</v>
      </c>
      <c r="M44" s="52"/>
      <c r="N44" s="52"/>
      <c r="O44" s="52"/>
      <c r="P44" s="52"/>
    </row>
    <row r="45" spans="1:16" x14ac:dyDescent="0.25">
      <c r="A45" t="s">
        <v>234</v>
      </c>
      <c r="B45">
        <v>7</v>
      </c>
      <c r="E45" s="148">
        <v>46151</v>
      </c>
      <c r="G45" s="149" t="s">
        <v>95</v>
      </c>
      <c r="H45" s="149" t="s">
        <v>315</v>
      </c>
      <c r="I45" s="150">
        <v>-713700</v>
      </c>
      <c r="J45" s="150">
        <v>0</v>
      </c>
      <c r="K45" s="150">
        <v>-57096</v>
      </c>
      <c r="L45" s="150">
        <v>-770796</v>
      </c>
      <c r="M45" s="52"/>
      <c r="N45" s="52"/>
      <c r="O45" s="52"/>
      <c r="P45" s="52"/>
    </row>
    <row r="46" spans="1:16" x14ac:dyDescent="0.25">
      <c r="A46" t="s">
        <v>233</v>
      </c>
      <c r="B46">
        <v>8</v>
      </c>
      <c r="C46" s="154" t="s">
        <v>316</v>
      </c>
      <c r="D46" s="154" t="s">
        <v>319</v>
      </c>
      <c r="E46" s="152">
        <v>46246</v>
      </c>
      <c r="G46" s="154" t="s">
        <v>25</v>
      </c>
      <c r="H46" s="154" t="s">
        <v>322</v>
      </c>
      <c r="I46" s="156">
        <v>1634140</v>
      </c>
      <c r="J46" s="156">
        <v>0</v>
      </c>
      <c r="K46" s="156">
        <v>130731</v>
      </c>
      <c r="L46" s="156">
        <v>1764871</v>
      </c>
    </row>
    <row r="47" spans="1:16" x14ac:dyDescent="0.25">
      <c r="A47" t="s">
        <v>233</v>
      </c>
      <c r="B47">
        <v>8</v>
      </c>
      <c r="C47" s="154" t="s">
        <v>317</v>
      </c>
      <c r="D47" s="154" t="s">
        <v>320</v>
      </c>
      <c r="E47" s="152">
        <v>46253</v>
      </c>
      <c r="G47" s="154" t="s">
        <v>58</v>
      </c>
      <c r="H47" s="154" t="s">
        <v>323</v>
      </c>
      <c r="I47" s="156">
        <v>837767</v>
      </c>
      <c r="J47" s="156">
        <v>0</v>
      </c>
      <c r="K47" s="156">
        <v>67021</v>
      </c>
      <c r="L47" s="156">
        <v>904788</v>
      </c>
    </row>
    <row r="48" spans="1:16" x14ac:dyDescent="0.25">
      <c r="A48" t="s">
        <v>233</v>
      </c>
      <c r="B48">
        <v>8</v>
      </c>
      <c r="C48" s="155" t="s">
        <v>318</v>
      </c>
      <c r="D48" s="155" t="s">
        <v>321</v>
      </c>
      <c r="E48" s="153">
        <v>46254</v>
      </c>
      <c r="G48" s="155" t="s">
        <v>25</v>
      </c>
      <c r="H48" s="155" t="s">
        <v>324</v>
      </c>
      <c r="I48" s="157">
        <v>1998630</v>
      </c>
      <c r="J48" s="157">
        <v>0</v>
      </c>
      <c r="K48" s="157">
        <v>159890</v>
      </c>
      <c r="L48" s="157">
        <v>2158520</v>
      </c>
    </row>
    <row r="49" spans="1:12" x14ac:dyDescent="0.25">
      <c r="A49" t="s">
        <v>303</v>
      </c>
      <c r="B49">
        <v>8</v>
      </c>
      <c r="G49" s="143" t="s">
        <v>325</v>
      </c>
      <c r="I49" s="144">
        <v>-44705.37</v>
      </c>
      <c r="J49" s="145">
        <v>0.08</v>
      </c>
      <c r="K49" s="144">
        <v>-3576.4296000000004</v>
      </c>
      <c r="L49" s="144">
        <v>-48281.799600000006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9E4F-57D8-47E7-BCED-8637A5A7FBAC}">
  <dimension ref="A1:J8"/>
  <sheetViews>
    <sheetView tabSelected="1" workbookViewId="0">
      <selection activeCell="H8" sqref="H8"/>
    </sheetView>
  </sheetViews>
  <sheetFormatPr defaultRowHeight="15" x14ac:dyDescent="0.25"/>
  <cols>
    <col min="1" max="1" width="15.28515625" customWidth="1"/>
    <col min="2" max="2" width="14.140625" customWidth="1"/>
    <col min="3" max="3" width="12.85546875" customWidth="1"/>
    <col min="4" max="4" width="41" bestFit="1" customWidth="1"/>
    <col min="5" max="5" width="16.28515625" customWidth="1"/>
    <col min="6" max="6" width="8.7109375" bestFit="1" customWidth="1"/>
    <col min="7" max="7" width="12" customWidth="1"/>
    <col min="8" max="8" width="14.5703125" customWidth="1"/>
    <col min="9" max="9" width="34.7109375" bestFit="1" customWidth="1"/>
    <col min="10" max="10" width="11.7109375" customWidth="1"/>
  </cols>
  <sheetData>
    <row r="1" spans="1:10" s="85" customFormat="1" ht="56.25" customHeight="1" x14ac:dyDescent="0.2">
      <c r="A1" s="108" t="s">
        <v>14</v>
      </c>
      <c r="B1" s="109" t="s">
        <v>15</v>
      </c>
      <c r="C1" s="109" t="s">
        <v>16</v>
      </c>
      <c r="D1" s="109" t="s">
        <v>17</v>
      </c>
      <c r="E1" s="110" t="s">
        <v>18</v>
      </c>
      <c r="F1" s="109" t="s">
        <v>19</v>
      </c>
      <c r="G1" s="110" t="s">
        <v>20</v>
      </c>
      <c r="H1" s="110" t="s">
        <v>30</v>
      </c>
      <c r="I1" s="109" t="s">
        <v>21</v>
      </c>
      <c r="J1" s="109" t="s">
        <v>22</v>
      </c>
    </row>
    <row r="2" spans="1:10" x14ac:dyDescent="0.25">
      <c r="A2" s="152">
        <v>46246</v>
      </c>
      <c r="B2" s="154" t="s">
        <v>316</v>
      </c>
      <c r="C2" s="143" t="s">
        <v>173</v>
      </c>
      <c r="D2" s="154" t="s">
        <v>322</v>
      </c>
      <c r="E2" s="156">
        <v>1634140</v>
      </c>
      <c r="F2" s="156">
        <v>0</v>
      </c>
      <c r="G2" s="156">
        <v>130731</v>
      </c>
      <c r="H2" s="156">
        <v>1764871</v>
      </c>
      <c r="I2" s="154" t="s">
        <v>25</v>
      </c>
      <c r="J2" s="143" t="s">
        <v>28</v>
      </c>
    </row>
    <row r="3" spans="1:10" x14ac:dyDescent="0.25">
      <c r="A3" s="152">
        <v>46253</v>
      </c>
      <c r="B3" s="154" t="s">
        <v>317</v>
      </c>
      <c r="C3" s="143" t="s">
        <v>173</v>
      </c>
      <c r="D3" s="154" t="s">
        <v>323</v>
      </c>
      <c r="E3" s="156">
        <v>837767</v>
      </c>
      <c r="F3" s="156">
        <v>0</v>
      </c>
      <c r="G3" s="156">
        <v>67021</v>
      </c>
      <c r="H3" s="156">
        <v>904788</v>
      </c>
      <c r="I3" s="154" t="s">
        <v>58</v>
      </c>
      <c r="J3" s="143" t="s">
        <v>28</v>
      </c>
    </row>
    <row r="4" spans="1:10" x14ac:dyDescent="0.25">
      <c r="A4" s="153">
        <v>46254</v>
      </c>
      <c r="B4" s="155" t="s">
        <v>318</v>
      </c>
      <c r="C4" s="143" t="s">
        <v>173</v>
      </c>
      <c r="D4" s="155" t="s">
        <v>324</v>
      </c>
      <c r="E4" s="157">
        <v>1998630</v>
      </c>
      <c r="F4" s="157">
        <v>0</v>
      </c>
      <c r="G4" s="157">
        <v>159890</v>
      </c>
      <c r="H4" s="157">
        <v>2158520</v>
      </c>
      <c r="I4" s="155" t="s">
        <v>25</v>
      </c>
      <c r="J4" s="143" t="s">
        <v>28</v>
      </c>
    </row>
    <row r="5" spans="1:10" x14ac:dyDescent="0.25">
      <c r="D5" s="143" t="s">
        <v>325</v>
      </c>
      <c r="E5" s="144">
        <f>-SUM(E2:E4)*1%</f>
        <v>-44705.37</v>
      </c>
      <c r="F5" s="145">
        <v>0.08</v>
      </c>
      <c r="G5" s="144">
        <f>E5*F5</f>
        <v>-3576.4296000000004</v>
      </c>
      <c r="H5" s="144">
        <f>E5+G5</f>
        <v>-48281.799600000006</v>
      </c>
    </row>
    <row r="8" spans="1:10" x14ac:dyDescent="0.25">
      <c r="H8" s="170">
        <f>SUM(H2:H5)</f>
        <v>4779897.2004000004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416F-BC59-4994-9FCD-DC5E8317BC0F}">
  <dimension ref="A1:L13"/>
  <sheetViews>
    <sheetView workbookViewId="0">
      <selection activeCell="J2" sqref="J2"/>
    </sheetView>
  </sheetViews>
  <sheetFormatPr defaultRowHeight="12.75" x14ac:dyDescent="0.2"/>
  <cols>
    <col min="1" max="1" width="11.5703125" style="85" bestFit="1" customWidth="1"/>
    <col min="2" max="2" width="9.42578125" style="85" bestFit="1" customWidth="1"/>
    <col min="3" max="3" width="10" style="85" bestFit="1" customWidth="1"/>
    <col min="4" max="4" width="62.85546875" style="85" bestFit="1" customWidth="1"/>
    <col min="5" max="5" width="11.85546875" style="85" bestFit="1" customWidth="1"/>
    <col min="6" max="6" width="5.5703125" style="85" bestFit="1" customWidth="1"/>
    <col min="7" max="7" width="8.140625" style="85" bestFit="1" customWidth="1"/>
    <col min="8" max="8" width="9.5703125" style="85" bestFit="1" customWidth="1"/>
    <col min="9" max="9" width="38.5703125" style="85" bestFit="1" customWidth="1"/>
    <col min="10" max="10" width="9.85546875" style="85" bestFit="1" customWidth="1"/>
    <col min="11" max="16384" width="9.140625" style="85"/>
  </cols>
  <sheetData>
    <row r="1" spans="1:12" ht="56.25" customHeight="1" x14ac:dyDescent="0.2">
      <c r="A1" s="108" t="s">
        <v>14</v>
      </c>
      <c r="B1" s="109" t="s">
        <v>15</v>
      </c>
      <c r="C1" s="109" t="s">
        <v>16</v>
      </c>
      <c r="D1" s="109" t="s">
        <v>17</v>
      </c>
      <c r="E1" s="110" t="s">
        <v>18</v>
      </c>
      <c r="F1" s="109" t="s">
        <v>19</v>
      </c>
      <c r="G1" s="110" t="s">
        <v>20</v>
      </c>
      <c r="H1" s="110" t="s">
        <v>30</v>
      </c>
      <c r="I1" s="109" t="s">
        <v>21</v>
      </c>
      <c r="J1" s="109" t="s">
        <v>22</v>
      </c>
    </row>
    <row r="2" spans="1:12" s="143" customFormat="1" ht="18" customHeight="1" x14ac:dyDescent="0.25">
      <c r="A2" s="142">
        <v>46204</v>
      </c>
      <c r="B2" s="91" t="s">
        <v>261</v>
      </c>
      <c r="C2" s="143" t="s">
        <v>173</v>
      </c>
      <c r="D2" s="91" t="s">
        <v>299</v>
      </c>
      <c r="E2" s="144">
        <v>802185</v>
      </c>
      <c r="F2" s="145">
        <v>0.08</v>
      </c>
      <c r="G2" s="144">
        <v>64175</v>
      </c>
      <c r="H2" s="144">
        <v>866360</v>
      </c>
      <c r="I2" s="91" t="s">
        <v>58</v>
      </c>
      <c r="J2" s="143" t="s">
        <v>28</v>
      </c>
    </row>
    <row r="3" spans="1:12" s="143" customFormat="1" ht="18" customHeight="1" x14ac:dyDescent="0.25">
      <c r="A3" s="142">
        <v>46218</v>
      </c>
      <c r="B3" s="91" t="s">
        <v>262</v>
      </c>
      <c r="C3" s="143" t="s">
        <v>173</v>
      </c>
      <c r="D3" s="91" t="s">
        <v>300</v>
      </c>
      <c r="E3" s="144">
        <v>894867</v>
      </c>
      <c r="F3" s="145">
        <v>0.08</v>
      </c>
      <c r="G3" s="144">
        <v>71589</v>
      </c>
      <c r="H3" s="144">
        <v>966456</v>
      </c>
      <c r="I3" s="91" t="s">
        <v>58</v>
      </c>
      <c r="J3" s="143" t="s">
        <v>28</v>
      </c>
    </row>
    <row r="4" spans="1:12" s="143" customFormat="1" ht="18" customHeight="1" x14ac:dyDescent="0.25">
      <c r="A4" s="142">
        <v>46226</v>
      </c>
      <c r="B4" s="91" t="s">
        <v>263</v>
      </c>
      <c r="C4" s="143" t="s">
        <v>173</v>
      </c>
      <c r="D4" s="91" t="s">
        <v>301</v>
      </c>
      <c r="E4" s="144">
        <v>1979153</v>
      </c>
      <c r="F4" s="145">
        <v>0.08</v>
      </c>
      <c r="G4" s="144">
        <v>158332</v>
      </c>
      <c r="H4" s="144">
        <v>2137485</v>
      </c>
      <c r="I4" s="91" t="s">
        <v>25</v>
      </c>
      <c r="J4" s="143" t="s">
        <v>28</v>
      </c>
    </row>
    <row r="5" spans="1:12" s="143" customFormat="1" ht="18" customHeight="1" x14ac:dyDescent="0.25">
      <c r="A5" s="142">
        <v>46233</v>
      </c>
      <c r="B5" s="91" t="s">
        <v>264</v>
      </c>
      <c r="C5" s="143" t="s">
        <v>173</v>
      </c>
      <c r="D5" s="91" t="s">
        <v>302</v>
      </c>
      <c r="E5" s="144">
        <v>938160</v>
      </c>
      <c r="F5" s="145">
        <v>0.08</v>
      </c>
      <c r="G5" s="144">
        <v>75053</v>
      </c>
      <c r="H5" s="144">
        <v>1013213</v>
      </c>
      <c r="I5" s="91" t="s">
        <v>25</v>
      </c>
      <c r="J5" s="143" t="s">
        <v>28</v>
      </c>
    </row>
    <row r="6" spans="1:12" s="143" customFormat="1" ht="18" customHeight="1" x14ac:dyDescent="0.25">
      <c r="A6" s="146">
        <v>46023</v>
      </c>
      <c r="D6" s="91" t="s">
        <v>312</v>
      </c>
      <c r="E6" s="144">
        <v>-184621</v>
      </c>
      <c r="F6" s="144">
        <v>0</v>
      </c>
      <c r="G6" s="144">
        <v>-14769</v>
      </c>
      <c r="H6" s="144">
        <v>-199390</v>
      </c>
      <c r="I6" s="91" t="s">
        <v>47</v>
      </c>
      <c r="J6" s="143" t="s">
        <v>28</v>
      </c>
      <c r="K6" s="147"/>
      <c r="L6" s="147"/>
    </row>
    <row r="7" spans="1:12" s="143" customFormat="1" ht="18" customHeight="1" x14ac:dyDescent="0.25">
      <c r="A7" s="146">
        <v>46097</v>
      </c>
      <c r="D7" s="91" t="s">
        <v>313</v>
      </c>
      <c r="E7" s="144">
        <v>-227801</v>
      </c>
      <c r="F7" s="144">
        <v>0</v>
      </c>
      <c r="G7" s="144">
        <v>-18224</v>
      </c>
      <c r="H7" s="144">
        <v>-246025</v>
      </c>
      <c r="I7" s="91" t="s">
        <v>47</v>
      </c>
      <c r="J7" s="143" t="s">
        <v>28</v>
      </c>
      <c r="K7" s="147"/>
      <c r="L7" s="147"/>
    </row>
    <row r="8" spans="1:12" s="143" customFormat="1" ht="18" customHeight="1" x14ac:dyDescent="0.25">
      <c r="A8" s="146">
        <v>46114</v>
      </c>
      <c r="D8" s="91" t="s">
        <v>314</v>
      </c>
      <c r="E8" s="144">
        <v>-412422</v>
      </c>
      <c r="F8" s="144">
        <v>0</v>
      </c>
      <c r="G8" s="144">
        <v>-32993</v>
      </c>
      <c r="H8" s="144">
        <v>-445415</v>
      </c>
      <c r="I8" s="91" t="s">
        <v>49</v>
      </c>
      <c r="J8" s="143" t="s">
        <v>28</v>
      </c>
      <c r="K8" s="147"/>
      <c r="L8" s="147"/>
    </row>
    <row r="9" spans="1:12" s="143" customFormat="1" x14ac:dyDescent="0.25">
      <c r="A9" s="146">
        <v>46149</v>
      </c>
      <c r="D9" s="91" t="s">
        <v>314</v>
      </c>
      <c r="E9" s="144">
        <v>-680416</v>
      </c>
      <c r="F9" s="144">
        <v>0</v>
      </c>
      <c r="G9" s="144">
        <v>-54433</v>
      </c>
      <c r="H9" s="144">
        <v>-734849</v>
      </c>
      <c r="I9" s="91" t="s">
        <v>49</v>
      </c>
      <c r="J9" s="143" t="s">
        <v>28</v>
      </c>
      <c r="K9" s="147"/>
      <c r="L9" s="147"/>
    </row>
    <row r="10" spans="1:12" s="143" customFormat="1" x14ac:dyDescent="0.25">
      <c r="A10" s="146">
        <v>46151</v>
      </c>
      <c r="D10" s="91" t="s">
        <v>315</v>
      </c>
      <c r="E10" s="144">
        <v>-713700</v>
      </c>
      <c r="F10" s="144">
        <v>0</v>
      </c>
      <c r="G10" s="144">
        <v>-57096</v>
      </c>
      <c r="H10" s="144">
        <v>-770796</v>
      </c>
      <c r="I10" s="91" t="s">
        <v>95</v>
      </c>
      <c r="J10" s="143" t="s">
        <v>28</v>
      </c>
      <c r="K10" s="147"/>
      <c r="L10" s="147"/>
    </row>
    <row r="11" spans="1:12" s="143" customFormat="1" x14ac:dyDescent="0.25">
      <c r="D11" s="143" t="s">
        <v>305</v>
      </c>
      <c r="E11" s="144">
        <f>-SUM(E2:E10)*1%</f>
        <v>-23954.05</v>
      </c>
      <c r="F11" s="145">
        <v>0.08</v>
      </c>
      <c r="G11" s="144">
        <f>E11*F11</f>
        <v>-1916.3240000000001</v>
      </c>
      <c r="H11" s="144">
        <f>E11+G11</f>
        <v>-25870.374</v>
      </c>
    </row>
    <row r="13" spans="1:12" x14ac:dyDescent="0.2">
      <c r="H13" s="113">
        <f>SUM(H2:H12)</f>
        <v>2561168.6260000002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AABC-EA28-48C0-9495-4F991B301170}">
  <dimension ref="A1:J8"/>
  <sheetViews>
    <sheetView workbookViewId="0">
      <selection activeCell="C5" sqref="C5"/>
    </sheetView>
  </sheetViews>
  <sheetFormatPr defaultRowHeight="12.75" x14ac:dyDescent="0.2"/>
  <cols>
    <col min="1" max="1" width="11.42578125" style="85" bestFit="1" customWidth="1"/>
    <col min="2" max="2" width="9.42578125" style="85" bestFit="1" customWidth="1"/>
    <col min="3" max="3" width="10" style="85" bestFit="1" customWidth="1"/>
    <col min="4" max="4" width="46" style="85" bestFit="1" customWidth="1"/>
    <col min="5" max="5" width="11.7109375" style="85" bestFit="1" customWidth="1"/>
    <col min="6" max="6" width="5.42578125" style="85" bestFit="1" customWidth="1"/>
    <col min="7" max="7" width="7.7109375" style="85" bestFit="1" customWidth="1"/>
    <col min="8" max="8" width="9.42578125" style="85" bestFit="1" customWidth="1"/>
    <col min="9" max="9" width="38.5703125" style="85" bestFit="1" customWidth="1"/>
    <col min="10" max="10" width="9.85546875" style="85" bestFit="1" customWidth="1"/>
    <col min="11" max="16384" width="9.140625" style="85"/>
  </cols>
  <sheetData>
    <row r="1" spans="1:10" ht="56.25" customHeight="1" x14ac:dyDescent="0.2">
      <c r="A1" s="108" t="s">
        <v>14</v>
      </c>
      <c r="B1" s="109" t="s">
        <v>15</v>
      </c>
      <c r="C1" s="109" t="s">
        <v>16</v>
      </c>
      <c r="D1" s="109" t="s">
        <v>17</v>
      </c>
      <c r="E1" s="110" t="s">
        <v>18</v>
      </c>
      <c r="F1" s="109" t="s">
        <v>19</v>
      </c>
      <c r="G1" s="110" t="s">
        <v>20</v>
      </c>
      <c r="H1" s="110" t="s">
        <v>30</v>
      </c>
      <c r="I1" s="109" t="s">
        <v>21</v>
      </c>
      <c r="J1" s="109" t="s">
        <v>22</v>
      </c>
    </row>
    <row r="2" spans="1:10" s="111" customFormat="1" ht="18" customHeight="1" x14ac:dyDescent="0.25">
      <c r="A2" s="90">
        <v>46177</v>
      </c>
      <c r="B2" s="88" t="s">
        <v>210</v>
      </c>
      <c r="C2" s="111" t="s">
        <v>173</v>
      </c>
      <c r="D2" s="88" t="s">
        <v>214</v>
      </c>
      <c r="E2" s="89">
        <v>2761577</v>
      </c>
      <c r="F2" s="112">
        <v>0.08</v>
      </c>
      <c r="G2" s="89">
        <v>220926</v>
      </c>
      <c r="H2" s="89">
        <v>2982503</v>
      </c>
      <c r="I2" s="88" t="s">
        <v>25</v>
      </c>
      <c r="J2" s="111" t="s">
        <v>28</v>
      </c>
    </row>
    <row r="3" spans="1:10" ht="18" customHeight="1" x14ac:dyDescent="0.2">
      <c r="A3" s="90">
        <v>46191</v>
      </c>
      <c r="B3" s="88" t="s">
        <v>211</v>
      </c>
      <c r="C3" s="111" t="s">
        <v>173</v>
      </c>
      <c r="D3" s="88" t="s">
        <v>215</v>
      </c>
      <c r="E3" s="89">
        <v>985650</v>
      </c>
      <c r="F3" s="112">
        <v>0.08</v>
      </c>
      <c r="G3" s="89">
        <v>78852</v>
      </c>
      <c r="H3" s="89">
        <v>1064502</v>
      </c>
      <c r="I3" s="88" t="s">
        <v>218</v>
      </c>
      <c r="J3" s="111" t="s">
        <v>28</v>
      </c>
    </row>
    <row r="4" spans="1:10" ht="18" customHeight="1" x14ac:dyDescent="0.2">
      <c r="A4" s="90">
        <v>46191</v>
      </c>
      <c r="B4" s="88" t="s">
        <v>212</v>
      </c>
      <c r="C4" s="111" t="s">
        <v>173</v>
      </c>
      <c r="D4" s="88" t="s">
        <v>216</v>
      </c>
      <c r="E4" s="89">
        <v>985650</v>
      </c>
      <c r="F4" s="112">
        <v>0.08</v>
      </c>
      <c r="G4" s="89">
        <v>78852</v>
      </c>
      <c r="H4" s="89">
        <v>1064502</v>
      </c>
      <c r="I4" s="88" t="s">
        <v>219</v>
      </c>
      <c r="J4" s="111" t="s">
        <v>28</v>
      </c>
    </row>
    <row r="5" spans="1:10" ht="18" customHeight="1" x14ac:dyDescent="0.2">
      <c r="A5" s="90">
        <v>46198</v>
      </c>
      <c r="B5" s="88" t="s">
        <v>213</v>
      </c>
      <c r="C5" s="111" t="s">
        <v>173</v>
      </c>
      <c r="D5" s="88" t="s">
        <v>217</v>
      </c>
      <c r="E5" s="89">
        <v>697737</v>
      </c>
      <c r="F5" s="112">
        <v>0.08</v>
      </c>
      <c r="G5" s="89">
        <v>55819</v>
      </c>
      <c r="H5" s="89">
        <v>753556</v>
      </c>
      <c r="I5" s="88" t="s">
        <v>49</v>
      </c>
      <c r="J5" s="111" t="s">
        <v>28</v>
      </c>
    </row>
    <row r="6" spans="1:10" ht="18" customHeight="1" x14ac:dyDescent="0.2">
      <c r="D6" s="72" t="s">
        <v>304</v>
      </c>
      <c r="E6" s="81">
        <f>-SUM(E2:E5)*1%</f>
        <v>-54306.14</v>
      </c>
      <c r="F6" s="112">
        <v>0.08</v>
      </c>
      <c r="G6" s="81">
        <f>E6*F6</f>
        <v>-4344.4912000000004</v>
      </c>
      <c r="H6" s="81">
        <f>E6+G6</f>
        <v>-58650.631200000003</v>
      </c>
    </row>
    <row r="7" spans="1:10" ht="18" customHeight="1" x14ac:dyDescent="0.2"/>
    <row r="8" spans="1:10" ht="18" customHeight="1" x14ac:dyDescent="0.2">
      <c r="H8" s="113">
        <f>SUM(H2:H7)</f>
        <v>5806412.3688000003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4900-1ACC-4985-95AA-EFA2061B8864}">
  <dimension ref="A1:J7"/>
  <sheetViews>
    <sheetView topLeftCell="B1" workbookViewId="0">
      <selection activeCell="E5" sqref="E5:H5"/>
    </sheetView>
  </sheetViews>
  <sheetFormatPr defaultRowHeight="15" x14ac:dyDescent="0.25"/>
  <cols>
    <col min="1" max="1" width="13" customWidth="1"/>
    <col min="3" max="3" width="10" customWidth="1"/>
    <col min="4" max="4" width="67.28515625" customWidth="1"/>
    <col min="5" max="5" width="16.42578125" customWidth="1"/>
    <col min="7" max="7" width="14.28515625" customWidth="1"/>
    <col min="8" max="8" width="16.42578125" customWidth="1"/>
    <col min="9" max="9" width="54.7109375" customWidth="1"/>
    <col min="10" max="10" width="19.28515625" customWidth="1"/>
  </cols>
  <sheetData>
    <row r="1" spans="1:10" ht="56.25" customHeight="1" x14ac:dyDescent="0.25">
      <c r="A1" s="69" t="s">
        <v>14</v>
      </c>
      <c r="B1" s="70" t="s">
        <v>15</v>
      </c>
      <c r="C1" s="70" t="s">
        <v>16</v>
      </c>
      <c r="D1" s="70" t="s">
        <v>17</v>
      </c>
      <c r="E1" s="71" t="s">
        <v>18</v>
      </c>
      <c r="F1" s="70" t="s">
        <v>19</v>
      </c>
      <c r="G1" s="71" t="s">
        <v>20</v>
      </c>
      <c r="H1" s="71" t="s">
        <v>30</v>
      </c>
      <c r="I1" s="70" t="s">
        <v>21</v>
      </c>
      <c r="J1" s="70" t="s">
        <v>22</v>
      </c>
    </row>
    <row r="2" spans="1:10" s="67" customFormat="1" ht="24" customHeight="1" x14ac:dyDescent="0.25">
      <c r="A2" s="66">
        <v>46155</v>
      </c>
      <c r="B2" s="67">
        <v>33199</v>
      </c>
      <c r="C2" s="67" t="s">
        <v>173</v>
      </c>
      <c r="D2" s="78" t="s">
        <v>204</v>
      </c>
      <c r="E2" s="82">
        <v>1971300</v>
      </c>
      <c r="F2" s="79">
        <v>0.08</v>
      </c>
      <c r="G2" s="82">
        <v>157704</v>
      </c>
      <c r="H2" s="82">
        <v>2129004</v>
      </c>
      <c r="I2" s="67" t="s">
        <v>207</v>
      </c>
      <c r="J2" s="67" t="s">
        <v>28</v>
      </c>
    </row>
    <row r="3" spans="1:10" s="67" customFormat="1" ht="24" customHeight="1" x14ac:dyDescent="0.25">
      <c r="A3" s="66">
        <v>46154</v>
      </c>
      <c r="B3" s="67">
        <v>33144</v>
      </c>
      <c r="C3" s="67" t="s">
        <v>173</v>
      </c>
      <c r="D3" s="78" t="s">
        <v>205</v>
      </c>
      <c r="E3" s="82">
        <v>1421266</v>
      </c>
      <c r="F3" s="79">
        <v>0.08</v>
      </c>
      <c r="G3" s="82">
        <v>113701</v>
      </c>
      <c r="H3" s="82">
        <v>1534967</v>
      </c>
      <c r="I3" s="67" t="s">
        <v>25</v>
      </c>
      <c r="J3" s="67" t="s">
        <v>28</v>
      </c>
    </row>
    <row r="4" spans="1:10" s="67" customFormat="1" ht="24" customHeight="1" x14ac:dyDescent="0.25">
      <c r="A4" s="66">
        <v>46147</v>
      </c>
      <c r="B4" s="67">
        <v>31613</v>
      </c>
      <c r="C4" s="67" t="s">
        <v>173</v>
      </c>
      <c r="D4" s="78" t="s">
        <v>206</v>
      </c>
      <c r="E4" s="82">
        <v>921957</v>
      </c>
      <c r="F4" s="79">
        <v>0.08</v>
      </c>
      <c r="G4" s="82">
        <v>73757</v>
      </c>
      <c r="H4" s="82">
        <v>995714</v>
      </c>
      <c r="I4" s="67" t="s">
        <v>25</v>
      </c>
      <c r="J4" s="67" t="s">
        <v>28</v>
      </c>
    </row>
    <row r="5" spans="1:10" s="67" customFormat="1" ht="24" customHeight="1" x14ac:dyDescent="0.25">
      <c r="A5" s="66"/>
      <c r="D5" s="72" t="s">
        <v>209</v>
      </c>
      <c r="E5" s="81">
        <f>-SUM(E2:E4)*1%</f>
        <v>-43145.23</v>
      </c>
      <c r="F5" s="79">
        <v>0.08</v>
      </c>
      <c r="G5" s="81">
        <f>E5*F5</f>
        <v>-3451.6184000000003</v>
      </c>
      <c r="H5" s="81">
        <f>E5+G5</f>
        <v>-46596.848400000003</v>
      </c>
      <c r="I5" s="67" t="s">
        <v>95</v>
      </c>
      <c r="J5" s="67" t="s">
        <v>28</v>
      </c>
    </row>
    <row r="6" spans="1:10" s="67" customFormat="1" ht="24" customHeight="1" x14ac:dyDescent="0.25">
      <c r="H6" s="80"/>
    </row>
    <row r="7" spans="1:10" s="67" customFormat="1" ht="24" customHeight="1" x14ac:dyDescent="0.25">
      <c r="H7" s="83">
        <f>SUM(H2:H6)</f>
        <v>4613088.1516000004</v>
      </c>
    </row>
  </sheetData>
  <pageMargins left="0.7" right="0.7" top="0.75" bottom="0.75" header="0.3" footer="0.3"/>
  <ignoredErrors>
    <ignoredError sqref="J2:J4 J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workbookViewId="0">
      <selection activeCell="B3" sqref="B3"/>
    </sheetView>
  </sheetViews>
  <sheetFormatPr defaultRowHeight="15" x14ac:dyDescent="0.25"/>
  <cols>
    <col min="1" max="1" width="13.28515625" customWidth="1"/>
    <col min="2" max="2" width="11.85546875" customWidth="1"/>
    <col min="3" max="3" width="10.5703125" customWidth="1"/>
    <col min="4" max="4" width="56.28515625" customWidth="1"/>
    <col min="5" max="5" width="13.28515625" bestFit="1" customWidth="1"/>
    <col min="7" max="7" width="10.5703125" bestFit="1" customWidth="1"/>
    <col min="8" max="8" width="13.28515625" bestFit="1" customWidth="1"/>
    <col min="9" max="9" width="36.140625" customWidth="1"/>
    <col min="10" max="10" width="14.5703125" customWidth="1"/>
  </cols>
  <sheetData>
    <row r="1" spans="1:10" s="72" customFormat="1" ht="66" x14ac:dyDescent="0.25">
      <c r="A1" s="69" t="s">
        <v>14</v>
      </c>
      <c r="B1" s="70" t="s">
        <v>15</v>
      </c>
      <c r="C1" s="70" t="s">
        <v>16</v>
      </c>
      <c r="D1" s="70" t="s">
        <v>17</v>
      </c>
      <c r="E1" s="71" t="s">
        <v>18</v>
      </c>
      <c r="F1" s="70" t="s">
        <v>19</v>
      </c>
      <c r="G1" s="71" t="s">
        <v>20</v>
      </c>
      <c r="H1" s="71" t="s">
        <v>30</v>
      </c>
      <c r="I1" s="70" t="s">
        <v>21</v>
      </c>
      <c r="J1" s="70" t="s">
        <v>22</v>
      </c>
    </row>
    <row r="2" spans="1:10" s="72" customFormat="1" ht="22.5" customHeight="1" x14ac:dyDescent="0.25">
      <c r="A2" s="66">
        <v>46118</v>
      </c>
      <c r="B2" s="67" t="s">
        <v>201</v>
      </c>
      <c r="C2" s="67" t="s">
        <v>173</v>
      </c>
      <c r="D2" s="72" t="s">
        <v>202</v>
      </c>
      <c r="E2" s="73">
        <v>1088609</v>
      </c>
      <c r="F2" s="74">
        <v>0.08</v>
      </c>
      <c r="G2" s="73">
        <v>87089</v>
      </c>
      <c r="H2" s="73">
        <v>1175698</v>
      </c>
      <c r="I2" s="72" t="s">
        <v>27</v>
      </c>
      <c r="J2" s="67" t="s">
        <v>28</v>
      </c>
    </row>
    <row r="3" spans="1:10" s="72" customFormat="1" ht="22.5" customHeight="1" x14ac:dyDescent="0.2">
      <c r="A3" s="66">
        <v>46171</v>
      </c>
      <c r="B3" s="67">
        <v>1809</v>
      </c>
      <c r="C3" s="85" t="s">
        <v>231</v>
      </c>
      <c r="D3" s="72" t="s">
        <v>203</v>
      </c>
      <c r="E3" s="75">
        <f>-E2*1%</f>
        <v>-10886.09</v>
      </c>
      <c r="F3" s="74">
        <v>0.08</v>
      </c>
      <c r="G3" s="75">
        <f>E3*F3</f>
        <v>-870.88720000000001</v>
      </c>
      <c r="H3" s="75">
        <f>E3+G3</f>
        <v>-11756.977199999999</v>
      </c>
      <c r="I3" s="72" t="s">
        <v>27</v>
      </c>
      <c r="J3" s="67" t="s">
        <v>28</v>
      </c>
    </row>
    <row r="4" spans="1:10" ht="22.5" customHeight="1" x14ac:dyDescent="0.25"/>
    <row r="5" spans="1:10" ht="22.5" customHeight="1" x14ac:dyDescent="0.25">
      <c r="H5" s="76">
        <f>SUM(H2:H3)</f>
        <v>1163941.0227999999</v>
      </c>
    </row>
    <row r="6" spans="1:10" ht="22.5" customHeight="1" x14ac:dyDescent="0.25">
      <c r="E6" s="68"/>
    </row>
    <row r="7" spans="1:10" ht="22.5" customHeight="1" x14ac:dyDescent="0.25"/>
  </sheetData>
  <pageMargins left="0.7" right="0.7" top="0.75" bottom="0.75" header="0.3" footer="0.3"/>
  <pageSetup orientation="portrait" horizontalDpi="300" verticalDpi="300" r:id="rId1"/>
  <ignoredErrors>
    <ignoredError sqref="B2 J2 J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45"/>
  <sheetViews>
    <sheetView topLeftCell="A16" workbookViewId="0">
      <selection activeCell="H23" sqref="H23"/>
    </sheetView>
  </sheetViews>
  <sheetFormatPr defaultRowHeight="15" x14ac:dyDescent="0.25"/>
  <cols>
    <col min="1" max="1" width="11.7109375" customWidth="1"/>
    <col min="4" max="4" width="55.5703125" bestFit="1" customWidth="1"/>
    <col min="8" max="8" width="11.7109375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60">
        <v>45499</v>
      </c>
      <c r="B2" s="61" t="s">
        <v>57</v>
      </c>
      <c r="C2" s="61" t="s">
        <v>24</v>
      </c>
      <c r="D2" s="61" t="s">
        <v>58</v>
      </c>
      <c r="E2" s="62">
        <v>666348</v>
      </c>
      <c r="F2" s="63" t="s">
        <v>26</v>
      </c>
      <c r="G2" s="62">
        <v>53308</v>
      </c>
      <c r="H2" s="62">
        <v>719656</v>
      </c>
      <c r="I2" s="61" t="s">
        <v>27</v>
      </c>
      <c r="J2" s="61" t="s">
        <v>28</v>
      </c>
    </row>
    <row r="3" spans="1:10" x14ac:dyDescent="0.25">
      <c r="A3" s="46">
        <v>45694</v>
      </c>
      <c r="B3" s="47" t="s">
        <v>102</v>
      </c>
      <c r="C3" s="47" t="s">
        <v>100</v>
      </c>
      <c r="D3" s="47" t="s">
        <v>49</v>
      </c>
      <c r="E3" s="48">
        <v>1551166</v>
      </c>
      <c r="F3" s="49" t="s">
        <v>26</v>
      </c>
      <c r="G3" s="48">
        <v>124093</v>
      </c>
      <c r="H3" s="48">
        <v>1675259</v>
      </c>
      <c r="I3" s="47" t="s">
        <v>27</v>
      </c>
      <c r="J3" s="47" t="s">
        <v>28</v>
      </c>
    </row>
    <row r="4" spans="1:10" x14ac:dyDescent="0.25">
      <c r="A4" s="46">
        <v>45694</v>
      </c>
      <c r="B4" s="47" t="s">
        <v>103</v>
      </c>
      <c r="C4" s="47" t="s">
        <v>100</v>
      </c>
      <c r="D4" s="47" t="s">
        <v>58</v>
      </c>
      <c r="E4" s="48">
        <v>1451335</v>
      </c>
      <c r="F4" s="49" t="s">
        <v>26</v>
      </c>
      <c r="G4" s="48">
        <v>116107</v>
      </c>
      <c r="H4" s="48">
        <v>1567442</v>
      </c>
      <c r="I4" s="47" t="s">
        <v>27</v>
      </c>
      <c r="J4" s="47" t="s">
        <v>28</v>
      </c>
    </row>
    <row r="5" spans="1:10" x14ac:dyDescent="0.25">
      <c r="A5" s="46">
        <v>45707</v>
      </c>
      <c r="B5" s="47" t="s">
        <v>104</v>
      </c>
      <c r="C5" s="47" t="s">
        <v>100</v>
      </c>
      <c r="D5" s="47" t="s">
        <v>80</v>
      </c>
      <c r="E5" s="48">
        <v>870801</v>
      </c>
      <c r="F5" s="49" t="s">
        <v>26</v>
      </c>
      <c r="G5" s="48">
        <v>69664</v>
      </c>
      <c r="H5" s="48">
        <v>940465</v>
      </c>
      <c r="I5" s="47" t="s">
        <v>27</v>
      </c>
      <c r="J5" s="47" t="s">
        <v>28</v>
      </c>
    </row>
    <row r="6" spans="1:10" x14ac:dyDescent="0.25">
      <c r="A6" s="46">
        <v>45710</v>
      </c>
      <c r="B6" s="47" t="s">
        <v>105</v>
      </c>
      <c r="C6" s="47" t="s">
        <v>100</v>
      </c>
      <c r="D6" s="47" t="s">
        <v>95</v>
      </c>
      <c r="E6" s="48">
        <v>537627</v>
      </c>
      <c r="F6" s="49" t="s">
        <v>26</v>
      </c>
      <c r="G6" s="48">
        <v>43010</v>
      </c>
      <c r="H6" s="48">
        <v>580637</v>
      </c>
      <c r="I6" s="47" t="s">
        <v>27</v>
      </c>
      <c r="J6" s="47" t="s">
        <v>28</v>
      </c>
    </row>
    <row r="7" spans="1:10" x14ac:dyDescent="0.25">
      <c r="A7" s="46">
        <v>45715</v>
      </c>
      <c r="B7" s="47" t="s">
        <v>106</v>
      </c>
      <c r="C7" s="47" t="s">
        <v>100</v>
      </c>
      <c r="D7" s="47" t="s">
        <v>80</v>
      </c>
      <c r="E7" s="48">
        <v>870801</v>
      </c>
      <c r="F7" s="49" t="s">
        <v>26</v>
      </c>
      <c r="G7" s="48">
        <v>69664</v>
      </c>
      <c r="H7" s="48">
        <v>940465</v>
      </c>
      <c r="I7" s="47" t="s">
        <v>27</v>
      </c>
      <c r="J7" s="47" t="s">
        <v>28</v>
      </c>
    </row>
    <row r="8" spans="1:10" x14ac:dyDescent="0.25">
      <c r="A8" s="46">
        <v>45715</v>
      </c>
      <c r="B8" s="47" t="s">
        <v>107</v>
      </c>
      <c r="C8" s="47" t="s">
        <v>100</v>
      </c>
      <c r="D8" s="47" t="s">
        <v>58</v>
      </c>
      <c r="E8" s="48">
        <v>528890</v>
      </c>
      <c r="F8" s="49" t="s">
        <v>26</v>
      </c>
      <c r="G8" s="48">
        <v>42311</v>
      </c>
      <c r="H8" s="48">
        <v>571201</v>
      </c>
      <c r="I8" s="47" t="s">
        <v>27</v>
      </c>
      <c r="J8" s="47" t="s">
        <v>28</v>
      </c>
    </row>
    <row r="9" spans="1:10" x14ac:dyDescent="0.25">
      <c r="A9" s="46">
        <v>45715</v>
      </c>
      <c r="B9" s="47" t="s">
        <v>108</v>
      </c>
      <c r="C9" s="47" t="s">
        <v>100</v>
      </c>
      <c r="D9" s="47" t="s">
        <v>58</v>
      </c>
      <c r="E9" s="48">
        <v>553467</v>
      </c>
      <c r="F9" s="49" t="s">
        <v>26</v>
      </c>
      <c r="G9" s="48">
        <v>44277</v>
      </c>
      <c r="H9" s="48">
        <v>597744</v>
      </c>
      <c r="I9" s="47" t="s">
        <v>27</v>
      </c>
      <c r="J9" s="47" t="s">
        <v>28</v>
      </c>
    </row>
    <row r="10" spans="1:10" x14ac:dyDescent="0.25">
      <c r="A10" s="46">
        <v>45715</v>
      </c>
      <c r="B10" s="47" t="s">
        <v>109</v>
      </c>
      <c r="C10" s="47" t="s">
        <v>100</v>
      </c>
      <c r="D10" s="47" t="s">
        <v>95</v>
      </c>
      <c r="E10" s="48">
        <v>870801</v>
      </c>
      <c r="F10" s="49" t="s">
        <v>26</v>
      </c>
      <c r="G10" s="48">
        <v>69664</v>
      </c>
      <c r="H10" s="48">
        <v>940465</v>
      </c>
      <c r="I10" s="47" t="s">
        <v>27</v>
      </c>
      <c r="J10" s="47" t="s">
        <v>28</v>
      </c>
    </row>
    <row r="11" spans="1:10" x14ac:dyDescent="0.25">
      <c r="A11" s="46">
        <v>45716</v>
      </c>
      <c r="B11" s="47" t="s">
        <v>110</v>
      </c>
      <c r="C11" s="47" t="s">
        <v>100</v>
      </c>
      <c r="D11" s="47" t="s">
        <v>49</v>
      </c>
      <c r="E11" s="48">
        <v>870801</v>
      </c>
      <c r="F11" s="49" t="s">
        <v>26</v>
      </c>
      <c r="G11" s="48">
        <v>69664</v>
      </c>
      <c r="H11" s="48">
        <v>940465</v>
      </c>
      <c r="I11" s="47" t="s">
        <v>27</v>
      </c>
      <c r="J11" s="47" t="s">
        <v>28</v>
      </c>
    </row>
    <row r="12" spans="1:10" x14ac:dyDescent="0.25">
      <c r="A12" s="46">
        <v>45716</v>
      </c>
      <c r="B12" s="47" t="s">
        <v>111</v>
      </c>
      <c r="C12" s="47" t="s">
        <v>100</v>
      </c>
      <c r="D12" s="47" t="s">
        <v>112</v>
      </c>
      <c r="E12" s="48">
        <v>870801</v>
      </c>
      <c r="F12" s="49" t="s">
        <v>26</v>
      </c>
      <c r="G12" s="48">
        <v>69664</v>
      </c>
      <c r="H12" s="48">
        <v>940465</v>
      </c>
      <c r="I12" s="47" t="s">
        <v>27</v>
      </c>
      <c r="J12" s="47" t="s">
        <v>28</v>
      </c>
    </row>
    <row r="13" spans="1:10" x14ac:dyDescent="0.25">
      <c r="A13" s="56"/>
      <c r="D13" s="47" t="s">
        <v>113</v>
      </c>
      <c r="E13" s="48">
        <v>-89764.900000000009</v>
      </c>
      <c r="F13" s="49" t="s">
        <v>26</v>
      </c>
      <c r="G13" s="48">
        <v>-7181.1920000000009</v>
      </c>
      <c r="H13" s="48">
        <v>-96946.092000000004</v>
      </c>
      <c r="I13" s="47" t="s">
        <v>27</v>
      </c>
      <c r="J13" s="47" t="s">
        <v>28</v>
      </c>
    </row>
    <row r="14" spans="1:10" x14ac:dyDescent="0.25">
      <c r="A14" s="46">
        <v>45717</v>
      </c>
      <c r="B14" s="47" t="s">
        <v>115</v>
      </c>
      <c r="C14" s="47" t="s">
        <v>100</v>
      </c>
      <c r="D14" s="47" t="s">
        <v>47</v>
      </c>
      <c r="E14" s="48">
        <v>537627</v>
      </c>
      <c r="F14" s="49" t="s">
        <v>26</v>
      </c>
      <c r="G14" s="48">
        <v>43010</v>
      </c>
      <c r="H14" s="48">
        <v>580637</v>
      </c>
      <c r="I14" s="47" t="s">
        <v>27</v>
      </c>
      <c r="J14" s="47" t="s">
        <v>28</v>
      </c>
    </row>
    <row r="15" spans="1:10" x14ac:dyDescent="0.25">
      <c r="A15" s="46">
        <v>45717</v>
      </c>
      <c r="B15" s="47" t="s">
        <v>116</v>
      </c>
      <c r="C15" s="47" t="s">
        <v>100</v>
      </c>
      <c r="D15" s="47" t="s">
        <v>75</v>
      </c>
      <c r="E15" s="48">
        <v>870801</v>
      </c>
      <c r="F15" s="49" t="s">
        <v>26</v>
      </c>
      <c r="G15" s="48">
        <v>69664</v>
      </c>
      <c r="H15" s="48">
        <v>940465</v>
      </c>
      <c r="I15" s="47" t="s">
        <v>27</v>
      </c>
      <c r="J15" s="47" t="s">
        <v>28</v>
      </c>
    </row>
    <row r="16" spans="1:10" x14ac:dyDescent="0.25">
      <c r="A16" s="46">
        <v>45733</v>
      </c>
      <c r="B16" s="47" t="s">
        <v>117</v>
      </c>
      <c r="C16" s="47" t="s">
        <v>100</v>
      </c>
      <c r="D16" s="47" t="s">
        <v>47</v>
      </c>
      <c r="E16" s="48">
        <v>553467</v>
      </c>
      <c r="F16" s="49" t="s">
        <v>26</v>
      </c>
      <c r="G16" s="48">
        <v>44277</v>
      </c>
      <c r="H16" s="48">
        <v>597744</v>
      </c>
      <c r="I16" s="47" t="s">
        <v>27</v>
      </c>
      <c r="J16" s="47" t="s">
        <v>28</v>
      </c>
    </row>
    <row r="17" spans="1:10" x14ac:dyDescent="0.25">
      <c r="A17" s="46">
        <v>45736</v>
      </c>
      <c r="B17" s="47" t="s">
        <v>118</v>
      </c>
      <c r="C17" s="47" t="s">
        <v>100</v>
      </c>
      <c r="D17" s="47" t="s">
        <v>75</v>
      </c>
      <c r="E17" s="48">
        <v>775979</v>
      </c>
      <c r="F17" s="49" t="s">
        <v>26</v>
      </c>
      <c r="G17" s="48">
        <v>62078</v>
      </c>
      <c r="H17" s="48">
        <v>838057</v>
      </c>
      <c r="I17" s="47" t="s">
        <v>27</v>
      </c>
      <c r="J17" s="47" t="s">
        <v>28</v>
      </c>
    </row>
    <row r="18" spans="1:10" x14ac:dyDescent="0.25">
      <c r="A18" s="46">
        <v>45737</v>
      </c>
      <c r="B18" s="47" t="s">
        <v>119</v>
      </c>
      <c r="C18" s="47" t="s">
        <v>100</v>
      </c>
      <c r="D18" s="47" t="s">
        <v>95</v>
      </c>
      <c r="E18" s="48">
        <v>1075254</v>
      </c>
      <c r="F18" s="49" t="s">
        <v>26</v>
      </c>
      <c r="G18" s="48">
        <v>86020</v>
      </c>
      <c r="H18" s="48">
        <v>1161274</v>
      </c>
      <c r="I18" s="47" t="s">
        <v>27</v>
      </c>
      <c r="J18" s="47" t="s">
        <v>28</v>
      </c>
    </row>
    <row r="19" spans="1:10" x14ac:dyDescent="0.25">
      <c r="A19" s="46">
        <v>45737</v>
      </c>
      <c r="B19" s="47" t="s">
        <v>120</v>
      </c>
      <c r="C19" s="47" t="s">
        <v>100</v>
      </c>
      <c r="D19" s="47" t="s">
        <v>58</v>
      </c>
      <c r="E19" s="48">
        <v>741684</v>
      </c>
      <c r="F19" s="49" t="s">
        <v>26</v>
      </c>
      <c r="G19" s="48">
        <v>59335</v>
      </c>
      <c r="H19" s="48">
        <v>801019</v>
      </c>
      <c r="I19" s="47" t="s">
        <v>27</v>
      </c>
      <c r="J19" s="47" t="s">
        <v>28</v>
      </c>
    </row>
    <row r="20" spans="1:10" x14ac:dyDescent="0.25">
      <c r="A20" s="46">
        <v>45738</v>
      </c>
      <c r="B20" s="47" t="s">
        <v>121</v>
      </c>
      <c r="C20" s="47" t="s">
        <v>100</v>
      </c>
      <c r="D20" s="47" t="s">
        <v>95</v>
      </c>
      <c r="E20" s="48">
        <v>666348</v>
      </c>
      <c r="F20" s="49" t="s">
        <v>26</v>
      </c>
      <c r="G20" s="48">
        <v>53308</v>
      </c>
      <c r="H20" s="48">
        <v>719656</v>
      </c>
      <c r="I20" s="47" t="s">
        <v>27</v>
      </c>
      <c r="J20" s="47" t="s">
        <v>28</v>
      </c>
    </row>
    <row r="21" spans="1:10" x14ac:dyDescent="0.25">
      <c r="A21" s="46">
        <v>45744</v>
      </c>
      <c r="B21" s="47" t="s">
        <v>122</v>
      </c>
      <c r="C21" s="47" t="s">
        <v>100</v>
      </c>
      <c r="D21" s="47" t="s">
        <v>89</v>
      </c>
      <c r="E21" s="48">
        <v>648685</v>
      </c>
      <c r="F21" s="49" t="s">
        <v>26</v>
      </c>
      <c r="G21" s="48">
        <v>51895</v>
      </c>
      <c r="H21" s="48">
        <v>700580</v>
      </c>
      <c r="I21" s="47" t="s">
        <v>27</v>
      </c>
      <c r="J21" s="47" t="s">
        <v>28</v>
      </c>
    </row>
    <row r="22" spans="1:10" x14ac:dyDescent="0.25">
      <c r="A22" s="56"/>
      <c r="D22" s="47" t="s">
        <v>124</v>
      </c>
      <c r="E22" s="48">
        <v>-58698.450000000004</v>
      </c>
      <c r="F22" s="49" t="s">
        <v>26</v>
      </c>
      <c r="G22" s="48">
        <v>-4695.8760000000002</v>
      </c>
      <c r="H22" s="48">
        <v>-63394.326000000001</v>
      </c>
      <c r="I22" s="47" t="s">
        <v>27</v>
      </c>
      <c r="J22" s="47" t="s">
        <v>28</v>
      </c>
    </row>
    <row r="23" spans="1:10" x14ac:dyDescent="0.25">
      <c r="A23" s="46">
        <v>45751</v>
      </c>
      <c r="B23" s="47" t="s">
        <v>125</v>
      </c>
      <c r="C23" s="47" t="s">
        <v>100</v>
      </c>
      <c r="D23" s="47" t="s">
        <v>75</v>
      </c>
      <c r="E23" s="48">
        <v>609194</v>
      </c>
      <c r="F23" s="49" t="s">
        <v>26</v>
      </c>
      <c r="G23" s="48">
        <v>48736</v>
      </c>
      <c r="H23" s="48">
        <v>657930</v>
      </c>
      <c r="I23" s="47" t="s">
        <v>27</v>
      </c>
      <c r="J23" s="47" t="s">
        <v>28</v>
      </c>
    </row>
    <row r="24" spans="1:10" x14ac:dyDescent="0.25">
      <c r="A24" s="46">
        <v>45751</v>
      </c>
      <c r="B24" s="47" t="s">
        <v>126</v>
      </c>
      <c r="C24" s="47" t="s">
        <v>100</v>
      </c>
      <c r="D24" s="47" t="s">
        <v>58</v>
      </c>
      <c r="E24" s="48">
        <v>480432</v>
      </c>
      <c r="F24" s="49" t="s">
        <v>26</v>
      </c>
      <c r="G24" s="48">
        <v>38435</v>
      </c>
      <c r="H24" s="48">
        <v>518867</v>
      </c>
      <c r="I24" s="47" t="s">
        <v>27</v>
      </c>
      <c r="J24" s="47" t="s">
        <v>28</v>
      </c>
    </row>
    <row r="25" spans="1:10" x14ac:dyDescent="0.25">
      <c r="A25" s="46">
        <v>45755</v>
      </c>
      <c r="B25" s="47" t="s">
        <v>127</v>
      </c>
      <c r="C25" s="47" t="s">
        <v>100</v>
      </c>
      <c r="D25" s="47" t="s">
        <v>47</v>
      </c>
      <c r="E25" s="48">
        <v>759743</v>
      </c>
      <c r="F25" s="49" t="s">
        <v>26</v>
      </c>
      <c r="G25" s="48">
        <v>60779</v>
      </c>
      <c r="H25" s="48">
        <v>820522</v>
      </c>
      <c r="I25" s="47" t="s">
        <v>27</v>
      </c>
      <c r="J25" s="47" t="s">
        <v>28</v>
      </c>
    </row>
    <row r="26" spans="1:10" x14ac:dyDescent="0.25">
      <c r="A26" s="46">
        <v>45755</v>
      </c>
      <c r="B26" s="47" t="s">
        <v>128</v>
      </c>
      <c r="C26" s="47" t="s">
        <v>100</v>
      </c>
      <c r="D26" s="47" t="s">
        <v>47</v>
      </c>
      <c r="E26" s="48">
        <v>537627</v>
      </c>
      <c r="F26" s="49" t="s">
        <v>26</v>
      </c>
      <c r="G26" s="48">
        <v>43010</v>
      </c>
      <c r="H26" s="48">
        <v>580637</v>
      </c>
      <c r="I26" s="47" t="s">
        <v>27</v>
      </c>
      <c r="J26" s="47" t="s">
        <v>28</v>
      </c>
    </row>
    <row r="27" spans="1:10" x14ac:dyDescent="0.25">
      <c r="A27" s="46">
        <v>45756</v>
      </c>
      <c r="B27" s="47" t="s">
        <v>129</v>
      </c>
      <c r="C27" s="47" t="s">
        <v>100</v>
      </c>
      <c r="D27" s="47" t="s">
        <v>49</v>
      </c>
      <c r="E27" s="48">
        <v>664525</v>
      </c>
      <c r="F27" s="49" t="s">
        <v>26</v>
      </c>
      <c r="G27" s="48">
        <v>53162</v>
      </c>
      <c r="H27" s="48">
        <v>717687</v>
      </c>
      <c r="I27" s="47" t="s">
        <v>27</v>
      </c>
      <c r="J27" s="47" t="s">
        <v>28</v>
      </c>
    </row>
    <row r="28" spans="1:10" x14ac:dyDescent="0.25">
      <c r="A28" s="46">
        <v>45758</v>
      </c>
      <c r="B28" s="47" t="s">
        <v>130</v>
      </c>
      <c r="C28" s="47" t="s">
        <v>100</v>
      </c>
      <c r="D28" s="47" t="s">
        <v>58</v>
      </c>
      <c r="E28" s="48">
        <v>1106934</v>
      </c>
      <c r="F28" s="49" t="s">
        <v>26</v>
      </c>
      <c r="G28" s="48">
        <v>88555</v>
      </c>
      <c r="H28" s="48">
        <v>1195489</v>
      </c>
      <c r="I28" s="47" t="s">
        <v>27</v>
      </c>
      <c r="J28" s="47" t="s">
        <v>28</v>
      </c>
    </row>
    <row r="29" spans="1:10" x14ac:dyDescent="0.25">
      <c r="A29" s="46">
        <v>45761</v>
      </c>
      <c r="B29" s="47" t="s">
        <v>131</v>
      </c>
      <c r="C29" s="47" t="s">
        <v>100</v>
      </c>
      <c r="D29" s="47" t="s">
        <v>49</v>
      </c>
      <c r="E29" s="48">
        <v>704148</v>
      </c>
      <c r="F29" s="49" t="s">
        <v>26</v>
      </c>
      <c r="G29" s="48">
        <v>56332</v>
      </c>
      <c r="H29" s="48">
        <v>760480</v>
      </c>
      <c r="I29" s="47" t="s">
        <v>27</v>
      </c>
      <c r="J29" s="47" t="s">
        <v>28</v>
      </c>
    </row>
    <row r="30" spans="1:10" x14ac:dyDescent="0.25">
      <c r="A30" s="46">
        <v>45766</v>
      </c>
      <c r="B30" s="47" t="s">
        <v>132</v>
      </c>
      <c r="C30" s="47" t="s">
        <v>100</v>
      </c>
      <c r="D30" s="47" t="s">
        <v>49</v>
      </c>
      <c r="E30" s="48">
        <v>741684</v>
      </c>
      <c r="F30" s="49" t="s">
        <v>26</v>
      </c>
      <c r="G30" s="48">
        <v>59335</v>
      </c>
      <c r="H30" s="48">
        <v>801019</v>
      </c>
      <c r="I30" s="47" t="s">
        <v>27</v>
      </c>
      <c r="J30" s="47" t="s">
        <v>28</v>
      </c>
    </row>
    <row r="31" spans="1:10" x14ac:dyDescent="0.25">
      <c r="A31" s="46">
        <v>45775</v>
      </c>
      <c r="B31" s="47" t="s">
        <v>133</v>
      </c>
      <c r="C31" s="47" t="s">
        <v>100</v>
      </c>
      <c r="D31" s="47" t="s">
        <v>58</v>
      </c>
      <c r="E31" s="48">
        <v>908469</v>
      </c>
      <c r="F31" s="49" t="s">
        <v>26</v>
      </c>
      <c r="G31" s="48">
        <v>72678</v>
      </c>
      <c r="H31" s="48">
        <v>981147</v>
      </c>
      <c r="I31" s="47" t="s">
        <v>27</v>
      </c>
      <c r="J31" s="47" t="s">
        <v>28</v>
      </c>
    </row>
    <row r="32" spans="1:10" x14ac:dyDescent="0.25">
      <c r="A32" s="56"/>
      <c r="D32" s="47" t="s">
        <v>134</v>
      </c>
      <c r="E32" s="48">
        <v>-65127.560000000005</v>
      </c>
      <c r="F32" s="49" t="s">
        <v>26</v>
      </c>
      <c r="G32" s="48">
        <v>-5210.2048000000004</v>
      </c>
      <c r="H32" s="48">
        <v>-70337.764800000004</v>
      </c>
      <c r="I32" s="47" t="s">
        <v>27</v>
      </c>
      <c r="J32" s="47" t="s">
        <v>28</v>
      </c>
    </row>
    <row r="33" spans="1:10" x14ac:dyDescent="0.25">
      <c r="A33" s="46">
        <v>45784</v>
      </c>
      <c r="B33" s="47" t="s">
        <v>136</v>
      </c>
      <c r="C33" s="47" t="s">
        <v>100</v>
      </c>
      <c r="D33" s="47" t="s">
        <v>75</v>
      </c>
      <c r="E33" s="48">
        <v>571699</v>
      </c>
      <c r="F33" s="49" t="s">
        <v>26</v>
      </c>
      <c r="G33" s="48">
        <v>45736</v>
      </c>
      <c r="H33" s="48">
        <v>617435</v>
      </c>
      <c r="I33" s="47" t="s">
        <v>27</v>
      </c>
      <c r="J33" s="47" t="s">
        <v>28</v>
      </c>
    </row>
    <row r="34" spans="1:10" x14ac:dyDescent="0.25">
      <c r="A34" s="46">
        <v>45786</v>
      </c>
      <c r="B34" s="47" t="s">
        <v>137</v>
      </c>
      <c r="C34" s="47" t="s">
        <v>100</v>
      </c>
      <c r="D34" s="47" t="s">
        <v>58</v>
      </c>
      <c r="E34" s="48">
        <v>716836</v>
      </c>
      <c r="F34" s="49" t="s">
        <v>26</v>
      </c>
      <c r="G34" s="48">
        <v>57347</v>
      </c>
      <c r="H34" s="48">
        <v>774183</v>
      </c>
      <c r="I34" s="47" t="s">
        <v>27</v>
      </c>
      <c r="J34" s="47" t="s">
        <v>28</v>
      </c>
    </row>
    <row r="35" spans="1:10" x14ac:dyDescent="0.25">
      <c r="A35" s="46">
        <v>45787</v>
      </c>
      <c r="B35" s="47" t="s">
        <v>138</v>
      </c>
      <c r="C35" s="47" t="s">
        <v>100</v>
      </c>
      <c r="D35" s="47" t="s">
        <v>47</v>
      </c>
      <c r="E35" s="48">
        <v>684489</v>
      </c>
      <c r="F35" s="49" t="s">
        <v>26</v>
      </c>
      <c r="G35" s="48">
        <v>54759</v>
      </c>
      <c r="H35" s="48">
        <v>739248</v>
      </c>
      <c r="I35" s="47" t="s">
        <v>27</v>
      </c>
      <c r="J35" s="47" t="s">
        <v>28</v>
      </c>
    </row>
    <row r="36" spans="1:10" x14ac:dyDescent="0.25">
      <c r="A36" s="46">
        <v>45791</v>
      </c>
      <c r="B36" s="47" t="s">
        <v>139</v>
      </c>
      <c r="C36" s="47" t="s">
        <v>100</v>
      </c>
      <c r="D36" s="47" t="s">
        <v>47</v>
      </c>
      <c r="E36" s="48">
        <v>896045</v>
      </c>
      <c r="F36" s="49" t="s">
        <v>26</v>
      </c>
      <c r="G36" s="48">
        <v>71684</v>
      </c>
      <c r="H36" s="48">
        <v>967729</v>
      </c>
      <c r="I36" s="47" t="s">
        <v>27</v>
      </c>
      <c r="J36" s="47" t="s">
        <v>28</v>
      </c>
    </row>
    <row r="37" spans="1:10" x14ac:dyDescent="0.25">
      <c r="A37" s="46">
        <v>45791</v>
      </c>
      <c r="B37" s="47" t="s">
        <v>140</v>
      </c>
      <c r="C37" s="47" t="s">
        <v>100</v>
      </c>
      <c r="D37" s="47" t="s">
        <v>80</v>
      </c>
      <c r="E37" s="48">
        <v>494456</v>
      </c>
      <c r="F37" s="49" t="s">
        <v>26</v>
      </c>
      <c r="G37" s="48">
        <v>39556</v>
      </c>
      <c r="H37" s="48">
        <v>534012</v>
      </c>
      <c r="I37" s="47" t="s">
        <v>27</v>
      </c>
      <c r="J37" s="47" t="s">
        <v>28</v>
      </c>
    </row>
    <row r="38" spans="1:10" x14ac:dyDescent="0.25">
      <c r="A38" s="46">
        <v>45791</v>
      </c>
      <c r="B38" s="47" t="s">
        <v>141</v>
      </c>
      <c r="C38" s="47" t="s">
        <v>100</v>
      </c>
      <c r="D38" s="47" t="s">
        <v>58</v>
      </c>
      <c r="E38" s="48">
        <v>641318</v>
      </c>
      <c r="F38" s="49" t="s">
        <v>26</v>
      </c>
      <c r="G38" s="48">
        <v>51305</v>
      </c>
      <c r="H38" s="48">
        <v>692623</v>
      </c>
      <c r="I38" s="47" t="s">
        <v>27</v>
      </c>
      <c r="J38" s="47" t="s">
        <v>28</v>
      </c>
    </row>
    <row r="39" spans="1:10" x14ac:dyDescent="0.25">
      <c r="A39" s="46">
        <v>45798</v>
      </c>
      <c r="B39" s="47" t="s">
        <v>142</v>
      </c>
      <c r="C39" s="47" t="s">
        <v>100</v>
      </c>
      <c r="D39" s="47" t="s">
        <v>49</v>
      </c>
      <c r="E39" s="48">
        <v>440586</v>
      </c>
      <c r="F39" s="49" t="s">
        <v>26</v>
      </c>
      <c r="G39" s="48">
        <v>35247</v>
      </c>
      <c r="H39" s="48">
        <v>475833</v>
      </c>
      <c r="I39" s="47" t="s">
        <v>27</v>
      </c>
      <c r="J39" s="47" t="s">
        <v>28</v>
      </c>
    </row>
    <row r="40" spans="1:10" x14ac:dyDescent="0.25">
      <c r="A40" s="46">
        <v>45799</v>
      </c>
      <c r="B40" s="47" t="s">
        <v>143</v>
      </c>
      <c r="C40" s="47" t="s">
        <v>100</v>
      </c>
      <c r="D40" s="47" t="s">
        <v>47</v>
      </c>
      <c r="E40" s="48">
        <v>537627</v>
      </c>
      <c r="F40" s="49" t="s">
        <v>26</v>
      </c>
      <c r="G40" s="48">
        <v>43010</v>
      </c>
      <c r="H40" s="48">
        <v>580637</v>
      </c>
      <c r="I40" s="47" t="s">
        <v>27</v>
      </c>
      <c r="J40" s="47" t="s">
        <v>28</v>
      </c>
    </row>
    <row r="41" spans="1:10" x14ac:dyDescent="0.25">
      <c r="A41" s="56"/>
      <c r="D41" s="47" t="s">
        <v>144</v>
      </c>
      <c r="E41" s="48">
        <v>-49179.284399999997</v>
      </c>
      <c r="F41" s="49" t="s">
        <v>26</v>
      </c>
      <c r="G41" s="48">
        <v>-3934.342752</v>
      </c>
      <c r="H41" s="48">
        <v>-53113.627151999994</v>
      </c>
      <c r="I41" s="47" t="s">
        <v>27</v>
      </c>
      <c r="J41" s="47" t="s">
        <v>28</v>
      </c>
    </row>
    <row r="42" spans="1:10" x14ac:dyDescent="0.25">
      <c r="A42" s="46">
        <v>45826</v>
      </c>
      <c r="B42" s="47" t="s">
        <v>146</v>
      </c>
      <c r="C42" s="47" t="s">
        <v>100</v>
      </c>
      <c r="D42" s="47" t="s">
        <v>147</v>
      </c>
      <c r="E42" s="48">
        <v>896045</v>
      </c>
      <c r="F42" s="49" t="s">
        <v>26</v>
      </c>
      <c r="G42" s="48">
        <v>71684</v>
      </c>
      <c r="H42" s="48">
        <f>+E42+G42</f>
        <v>967729</v>
      </c>
      <c r="I42" s="47" t="s">
        <v>27</v>
      </c>
      <c r="J42" s="47" t="s">
        <v>28</v>
      </c>
    </row>
    <row r="43" spans="1:10" x14ac:dyDescent="0.25">
      <c r="A43" s="46">
        <v>45828</v>
      </c>
      <c r="B43" s="47" t="s">
        <v>148</v>
      </c>
      <c r="C43" s="47" t="s">
        <v>100</v>
      </c>
      <c r="D43" s="47" t="s">
        <v>149</v>
      </c>
      <c r="E43" s="48">
        <v>537627</v>
      </c>
      <c r="F43" s="49" t="s">
        <v>26</v>
      </c>
      <c r="G43" s="48">
        <v>43010</v>
      </c>
      <c r="H43" s="48">
        <f t="shared" ref="H43" si="0">+E43+G43</f>
        <v>580637</v>
      </c>
      <c r="I43" s="47" t="s">
        <v>27</v>
      </c>
      <c r="J43" s="47" t="s">
        <v>28</v>
      </c>
    </row>
    <row r="44" spans="1:10" x14ac:dyDescent="0.25">
      <c r="A44" s="56"/>
      <c r="D44" s="47" t="s">
        <v>150</v>
      </c>
      <c r="E44" s="48">
        <f>-1%*SUM(E42:E43)</f>
        <v>-14336.720000000001</v>
      </c>
      <c r="F44" s="49" t="s">
        <v>26</v>
      </c>
      <c r="G44" s="48">
        <f>+E44*F44</f>
        <v>-1146.9376000000002</v>
      </c>
      <c r="H44" s="48">
        <f>+E44+G44</f>
        <v>-15483.657600000002</v>
      </c>
      <c r="I44" s="47" t="s">
        <v>27</v>
      </c>
      <c r="J44" s="47" t="s">
        <v>28</v>
      </c>
    </row>
    <row r="45" spans="1:10" x14ac:dyDescent="0.25">
      <c r="H45" s="52">
        <f>SUM(H2:H44)</f>
        <v>30418264.532448001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7"/>
  <sheetViews>
    <sheetView zoomScaleNormal="100" workbookViewId="0">
      <selection activeCell="B6" sqref="B6"/>
    </sheetView>
  </sheetViews>
  <sheetFormatPr defaultColWidth="9.140625" defaultRowHeight="12.75" outlineLevelRow="1" x14ac:dyDescent="0.2"/>
  <cols>
    <col min="1" max="1" width="11.85546875" style="86" bestFit="1" customWidth="1"/>
    <col min="2" max="2" width="9.7109375" style="85" bestFit="1" customWidth="1"/>
    <col min="3" max="3" width="10" style="85" bestFit="1" customWidth="1"/>
    <col min="4" max="4" width="41" style="85" bestFit="1" customWidth="1"/>
    <col min="5" max="5" width="27.5703125" style="87" bestFit="1" customWidth="1"/>
    <col min="6" max="6" width="8.7109375" style="85" bestFit="1" customWidth="1"/>
    <col min="7" max="7" width="10" style="87" bestFit="1" customWidth="1"/>
    <col min="8" max="8" width="9.28515625" style="87" bestFit="1" customWidth="1"/>
    <col min="9" max="9" width="32.85546875" style="85" bestFit="1" customWidth="1"/>
    <col min="10" max="10" width="18.42578125" style="85" bestFit="1" customWidth="1"/>
    <col min="11" max="16384" width="9.140625" style="85"/>
  </cols>
  <sheetData>
    <row r="1" spans="1:10" ht="24.75" customHeight="1" x14ac:dyDescent="0.2">
      <c r="A1" s="102" t="s">
        <v>14</v>
      </c>
      <c r="B1" s="103" t="s">
        <v>15</v>
      </c>
      <c r="C1" s="103" t="s">
        <v>16</v>
      </c>
      <c r="D1" s="103" t="s">
        <v>17</v>
      </c>
      <c r="E1" s="104" t="s">
        <v>18</v>
      </c>
      <c r="F1" s="103" t="s">
        <v>19</v>
      </c>
      <c r="G1" s="104" t="s">
        <v>20</v>
      </c>
      <c r="H1" s="104" t="s">
        <v>30</v>
      </c>
      <c r="I1" s="103" t="s">
        <v>21</v>
      </c>
      <c r="J1" s="103" t="s">
        <v>22</v>
      </c>
    </row>
    <row r="2" spans="1:10" outlineLevel="1" x14ac:dyDescent="0.2">
      <c r="A2" s="105">
        <v>46086</v>
      </c>
      <c r="B2" s="91" t="s">
        <v>193</v>
      </c>
      <c r="C2" s="91" t="s">
        <v>173</v>
      </c>
      <c r="D2" s="91" t="s">
        <v>197</v>
      </c>
      <c r="E2" s="106">
        <v>756682</v>
      </c>
      <c r="F2" s="107" t="s">
        <v>26</v>
      </c>
      <c r="G2" s="106">
        <v>60535</v>
      </c>
      <c r="H2" s="106">
        <f t="shared" ref="H2:H5" si="0">+E2+G2</f>
        <v>817217</v>
      </c>
      <c r="I2" s="91" t="s">
        <v>27</v>
      </c>
      <c r="J2" s="91" t="s">
        <v>28</v>
      </c>
    </row>
    <row r="3" spans="1:10" outlineLevel="1" x14ac:dyDescent="0.2">
      <c r="A3" s="105">
        <v>46086</v>
      </c>
      <c r="B3" s="91" t="s">
        <v>194</v>
      </c>
      <c r="C3" s="91" t="s">
        <v>173</v>
      </c>
      <c r="D3" s="91" t="s">
        <v>198</v>
      </c>
      <c r="E3" s="106">
        <v>571574</v>
      </c>
      <c r="F3" s="107" t="s">
        <v>26</v>
      </c>
      <c r="G3" s="106">
        <v>45726</v>
      </c>
      <c r="H3" s="106">
        <f t="shared" si="0"/>
        <v>617300</v>
      </c>
      <c r="I3" s="91" t="s">
        <v>27</v>
      </c>
      <c r="J3" s="91" t="s">
        <v>28</v>
      </c>
    </row>
    <row r="4" spans="1:10" outlineLevel="1" x14ac:dyDescent="0.2">
      <c r="A4" s="105">
        <v>46086</v>
      </c>
      <c r="B4" s="91" t="s">
        <v>195</v>
      </c>
      <c r="C4" s="91" t="s">
        <v>173</v>
      </c>
      <c r="D4" s="91" t="s">
        <v>199</v>
      </c>
      <c r="E4" s="106">
        <v>768619</v>
      </c>
      <c r="F4" s="107" t="s">
        <v>26</v>
      </c>
      <c r="G4" s="106">
        <v>61490</v>
      </c>
      <c r="H4" s="106">
        <f t="shared" si="0"/>
        <v>830109</v>
      </c>
      <c r="I4" s="91" t="s">
        <v>27</v>
      </c>
      <c r="J4" s="91" t="s">
        <v>28</v>
      </c>
    </row>
    <row r="5" spans="1:10" outlineLevel="1" x14ac:dyDescent="0.2">
      <c r="A5" s="105">
        <v>46098</v>
      </c>
      <c r="B5" s="91" t="s">
        <v>196</v>
      </c>
      <c r="C5" s="91" t="s">
        <v>173</v>
      </c>
      <c r="D5" s="91" t="s">
        <v>200</v>
      </c>
      <c r="E5" s="106">
        <v>579073</v>
      </c>
      <c r="F5" s="107" t="s">
        <v>26</v>
      </c>
      <c r="G5" s="106">
        <v>46326</v>
      </c>
      <c r="H5" s="106">
        <f t="shared" si="0"/>
        <v>625399</v>
      </c>
      <c r="I5" s="91" t="s">
        <v>27</v>
      </c>
      <c r="J5" s="91" t="s">
        <v>28</v>
      </c>
    </row>
    <row r="6" spans="1:10" x14ac:dyDescent="0.2">
      <c r="A6" s="86">
        <v>46133</v>
      </c>
      <c r="B6" s="85">
        <v>1477</v>
      </c>
      <c r="C6" s="85" t="s">
        <v>231</v>
      </c>
      <c r="D6" s="91" t="s">
        <v>192</v>
      </c>
      <c r="E6" s="106">
        <f>-1%*SUM(E2:E5)</f>
        <v>-26759.48</v>
      </c>
      <c r="F6" s="107" t="s">
        <v>26</v>
      </c>
      <c r="G6" s="106">
        <f>+E6*F6</f>
        <v>-2140.7584000000002</v>
      </c>
      <c r="H6" s="106">
        <f>+E6+G6</f>
        <v>-28900.238399999998</v>
      </c>
      <c r="I6" s="91" t="s">
        <v>27</v>
      </c>
      <c r="J6" s="91" t="s">
        <v>28</v>
      </c>
    </row>
    <row r="7" spans="1:10" x14ac:dyDescent="0.2">
      <c r="H7" s="10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11"/>
  <sheetViews>
    <sheetView zoomScaleNormal="100" workbookViewId="0">
      <selection activeCell="B7" sqref="B7"/>
    </sheetView>
  </sheetViews>
  <sheetFormatPr defaultColWidth="9.140625" defaultRowHeight="12.75" outlineLevelRow="1" x14ac:dyDescent="0.2"/>
  <cols>
    <col min="1" max="1" width="11.85546875" style="86" bestFit="1" customWidth="1"/>
    <col min="2" max="2" width="9.7109375" style="85" bestFit="1" customWidth="1"/>
    <col min="3" max="3" width="10" style="85" bestFit="1" customWidth="1"/>
    <col min="4" max="4" width="71.140625" style="85" bestFit="1" customWidth="1"/>
    <col min="5" max="5" width="27.5703125" style="87" bestFit="1" customWidth="1"/>
    <col min="6" max="6" width="8.7109375" style="85" bestFit="1" customWidth="1"/>
    <col min="7" max="7" width="10" style="87" bestFit="1" customWidth="1"/>
    <col min="8" max="8" width="9.28515625" style="87" bestFit="1" customWidth="1"/>
    <col min="9" max="9" width="32.85546875" style="85" bestFit="1" customWidth="1"/>
    <col min="10" max="10" width="18.42578125" style="85" bestFit="1" customWidth="1"/>
    <col min="11" max="16384" width="9.140625" style="85"/>
  </cols>
  <sheetData>
    <row r="1" spans="1:10" ht="24.75" customHeight="1" x14ac:dyDescent="0.2">
      <c r="A1" s="102" t="s">
        <v>14</v>
      </c>
      <c r="B1" s="103" t="s">
        <v>15</v>
      </c>
      <c r="C1" s="103" t="s">
        <v>16</v>
      </c>
      <c r="D1" s="103" t="s">
        <v>17</v>
      </c>
      <c r="E1" s="104" t="s">
        <v>18</v>
      </c>
      <c r="F1" s="103" t="s">
        <v>19</v>
      </c>
      <c r="G1" s="104" t="s">
        <v>20</v>
      </c>
      <c r="H1" s="104" t="s">
        <v>30</v>
      </c>
      <c r="I1" s="103" t="s">
        <v>21</v>
      </c>
      <c r="J1" s="103" t="s">
        <v>22</v>
      </c>
    </row>
    <row r="2" spans="1:10" outlineLevel="1" x14ac:dyDescent="0.2">
      <c r="A2" s="105">
        <v>46056</v>
      </c>
      <c r="B2" s="91" t="s">
        <v>181</v>
      </c>
      <c r="C2" s="91" t="s">
        <v>173</v>
      </c>
      <c r="D2" s="91" t="s">
        <v>186</v>
      </c>
      <c r="E2" s="106">
        <v>870955</v>
      </c>
      <c r="F2" s="107" t="s">
        <v>26</v>
      </c>
      <c r="G2" s="106">
        <v>69676</v>
      </c>
      <c r="H2" s="106">
        <f t="shared" ref="H2:H6" si="0">+E2+G2</f>
        <v>940631</v>
      </c>
      <c r="I2" s="91" t="s">
        <v>27</v>
      </c>
      <c r="J2" s="91" t="s">
        <v>28</v>
      </c>
    </row>
    <row r="3" spans="1:10" outlineLevel="1" x14ac:dyDescent="0.2">
      <c r="A3" s="105">
        <v>46056</v>
      </c>
      <c r="B3" s="91" t="s">
        <v>182</v>
      </c>
      <c r="C3" s="91" t="s">
        <v>173</v>
      </c>
      <c r="D3" s="91" t="s">
        <v>187</v>
      </c>
      <c r="E3" s="106">
        <v>905690</v>
      </c>
      <c r="F3" s="107" t="s">
        <v>26</v>
      </c>
      <c r="G3" s="106">
        <v>72455</v>
      </c>
      <c r="H3" s="106">
        <f t="shared" si="0"/>
        <v>978145</v>
      </c>
      <c r="I3" s="91" t="s">
        <v>27</v>
      </c>
      <c r="J3" s="91" t="s">
        <v>28</v>
      </c>
    </row>
    <row r="4" spans="1:10" outlineLevel="1" x14ac:dyDescent="0.2">
      <c r="A4" s="105">
        <v>46056</v>
      </c>
      <c r="B4" s="91" t="s">
        <v>183</v>
      </c>
      <c r="C4" s="91" t="s">
        <v>173</v>
      </c>
      <c r="D4" s="91" t="s">
        <v>188</v>
      </c>
      <c r="E4" s="106">
        <v>392610</v>
      </c>
      <c r="F4" s="107" t="s">
        <v>26</v>
      </c>
      <c r="G4" s="106">
        <v>31409</v>
      </c>
      <c r="H4" s="106">
        <f t="shared" si="0"/>
        <v>424019</v>
      </c>
      <c r="I4" s="91" t="s">
        <v>27</v>
      </c>
      <c r="J4" s="91" t="s">
        <v>28</v>
      </c>
    </row>
    <row r="5" spans="1:10" outlineLevel="1" x14ac:dyDescent="0.2">
      <c r="A5" s="105">
        <v>46056</v>
      </c>
      <c r="B5" s="91" t="s">
        <v>184</v>
      </c>
      <c r="C5" s="91" t="s">
        <v>173</v>
      </c>
      <c r="D5" s="91" t="s">
        <v>189</v>
      </c>
      <c r="E5" s="106">
        <v>553347</v>
      </c>
      <c r="F5" s="107" t="s">
        <v>26</v>
      </c>
      <c r="G5" s="106">
        <v>44268</v>
      </c>
      <c r="H5" s="106">
        <f t="shared" si="0"/>
        <v>597615</v>
      </c>
      <c r="I5" s="91" t="s">
        <v>27</v>
      </c>
      <c r="J5" s="91" t="s">
        <v>28</v>
      </c>
    </row>
    <row r="6" spans="1:10" outlineLevel="1" x14ac:dyDescent="0.2">
      <c r="A6" s="105">
        <v>46057</v>
      </c>
      <c r="B6" s="91" t="s">
        <v>185</v>
      </c>
      <c r="C6" s="91" t="s">
        <v>173</v>
      </c>
      <c r="D6" s="91" t="s">
        <v>190</v>
      </c>
      <c r="E6" s="106">
        <v>7870586</v>
      </c>
      <c r="F6" s="107" t="s">
        <v>26</v>
      </c>
      <c r="G6" s="106">
        <v>629647</v>
      </c>
      <c r="H6" s="106">
        <f t="shared" si="0"/>
        <v>8500233</v>
      </c>
      <c r="I6" s="91" t="s">
        <v>27</v>
      </c>
      <c r="J6" s="91" t="s">
        <v>28</v>
      </c>
    </row>
    <row r="7" spans="1:10" x14ac:dyDescent="0.2">
      <c r="A7" s="86">
        <v>46133</v>
      </c>
      <c r="B7" s="85">
        <v>1476</v>
      </c>
      <c r="C7" s="85" t="s">
        <v>231</v>
      </c>
      <c r="D7" s="91" t="s">
        <v>191</v>
      </c>
      <c r="E7" s="106">
        <f>-1%*SUM(E2:E6)</f>
        <v>-105931.88</v>
      </c>
      <c r="F7" s="107" t="s">
        <v>26</v>
      </c>
      <c r="G7" s="106">
        <f>+E7*F7</f>
        <v>-8474.5504000000001</v>
      </c>
      <c r="H7" s="106">
        <f>+E7+G7</f>
        <v>-114406.43040000001</v>
      </c>
      <c r="I7" s="91" t="s">
        <v>27</v>
      </c>
      <c r="J7" s="91" t="s">
        <v>28</v>
      </c>
    </row>
    <row r="11" spans="1:10" x14ac:dyDescent="0.2">
      <c r="H11" s="106">
        <f>SUM(H2:H7)</f>
        <v>11326236.569599999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9"/>
  <sheetViews>
    <sheetView zoomScaleNormal="100" workbookViewId="0">
      <selection activeCell="B8" sqref="B8"/>
    </sheetView>
  </sheetViews>
  <sheetFormatPr defaultColWidth="9.140625" defaultRowHeight="12" outlineLevelRow="1" x14ac:dyDescent="0.2"/>
  <cols>
    <col min="1" max="1" width="10.5703125" style="100" bestFit="1" customWidth="1"/>
    <col min="2" max="2" width="8.5703125" style="95" bestFit="1" customWidth="1"/>
    <col min="3" max="3" width="9.5703125" style="95" bestFit="1" customWidth="1"/>
    <col min="4" max="4" width="37.5703125" style="95" bestFit="1" customWidth="1"/>
    <col min="5" max="5" width="16.7109375" style="101" bestFit="1" customWidth="1"/>
    <col min="6" max="6" width="7.85546875" style="95" bestFit="1" customWidth="1"/>
    <col min="7" max="7" width="9.85546875" style="101" bestFit="1" customWidth="1"/>
    <col min="8" max="8" width="9.28515625" style="101" bestFit="1" customWidth="1"/>
    <col min="9" max="9" width="32.5703125" style="95" bestFit="1" customWidth="1"/>
    <col min="10" max="10" width="16.5703125" style="95" bestFit="1" customWidth="1"/>
    <col min="11" max="16384" width="9.140625" style="95"/>
  </cols>
  <sheetData>
    <row r="1" spans="1:10" ht="24.75" customHeight="1" x14ac:dyDescent="0.2">
      <c r="A1" s="92" t="s">
        <v>14</v>
      </c>
      <c r="B1" s="93" t="s">
        <v>15</v>
      </c>
      <c r="C1" s="93" t="s">
        <v>16</v>
      </c>
      <c r="D1" s="93" t="s">
        <v>17</v>
      </c>
      <c r="E1" s="94" t="s">
        <v>18</v>
      </c>
      <c r="F1" s="93" t="s">
        <v>19</v>
      </c>
      <c r="G1" s="94" t="s">
        <v>20</v>
      </c>
      <c r="H1" s="94" t="s">
        <v>30</v>
      </c>
      <c r="I1" s="93" t="s">
        <v>21</v>
      </c>
      <c r="J1" s="93" t="s">
        <v>22</v>
      </c>
    </row>
    <row r="2" spans="1:10" outlineLevel="1" x14ac:dyDescent="0.2">
      <c r="A2" s="96" t="s">
        <v>167</v>
      </c>
      <c r="B2" s="97">
        <v>126</v>
      </c>
      <c r="C2" s="97" t="s">
        <v>173</v>
      </c>
      <c r="D2" s="97" t="s">
        <v>174</v>
      </c>
      <c r="E2" s="98">
        <v>1193094</v>
      </c>
      <c r="F2" s="99" t="s">
        <v>26</v>
      </c>
      <c r="G2" s="98">
        <v>95448</v>
      </c>
      <c r="H2" s="98">
        <f t="shared" ref="H2:H7" si="0">+E2+G2</f>
        <v>1288542</v>
      </c>
      <c r="I2" s="97" t="s">
        <v>27</v>
      </c>
      <c r="J2" s="97" t="s">
        <v>28</v>
      </c>
    </row>
    <row r="3" spans="1:10" outlineLevel="1" x14ac:dyDescent="0.2">
      <c r="A3" s="96" t="s">
        <v>168</v>
      </c>
      <c r="B3" s="97">
        <v>4742</v>
      </c>
      <c r="C3" s="97" t="s">
        <v>173</v>
      </c>
      <c r="D3" s="97" t="s">
        <v>175</v>
      </c>
      <c r="E3" s="98">
        <v>1435669</v>
      </c>
      <c r="F3" s="99" t="s">
        <v>26</v>
      </c>
      <c r="G3" s="98">
        <v>114854</v>
      </c>
      <c r="H3" s="98">
        <f t="shared" si="0"/>
        <v>1550523</v>
      </c>
      <c r="I3" s="97" t="s">
        <v>27</v>
      </c>
      <c r="J3" s="97" t="s">
        <v>28</v>
      </c>
    </row>
    <row r="4" spans="1:10" outlineLevel="1" x14ac:dyDescent="0.2">
      <c r="A4" s="96" t="s">
        <v>169</v>
      </c>
      <c r="B4" s="97">
        <v>6021</v>
      </c>
      <c r="C4" s="97" t="s">
        <v>173</v>
      </c>
      <c r="D4" s="97" t="s">
        <v>176</v>
      </c>
      <c r="E4" s="98">
        <v>2067345</v>
      </c>
      <c r="F4" s="99" t="s">
        <v>26</v>
      </c>
      <c r="G4" s="98">
        <v>165388</v>
      </c>
      <c r="H4" s="98">
        <f t="shared" si="0"/>
        <v>2232733</v>
      </c>
      <c r="I4" s="97" t="s">
        <v>27</v>
      </c>
      <c r="J4" s="97" t="s">
        <v>28</v>
      </c>
    </row>
    <row r="5" spans="1:10" outlineLevel="1" x14ac:dyDescent="0.2">
      <c r="A5" s="96" t="s">
        <v>170</v>
      </c>
      <c r="B5" s="97">
        <v>7189</v>
      </c>
      <c r="C5" s="97" t="s">
        <v>173</v>
      </c>
      <c r="D5" s="97" t="s">
        <v>177</v>
      </c>
      <c r="E5" s="98">
        <v>660879</v>
      </c>
      <c r="F5" s="99" t="s">
        <v>26</v>
      </c>
      <c r="G5" s="98">
        <v>52870</v>
      </c>
      <c r="H5" s="98">
        <f t="shared" si="0"/>
        <v>713749</v>
      </c>
      <c r="I5" s="97" t="s">
        <v>27</v>
      </c>
      <c r="J5" s="97" t="s">
        <v>28</v>
      </c>
    </row>
    <row r="6" spans="1:10" outlineLevel="1" x14ac:dyDescent="0.2">
      <c r="A6" s="96" t="s">
        <v>171</v>
      </c>
      <c r="B6" s="97">
        <v>7281</v>
      </c>
      <c r="C6" s="97" t="s">
        <v>173</v>
      </c>
      <c r="D6" s="97" t="s">
        <v>178</v>
      </c>
      <c r="E6" s="98">
        <v>2496654</v>
      </c>
      <c r="F6" s="99" t="s">
        <v>26</v>
      </c>
      <c r="G6" s="98">
        <v>199732</v>
      </c>
      <c r="H6" s="98">
        <f t="shared" si="0"/>
        <v>2696386</v>
      </c>
      <c r="I6" s="97" t="s">
        <v>27</v>
      </c>
      <c r="J6" s="97" t="s">
        <v>28</v>
      </c>
    </row>
    <row r="7" spans="1:10" outlineLevel="1" x14ac:dyDescent="0.2">
      <c r="A7" s="96" t="s">
        <v>172</v>
      </c>
      <c r="B7" s="97">
        <v>7301</v>
      </c>
      <c r="C7" s="97" t="s">
        <v>173</v>
      </c>
      <c r="D7" s="97" t="s">
        <v>179</v>
      </c>
      <c r="E7" s="98">
        <v>7612534</v>
      </c>
      <c r="F7" s="99" t="s">
        <v>26</v>
      </c>
      <c r="G7" s="98">
        <v>609003</v>
      </c>
      <c r="H7" s="98">
        <f t="shared" si="0"/>
        <v>8221537</v>
      </c>
      <c r="I7" s="97" t="s">
        <v>27</v>
      </c>
      <c r="J7" s="97" t="s">
        <v>28</v>
      </c>
    </row>
    <row r="8" spans="1:10" x14ac:dyDescent="0.2">
      <c r="A8" s="100">
        <v>46085</v>
      </c>
      <c r="B8" s="95">
        <v>1040</v>
      </c>
      <c r="C8" s="95" t="s">
        <v>231</v>
      </c>
      <c r="D8" s="97" t="s">
        <v>180</v>
      </c>
      <c r="E8" s="98">
        <f>-1%*SUM(E2:E7)</f>
        <v>-154661.75</v>
      </c>
      <c r="F8" s="99" t="s">
        <v>26</v>
      </c>
      <c r="G8" s="98">
        <f>+E8*F8</f>
        <v>-12372.94</v>
      </c>
      <c r="H8" s="98">
        <f>+E8+G8</f>
        <v>-167034.69</v>
      </c>
      <c r="I8" s="97" t="s">
        <v>27</v>
      </c>
      <c r="J8" s="97" t="s">
        <v>28</v>
      </c>
    </row>
    <row r="9" spans="1:10" x14ac:dyDescent="0.2">
      <c r="H9" s="98">
        <f>SUM(H2:H8)</f>
        <v>16536435.310000001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45638</v>
      </c>
      <c r="B2" s="47" t="s">
        <v>93</v>
      </c>
      <c r="C2" s="47" t="s">
        <v>24</v>
      </c>
      <c r="D2" s="47" t="s">
        <v>75</v>
      </c>
      <c r="E2" s="48">
        <v>317334</v>
      </c>
      <c r="F2" s="49" t="s">
        <v>26</v>
      </c>
      <c r="G2" s="48">
        <v>25387</v>
      </c>
      <c r="H2" s="48">
        <f>+E2+G2</f>
        <v>342721</v>
      </c>
      <c r="I2" s="47" t="s">
        <v>27</v>
      </c>
      <c r="J2" s="47" t="s">
        <v>28</v>
      </c>
    </row>
    <row r="3" spans="1:10" outlineLevel="1" x14ac:dyDescent="0.25">
      <c r="A3" s="46">
        <v>45640</v>
      </c>
      <c r="B3" s="47" t="s">
        <v>94</v>
      </c>
      <c r="C3" s="47" t="s">
        <v>24</v>
      </c>
      <c r="D3" s="47" t="s">
        <v>95</v>
      </c>
      <c r="E3" s="48">
        <v>1012119</v>
      </c>
      <c r="F3" s="49" t="s">
        <v>26</v>
      </c>
      <c r="G3" s="48">
        <v>80970</v>
      </c>
      <c r="H3" s="48">
        <f t="shared" ref="H3:H5" si="0">+E3+G3</f>
        <v>1093089</v>
      </c>
      <c r="I3" s="47" t="s">
        <v>27</v>
      </c>
      <c r="J3" s="47" t="s">
        <v>28</v>
      </c>
    </row>
    <row r="4" spans="1:10" outlineLevel="1" x14ac:dyDescent="0.25">
      <c r="A4" s="46">
        <v>45651</v>
      </c>
      <c r="B4" s="47" t="s">
        <v>96</v>
      </c>
      <c r="C4" s="47" t="s">
        <v>24</v>
      </c>
      <c r="D4" s="47" t="s">
        <v>95</v>
      </c>
      <c r="E4" s="48">
        <v>370842</v>
      </c>
      <c r="F4" s="49" t="s">
        <v>26</v>
      </c>
      <c r="G4" s="48">
        <v>29667</v>
      </c>
      <c r="H4" s="48">
        <f t="shared" si="0"/>
        <v>400509</v>
      </c>
      <c r="I4" s="47" t="s">
        <v>27</v>
      </c>
      <c r="J4" s="47" t="s">
        <v>28</v>
      </c>
    </row>
    <row r="5" spans="1:10" outlineLevel="1" x14ac:dyDescent="0.25">
      <c r="A5" s="46">
        <v>45653</v>
      </c>
      <c r="B5" s="47" t="s">
        <v>97</v>
      </c>
      <c r="C5" s="47" t="s">
        <v>24</v>
      </c>
      <c r="D5" s="47" t="s">
        <v>95</v>
      </c>
      <c r="E5" s="48">
        <v>1062302</v>
      </c>
      <c r="F5" s="49" t="s">
        <v>26</v>
      </c>
      <c r="G5" s="48">
        <v>84984</v>
      </c>
      <c r="H5" s="48">
        <f t="shared" si="0"/>
        <v>1147286</v>
      </c>
      <c r="I5" s="47" t="s">
        <v>27</v>
      </c>
      <c r="J5" s="47" t="s">
        <v>28</v>
      </c>
    </row>
    <row r="6" spans="1:10" outlineLevel="1" x14ac:dyDescent="0.25">
      <c r="D6" s="47" t="s">
        <v>98</v>
      </c>
      <c r="E6" s="48">
        <f>-1%*SUM(E2:E5)</f>
        <v>-27625.97</v>
      </c>
      <c r="F6" s="49" t="s">
        <v>26</v>
      </c>
      <c r="G6" s="48">
        <f>+E6*F6</f>
        <v>-2210.0776000000001</v>
      </c>
      <c r="H6" s="48">
        <f>+E6+G6</f>
        <v>-29836.047600000002</v>
      </c>
      <c r="I6" s="47" t="s">
        <v>27</v>
      </c>
      <c r="J6" s="47" t="s">
        <v>28</v>
      </c>
    </row>
    <row r="7" spans="1:10" x14ac:dyDescent="0.25">
      <c r="E7" s="48">
        <f>SUM(E2:E6)</f>
        <v>2734971.03</v>
      </c>
      <c r="G7" s="48">
        <f>SUM(G2:G6)</f>
        <v>218797.92240000001</v>
      </c>
      <c r="H7" s="48">
        <f>SUM(H2:H6)</f>
        <v>2953768.9523999998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45597</v>
      </c>
      <c r="B2" s="47" t="s">
        <v>84</v>
      </c>
      <c r="C2" s="47" t="s">
        <v>24</v>
      </c>
      <c r="D2" s="47" t="s">
        <v>80</v>
      </c>
      <c r="E2" s="48">
        <v>553467</v>
      </c>
      <c r="F2" s="49" t="s">
        <v>26</v>
      </c>
      <c r="G2" s="48">
        <v>44277</v>
      </c>
      <c r="H2" s="48">
        <f>+E2+G2</f>
        <v>597744</v>
      </c>
      <c r="I2" s="47" t="s">
        <v>27</v>
      </c>
      <c r="J2" s="47" t="s">
        <v>28</v>
      </c>
    </row>
    <row r="3" spans="1:10" outlineLevel="1" x14ac:dyDescent="0.25">
      <c r="A3" s="46">
        <v>45602</v>
      </c>
      <c r="B3" s="47" t="s">
        <v>85</v>
      </c>
      <c r="C3" s="47" t="s">
        <v>24</v>
      </c>
      <c r="D3" s="47" t="s">
        <v>47</v>
      </c>
      <c r="E3" s="48">
        <v>220293</v>
      </c>
      <c r="F3" s="49" t="s">
        <v>26</v>
      </c>
      <c r="G3" s="48">
        <v>17623</v>
      </c>
      <c r="H3" s="48">
        <f t="shared" ref="H3:H7" si="0">+E3+G3</f>
        <v>237916</v>
      </c>
      <c r="I3" s="47" t="s">
        <v>27</v>
      </c>
      <c r="J3" s="47" t="s">
        <v>28</v>
      </c>
    </row>
    <row r="4" spans="1:10" outlineLevel="1" x14ac:dyDescent="0.25">
      <c r="A4" s="46">
        <v>45602</v>
      </c>
      <c r="B4" s="47" t="s">
        <v>86</v>
      </c>
      <c r="C4" s="47" t="s">
        <v>24</v>
      </c>
      <c r="D4" s="47" t="s">
        <v>58</v>
      </c>
      <c r="E4" s="48">
        <v>1792090</v>
      </c>
      <c r="F4" s="49" t="s">
        <v>26</v>
      </c>
      <c r="G4" s="48">
        <v>143367</v>
      </c>
      <c r="H4" s="48">
        <f t="shared" si="0"/>
        <v>1935457</v>
      </c>
      <c r="I4" s="47" t="s">
        <v>27</v>
      </c>
      <c r="J4" s="47" t="s">
        <v>28</v>
      </c>
    </row>
    <row r="5" spans="1:10" outlineLevel="1" x14ac:dyDescent="0.25">
      <c r="A5" s="46">
        <v>45604</v>
      </c>
      <c r="B5" s="47" t="s">
        <v>87</v>
      </c>
      <c r="C5" s="47" t="s">
        <v>24</v>
      </c>
      <c r="D5" s="47" t="s">
        <v>58</v>
      </c>
      <c r="E5" s="48">
        <v>1792090</v>
      </c>
      <c r="F5" s="49" t="s">
        <v>26</v>
      </c>
      <c r="G5" s="48">
        <v>143367</v>
      </c>
      <c r="H5" s="48">
        <f t="shared" si="0"/>
        <v>1935457</v>
      </c>
      <c r="I5" s="47" t="s">
        <v>27</v>
      </c>
      <c r="J5" s="47" t="s">
        <v>28</v>
      </c>
    </row>
    <row r="6" spans="1:10" outlineLevel="1" x14ac:dyDescent="0.25">
      <c r="A6" s="46">
        <v>45604</v>
      </c>
      <c r="B6" s="47" t="s">
        <v>88</v>
      </c>
      <c r="C6" s="47" t="s">
        <v>24</v>
      </c>
      <c r="D6" s="47" t="s">
        <v>89</v>
      </c>
      <c r="E6" s="48">
        <v>555290</v>
      </c>
      <c r="F6" s="49" t="s">
        <v>26</v>
      </c>
      <c r="G6" s="48">
        <v>44423</v>
      </c>
      <c r="H6" s="48">
        <f t="shared" si="0"/>
        <v>599713</v>
      </c>
      <c r="I6" s="47" t="s">
        <v>27</v>
      </c>
      <c r="J6" s="47" t="s">
        <v>28</v>
      </c>
    </row>
    <row r="7" spans="1:10" outlineLevel="1" x14ac:dyDescent="0.25">
      <c r="A7" s="46">
        <v>45612</v>
      </c>
      <c r="B7" s="47" t="s">
        <v>90</v>
      </c>
      <c r="C7" s="47" t="s">
        <v>24</v>
      </c>
      <c r="D7" s="47" t="s">
        <v>58</v>
      </c>
      <c r="E7" s="48">
        <v>1792090</v>
      </c>
      <c r="F7" s="49" t="s">
        <v>26</v>
      </c>
      <c r="G7" s="48">
        <v>143367</v>
      </c>
      <c r="H7" s="48">
        <f t="shared" si="0"/>
        <v>1935457</v>
      </c>
      <c r="I7" s="47" t="s">
        <v>27</v>
      </c>
      <c r="J7" s="47" t="s">
        <v>28</v>
      </c>
    </row>
    <row r="8" spans="1:10" outlineLevel="1" x14ac:dyDescent="0.25">
      <c r="D8" s="47" t="s">
        <v>92</v>
      </c>
      <c r="E8" s="48">
        <f>-1%*SUM(E2:E7)</f>
        <v>-67053.2</v>
      </c>
      <c r="F8" s="49" t="s">
        <v>26</v>
      </c>
      <c r="G8" s="48">
        <f>+E8*F8</f>
        <v>-5364.2560000000003</v>
      </c>
      <c r="H8" s="48">
        <f>+E8+G8</f>
        <v>-72417.455999999991</v>
      </c>
      <c r="I8" s="47" t="s">
        <v>27</v>
      </c>
      <c r="J8" s="47" t="s">
        <v>28</v>
      </c>
    </row>
    <row r="9" spans="1:10" x14ac:dyDescent="0.25">
      <c r="E9" s="48">
        <f>SUM(E2:E8)</f>
        <v>6638266.7999999998</v>
      </c>
      <c r="G9" s="48">
        <f>SUM(G2:G8)</f>
        <v>531059.74399999995</v>
      </c>
      <c r="H9" s="48">
        <f>SUM(H2:H8)</f>
        <v>7169326.5439999998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45572</v>
      </c>
      <c r="B2" s="47" t="s">
        <v>71</v>
      </c>
      <c r="C2" s="47" t="s">
        <v>24</v>
      </c>
      <c r="D2" s="47" t="s">
        <v>72</v>
      </c>
      <c r="E2" s="48">
        <v>2089923</v>
      </c>
      <c r="F2" s="49" t="s">
        <v>26</v>
      </c>
      <c r="G2" s="48">
        <v>167194</v>
      </c>
      <c r="H2" s="48">
        <f>+E2+G2</f>
        <v>2257117</v>
      </c>
      <c r="I2" s="47" t="s">
        <v>27</v>
      </c>
      <c r="J2" s="47" t="s">
        <v>28</v>
      </c>
    </row>
    <row r="3" spans="1:10" outlineLevel="1" x14ac:dyDescent="0.25">
      <c r="A3" s="46">
        <v>45573</v>
      </c>
      <c r="B3" s="47" t="s">
        <v>73</v>
      </c>
      <c r="C3" s="47" t="s">
        <v>24</v>
      </c>
      <c r="D3" s="47" t="s">
        <v>25</v>
      </c>
      <c r="E3" s="48">
        <v>1288139</v>
      </c>
      <c r="F3" s="49" t="s">
        <v>26</v>
      </c>
      <c r="G3" s="48">
        <v>103051</v>
      </c>
      <c r="H3" s="48">
        <f t="shared" ref="H3:H9" si="0">+E3+G3</f>
        <v>1391190</v>
      </c>
      <c r="I3" s="47" t="s">
        <v>27</v>
      </c>
      <c r="J3" s="47" t="s">
        <v>28</v>
      </c>
    </row>
    <row r="4" spans="1:10" outlineLevel="1" x14ac:dyDescent="0.25">
      <c r="A4" s="46">
        <v>45576</v>
      </c>
      <c r="B4" s="47" t="s">
        <v>74</v>
      </c>
      <c r="C4" s="47" t="s">
        <v>24</v>
      </c>
      <c r="D4" s="47" t="s">
        <v>75</v>
      </c>
      <c r="E4" s="48">
        <v>761566</v>
      </c>
      <c r="F4" s="49" t="s">
        <v>26</v>
      </c>
      <c r="G4" s="48">
        <v>60925</v>
      </c>
      <c r="H4" s="48">
        <f t="shared" si="0"/>
        <v>822491</v>
      </c>
      <c r="I4" s="47" t="s">
        <v>27</v>
      </c>
      <c r="J4" s="47" t="s">
        <v>28</v>
      </c>
    </row>
    <row r="5" spans="1:10" outlineLevel="1" x14ac:dyDescent="0.25">
      <c r="A5" s="46">
        <v>45577</v>
      </c>
      <c r="B5" s="47" t="s">
        <v>76</v>
      </c>
      <c r="C5" s="47" t="s">
        <v>24</v>
      </c>
      <c r="D5" s="47" t="s">
        <v>49</v>
      </c>
      <c r="E5" s="48">
        <v>734310</v>
      </c>
      <c r="F5" s="49" t="s">
        <v>26</v>
      </c>
      <c r="G5" s="48">
        <v>58745</v>
      </c>
      <c r="H5" s="48">
        <f t="shared" si="0"/>
        <v>793055</v>
      </c>
      <c r="I5" s="47" t="s">
        <v>27</v>
      </c>
      <c r="J5" s="47" t="s">
        <v>28</v>
      </c>
    </row>
    <row r="6" spans="1:10" outlineLevel="1" x14ac:dyDescent="0.25">
      <c r="A6" s="46">
        <v>45581</v>
      </c>
      <c r="B6" s="47" t="s">
        <v>77</v>
      </c>
      <c r="C6" s="47" t="s">
        <v>24</v>
      </c>
      <c r="D6" s="47" t="s">
        <v>58</v>
      </c>
      <c r="E6" s="48">
        <v>587448</v>
      </c>
      <c r="F6" s="49" t="s">
        <v>26</v>
      </c>
      <c r="G6" s="48">
        <v>46996</v>
      </c>
      <c r="H6" s="48">
        <f t="shared" si="0"/>
        <v>634444</v>
      </c>
      <c r="I6" s="47" t="s">
        <v>27</v>
      </c>
      <c r="J6" s="47" t="s">
        <v>28</v>
      </c>
    </row>
    <row r="7" spans="1:10" outlineLevel="1" x14ac:dyDescent="0.25">
      <c r="A7" s="46">
        <v>45582</v>
      </c>
      <c r="B7" s="47" t="s">
        <v>78</v>
      </c>
      <c r="C7" s="47" t="s">
        <v>24</v>
      </c>
      <c r="D7" s="47" t="s">
        <v>25</v>
      </c>
      <c r="E7" s="48">
        <v>1792215</v>
      </c>
      <c r="F7" s="49" t="s">
        <v>26</v>
      </c>
      <c r="G7" s="48">
        <v>143377</v>
      </c>
      <c r="H7" s="48">
        <f t="shared" si="0"/>
        <v>1935592</v>
      </c>
      <c r="I7" s="47" t="s">
        <v>27</v>
      </c>
      <c r="J7" s="47" t="s">
        <v>28</v>
      </c>
    </row>
    <row r="8" spans="1:10" outlineLevel="1" x14ac:dyDescent="0.25">
      <c r="A8" s="46">
        <v>45594</v>
      </c>
      <c r="B8" s="47" t="s">
        <v>79</v>
      </c>
      <c r="C8" s="47" t="s">
        <v>24</v>
      </c>
      <c r="D8" s="47" t="s">
        <v>80</v>
      </c>
      <c r="E8" s="48">
        <v>737956</v>
      </c>
      <c r="F8" s="49" t="s">
        <v>26</v>
      </c>
      <c r="G8" s="48">
        <v>59036</v>
      </c>
      <c r="H8" s="48">
        <f t="shared" si="0"/>
        <v>796992</v>
      </c>
      <c r="I8" s="47" t="s">
        <v>27</v>
      </c>
      <c r="J8" s="47" t="s">
        <v>28</v>
      </c>
    </row>
    <row r="9" spans="1:10" outlineLevel="1" x14ac:dyDescent="0.25">
      <c r="A9" s="46">
        <v>45594</v>
      </c>
      <c r="B9" s="47" t="s">
        <v>81</v>
      </c>
      <c r="C9" s="47" t="s">
        <v>24</v>
      </c>
      <c r="D9" s="47" t="s">
        <v>58</v>
      </c>
      <c r="E9" s="48">
        <v>835004</v>
      </c>
      <c r="F9" s="49" t="s">
        <v>26</v>
      </c>
      <c r="G9" s="48">
        <v>66800</v>
      </c>
      <c r="H9" s="48">
        <f t="shared" si="0"/>
        <v>901804</v>
      </c>
      <c r="I9" s="47" t="s">
        <v>27</v>
      </c>
      <c r="J9" s="47" t="s">
        <v>28</v>
      </c>
    </row>
    <row r="10" spans="1:10" x14ac:dyDescent="0.25">
      <c r="D10" s="47" t="s">
        <v>83</v>
      </c>
      <c r="E10" s="48">
        <v>-88265.61</v>
      </c>
      <c r="F10" s="49" t="s">
        <v>26</v>
      </c>
      <c r="G10" s="48">
        <v>-7061.2488000000003</v>
      </c>
      <c r="H10" s="48">
        <v>-95327</v>
      </c>
      <c r="I10" s="47" t="s">
        <v>27</v>
      </c>
      <c r="J10" s="47" t="s">
        <v>28</v>
      </c>
    </row>
    <row r="11" spans="1:10" x14ac:dyDescent="0.25">
      <c r="E11" s="48">
        <f>+SUM(E2:E10)</f>
        <v>8738295.3900000006</v>
      </c>
      <c r="G11" s="48">
        <f>+SUM(G2:G10)</f>
        <v>699062.75120000006</v>
      </c>
      <c r="H11" s="48">
        <f>+SUM(H2:H10)</f>
        <v>9437358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45547</v>
      </c>
      <c r="B2" s="47" t="s">
        <v>67</v>
      </c>
      <c r="C2" s="47" t="s">
        <v>24</v>
      </c>
      <c r="D2" s="47" t="s">
        <v>58</v>
      </c>
      <c r="E2" s="48">
        <v>774156</v>
      </c>
      <c r="F2" s="49" t="s">
        <v>26</v>
      </c>
      <c r="G2" s="48">
        <v>61932</v>
      </c>
      <c r="H2" s="48">
        <f>+E2+G2</f>
        <v>836088</v>
      </c>
      <c r="I2" s="47" t="s">
        <v>27</v>
      </c>
      <c r="J2" s="47" t="s">
        <v>28</v>
      </c>
    </row>
    <row r="3" spans="1:10" outlineLevel="1" x14ac:dyDescent="0.25">
      <c r="A3" s="46">
        <v>45549</v>
      </c>
      <c r="B3" s="47" t="s">
        <v>68</v>
      </c>
      <c r="C3" s="47" t="s">
        <v>24</v>
      </c>
      <c r="D3" s="47" t="s">
        <v>25</v>
      </c>
      <c r="E3" s="48">
        <v>2327694</v>
      </c>
      <c r="F3" s="49" t="s">
        <v>26</v>
      </c>
      <c r="G3" s="48">
        <v>186216</v>
      </c>
      <c r="H3" s="48">
        <f t="shared" ref="H3:H4" si="0">+E3+G3</f>
        <v>2513910</v>
      </c>
      <c r="I3" s="47" t="s">
        <v>27</v>
      </c>
      <c r="J3" s="47" t="s">
        <v>28</v>
      </c>
    </row>
    <row r="4" spans="1:10" outlineLevel="1" x14ac:dyDescent="0.25">
      <c r="A4" s="59"/>
      <c r="B4" s="54"/>
      <c r="C4" s="54"/>
      <c r="D4" s="54" t="s">
        <v>70</v>
      </c>
      <c r="E4" s="48">
        <f>-SUM(E2:E3)*1%</f>
        <v>-31018.5</v>
      </c>
      <c r="F4" s="49" t="s">
        <v>26</v>
      </c>
      <c r="G4" s="48">
        <f>-SUM(G2:G3)*1%</f>
        <v>-2481.48</v>
      </c>
      <c r="H4" s="48">
        <f t="shared" si="0"/>
        <v>-33499.980000000003</v>
      </c>
      <c r="I4" s="47" t="s">
        <v>27</v>
      </c>
      <c r="J4" s="47" t="s">
        <v>28</v>
      </c>
    </row>
    <row r="5" spans="1:10" x14ac:dyDescent="0.25">
      <c r="E5" s="48">
        <f>SUM(E2:E4)</f>
        <v>3070831.5</v>
      </c>
      <c r="F5" s="49"/>
      <c r="G5" s="48">
        <f>SUM(G2:G4)</f>
        <v>245666.52</v>
      </c>
      <c r="H5" s="48">
        <f>+E5+G5</f>
        <v>3316498.02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45512</v>
      </c>
      <c r="B2" s="47" t="s">
        <v>62</v>
      </c>
      <c r="C2" s="47" t="s">
        <v>24</v>
      </c>
      <c r="D2" s="47" t="s">
        <v>49</v>
      </c>
      <c r="E2" s="48">
        <v>555290</v>
      </c>
      <c r="F2" s="49" t="s">
        <v>26</v>
      </c>
      <c r="G2" s="48">
        <v>44423</v>
      </c>
      <c r="H2" s="48">
        <f>+E2+G2</f>
        <v>599713</v>
      </c>
      <c r="I2" s="47" t="s">
        <v>27</v>
      </c>
      <c r="J2" s="47" t="s">
        <v>28</v>
      </c>
    </row>
    <row r="3" spans="1:10" outlineLevel="1" x14ac:dyDescent="0.25">
      <c r="A3" s="46">
        <v>45528</v>
      </c>
      <c r="B3" s="47" t="s">
        <v>63</v>
      </c>
      <c r="C3" s="47" t="s">
        <v>24</v>
      </c>
      <c r="D3" s="47" t="s">
        <v>25</v>
      </c>
      <c r="E3" s="48">
        <v>1531687</v>
      </c>
      <c r="F3" s="49" t="s">
        <v>26</v>
      </c>
      <c r="G3" s="48">
        <v>122535</v>
      </c>
      <c r="H3" s="48">
        <f t="shared" ref="H3:H4" si="0">+E3+G3</f>
        <v>1654222</v>
      </c>
      <c r="I3" s="47" t="s">
        <v>27</v>
      </c>
      <c r="J3" s="47" t="s">
        <v>28</v>
      </c>
    </row>
    <row r="4" spans="1:10" outlineLevel="1" x14ac:dyDescent="0.25">
      <c r="A4" s="46">
        <v>45534</v>
      </c>
      <c r="B4" s="47" t="s">
        <v>64</v>
      </c>
      <c r="C4" s="47" t="s">
        <v>24</v>
      </c>
      <c r="D4" s="47" t="s">
        <v>25</v>
      </c>
      <c r="E4" s="48">
        <v>8247824</v>
      </c>
      <c r="F4" s="49" t="s">
        <v>26</v>
      </c>
      <c r="G4" s="48">
        <v>659826</v>
      </c>
      <c r="H4" s="48">
        <f t="shared" si="0"/>
        <v>8907650</v>
      </c>
      <c r="I4" s="47" t="s">
        <v>27</v>
      </c>
      <c r="J4" s="47" t="s">
        <v>28</v>
      </c>
    </row>
    <row r="5" spans="1:10" outlineLevel="1" x14ac:dyDescent="0.25">
      <c r="A5" s="46">
        <v>45535</v>
      </c>
      <c r="B5" s="54"/>
      <c r="C5" s="54"/>
      <c r="D5" s="54" t="s">
        <v>66</v>
      </c>
      <c r="E5" s="48">
        <v>-103348.01000000001</v>
      </c>
      <c r="F5" s="49" t="s">
        <v>26</v>
      </c>
      <c r="G5" s="48">
        <v>-8267.84</v>
      </c>
      <c r="H5" s="57">
        <f>+E5+G5</f>
        <v>-111615.85</v>
      </c>
      <c r="I5" s="47" t="s">
        <v>27</v>
      </c>
      <c r="J5" s="47" t="s">
        <v>28</v>
      </c>
    </row>
    <row r="6" spans="1:10" x14ac:dyDescent="0.25">
      <c r="A6" s="50" t="s">
        <v>42</v>
      </c>
      <c r="E6" s="51">
        <f>SUM(E2:E5)</f>
        <v>10231452.99</v>
      </c>
      <c r="G6" s="51">
        <f>SUM(G2:G5)</f>
        <v>818516.16</v>
      </c>
      <c r="H6" s="58">
        <f>+E6+G6</f>
        <v>11049969.15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45460</v>
      </c>
      <c r="B2" s="47" t="s">
        <v>54</v>
      </c>
      <c r="C2" s="47" t="s">
        <v>24</v>
      </c>
      <c r="D2" s="47" t="s">
        <v>25</v>
      </c>
      <c r="E2" s="48">
        <v>5057402</v>
      </c>
      <c r="F2" s="49" t="s">
        <v>26</v>
      </c>
      <c r="G2" s="48">
        <v>404592</v>
      </c>
      <c r="H2" s="48">
        <f>+E2+G2</f>
        <v>5461994</v>
      </c>
      <c r="I2" s="47" t="s">
        <v>27</v>
      </c>
      <c r="J2" s="47" t="s">
        <v>28</v>
      </c>
    </row>
    <row r="3" spans="1:10" outlineLevel="1" x14ac:dyDescent="0.25">
      <c r="A3" s="46">
        <v>45473</v>
      </c>
      <c r="B3" s="54"/>
      <c r="C3" s="54"/>
      <c r="D3" s="54" t="s">
        <v>55</v>
      </c>
      <c r="E3" s="48">
        <v>-50574.074074074073</v>
      </c>
      <c r="F3" s="49" t="s">
        <v>26</v>
      </c>
      <c r="G3" s="48">
        <f>+E3*F3</f>
        <v>-4045.9259259259261</v>
      </c>
      <c r="H3" s="48">
        <v>-54620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SUM(E2:E3)</f>
        <v>5006827.9259259263</v>
      </c>
      <c r="G4" s="51">
        <f>SUM(G2:G3)</f>
        <v>400546.0740740741</v>
      </c>
      <c r="H4" s="51">
        <f>SUM(H2:H3)</f>
        <v>5407374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45421</v>
      </c>
      <c r="B2" s="47" t="s">
        <v>46</v>
      </c>
      <c r="C2" s="47" t="s">
        <v>24</v>
      </c>
      <c r="D2" s="47" t="s">
        <v>47</v>
      </c>
      <c r="E2" s="48">
        <v>2322136</v>
      </c>
      <c r="F2" s="49" t="s">
        <v>26</v>
      </c>
      <c r="G2" s="48">
        <v>185771</v>
      </c>
      <c r="H2" s="48">
        <f>+E2+G2</f>
        <v>2507907</v>
      </c>
      <c r="I2" s="47" t="s">
        <v>27</v>
      </c>
      <c r="J2" s="47" t="s">
        <v>28</v>
      </c>
    </row>
    <row r="3" spans="1:10" outlineLevel="1" x14ac:dyDescent="0.25">
      <c r="A3" s="46">
        <v>45427</v>
      </c>
      <c r="B3" s="47" t="s">
        <v>48</v>
      </c>
      <c r="C3" s="47" t="s">
        <v>24</v>
      </c>
      <c r="D3" s="47" t="s">
        <v>49</v>
      </c>
      <c r="E3" s="48">
        <v>1106934</v>
      </c>
      <c r="F3" s="49" t="s">
        <v>26</v>
      </c>
      <c r="G3" s="48">
        <v>88555</v>
      </c>
      <c r="H3" s="48">
        <f>+E3+G3</f>
        <v>1195489</v>
      </c>
      <c r="I3" s="47" t="s">
        <v>27</v>
      </c>
      <c r="J3" s="47" t="s">
        <v>28</v>
      </c>
    </row>
    <row r="4" spans="1:10" outlineLevel="1" x14ac:dyDescent="0.25">
      <c r="A4" s="46">
        <v>45443</v>
      </c>
      <c r="B4" s="54"/>
      <c r="C4" s="54"/>
      <c r="D4" s="54" t="s">
        <v>53</v>
      </c>
      <c r="E4" s="48">
        <v>-34290.703703703701</v>
      </c>
      <c r="F4" s="49" t="s">
        <v>26</v>
      </c>
      <c r="G4" s="48">
        <v>-2743.2562962962961</v>
      </c>
      <c r="H4" s="48">
        <v>-37033.96</v>
      </c>
      <c r="I4" s="47" t="s">
        <v>27</v>
      </c>
      <c r="J4" s="47" t="s">
        <v>28</v>
      </c>
    </row>
    <row r="5" spans="1:10" x14ac:dyDescent="0.25">
      <c r="A5" s="50" t="s">
        <v>52</v>
      </c>
      <c r="E5" s="51">
        <f>SUM(E2:E4)</f>
        <v>3394779.2962962962</v>
      </c>
      <c r="G5" s="51">
        <f t="shared" ref="G5" si="0">SUM(G2:G4)</f>
        <v>271582.74370370369</v>
      </c>
      <c r="H5" s="51">
        <f>SUM(H2:H4)</f>
        <v>3666362.04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45385</v>
      </c>
      <c r="B2" s="47" t="s">
        <v>38</v>
      </c>
      <c r="C2" s="47" t="s">
        <v>24</v>
      </c>
      <c r="D2" s="47" t="s">
        <v>25</v>
      </c>
      <c r="E2" s="48">
        <v>2535374</v>
      </c>
      <c r="F2" s="49" t="s">
        <v>26</v>
      </c>
      <c r="G2" s="48">
        <v>202830</v>
      </c>
      <c r="H2" s="48">
        <f>+E2+G2</f>
        <v>2738204</v>
      </c>
      <c r="I2" s="47" t="s">
        <v>27</v>
      </c>
      <c r="J2" s="47" t="s">
        <v>28</v>
      </c>
    </row>
    <row r="3" spans="1:10" x14ac:dyDescent="0.25">
      <c r="A3" s="46">
        <v>45395</v>
      </c>
      <c r="B3" s="47" t="s">
        <v>39</v>
      </c>
      <c r="C3" s="47" t="s">
        <v>24</v>
      </c>
      <c r="D3" s="47" t="s">
        <v>40</v>
      </c>
      <c r="E3" s="48">
        <v>4197992</v>
      </c>
      <c r="F3" s="49" t="s">
        <v>26</v>
      </c>
      <c r="G3" s="48">
        <v>335839</v>
      </c>
      <c r="H3" s="48">
        <f t="shared" ref="H3:H4" si="0">+E3+G3</f>
        <v>4533831</v>
      </c>
      <c r="I3" s="47" t="s">
        <v>27</v>
      </c>
      <c r="J3" s="47" t="s">
        <v>28</v>
      </c>
    </row>
    <row r="4" spans="1:10" x14ac:dyDescent="0.25">
      <c r="A4" s="46">
        <v>45404</v>
      </c>
      <c r="B4" s="47" t="s">
        <v>41</v>
      </c>
      <c r="C4" s="47" t="s">
        <v>24</v>
      </c>
      <c r="D4" s="47" t="s">
        <v>25</v>
      </c>
      <c r="E4" s="48">
        <v>2375726</v>
      </c>
      <c r="F4" s="49" t="s">
        <v>26</v>
      </c>
      <c r="G4" s="48">
        <v>190058</v>
      </c>
      <c r="H4" s="48">
        <f t="shared" si="0"/>
        <v>2565784</v>
      </c>
      <c r="I4" s="47" t="s">
        <v>27</v>
      </c>
      <c r="J4" s="47" t="s">
        <v>28</v>
      </c>
    </row>
    <row r="5" spans="1:10" x14ac:dyDescent="0.25">
      <c r="A5" s="46">
        <v>45412</v>
      </c>
      <c r="B5" s="54"/>
      <c r="C5" s="54"/>
      <c r="D5" s="54" t="s">
        <v>43</v>
      </c>
      <c r="E5" s="48"/>
      <c r="F5" s="55"/>
      <c r="G5" s="48"/>
      <c r="H5" s="48">
        <v>-98378.19</v>
      </c>
      <c r="I5" s="47" t="s">
        <v>27</v>
      </c>
      <c r="J5" s="47" t="s">
        <v>28</v>
      </c>
    </row>
    <row r="6" spans="1:10" x14ac:dyDescent="0.25">
      <c r="A6" s="50" t="s">
        <v>42</v>
      </c>
      <c r="E6" s="51">
        <v>9109092</v>
      </c>
      <c r="G6" s="51">
        <v>728727</v>
      </c>
      <c r="H6" s="51">
        <f>SUM(H2:H5)</f>
        <v>9739440.8100000005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37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45364</v>
      </c>
      <c r="B2" s="47"/>
      <c r="C2" s="47"/>
      <c r="D2" s="47" t="s">
        <v>35</v>
      </c>
      <c r="E2" s="48">
        <v>-353006</v>
      </c>
      <c r="F2" s="49" t="s">
        <v>26</v>
      </c>
      <c r="G2" s="48">
        <v>-28241</v>
      </c>
      <c r="H2" s="48">
        <f>+E2+G2</f>
        <v>-381247</v>
      </c>
      <c r="I2" s="47" t="s">
        <v>27</v>
      </c>
      <c r="J2" s="47" t="s">
        <v>28</v>
      </c>
    </row>
    <row r="3" spans="1:10" x14ac:dyDescent="0.25">
      <c r="A3" s="46">
        <v>45379</v>
      </c>
      <c r="B3" s="47"/>
      <c r="C3" s="47"/>
      <c r="D3" s="47" t="s">
        <v>36</v>
      </c>
      <c r="E3" s="48">
        <v>-1015972</v>
      </c>
      <c r="F3" s="49" t="s">
        <v>26</v>
      </c>
      <c r="G3" s="48">
        <v>-81278</v>
      </c>
      <c r="H3" s="48">
        <f>+E3+G3</f>
        <v>-1097250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-1368978</v>
      </c>
      <c r="G4" s="51">
        <f>+SUM(G2:G3)</f>
        <v>-109519</v>
      </c>
      <c r="H4" s="51">
        <f>+SUM(H2:H3)</f>
        <v>-1478497</v>
      </c>
    </row>
    <row r="8" spans="1:10" x14ac:dyDescent="0.25">
      <c r="H8" s="5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45324</v>
      </c>
      <c r="B2" s="47" t="s">
        <v>32</v>
      </c>
      <c r="C2" s="47" t="s">
        <v>24</v>
      </c>
      <c r="D2" s="47" t="s">
        <v>25</v>
      </c>
      <c r="E2" s="48">
        <v>2299332</v>
      </c>
      <c r="F2" s="49" t="s">
        <v>26</v>
      </c>
      <c r="G2" s="48">
        <v>183947</v>
      </c>
      <c r="H2" s="48">
        <f>+E2+G2</f>
        <v>2483279</v>
      </c>
      <c r="I2" s="47" t="s">
        <v>27</v>
      </c>
      <c r="J2" s="47" t="s">
        <v>28</v>
      </c>
    </row>
    <row r="3" spans="1:10" x14ac:dyDescent="0.25">
      <c r="A3" s="46">
        <v>45351</v>
      </c>
      <c r="B3" s="47"/>
      <c r="C3" s="47"/>
      <c r="D3" s="47" t="s">
        <v>34</v>
      </c>
      <c r="E3" s="48"/>
      <c r="F3" s="49"/>
      <c r="G3" s="48"/>
      <c r="H3" s="48">
        <v>-24833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2299332</v>
      </c>
      <c r="G4" s="51">
        <f>+SUM(G2:G3)</f>
        <v>183947</v>
      </c>
      <c r="H4" s="51">
        <f>+SUM(H2:H3)</f>
        <v>2458446</v>
      </c>
    </row>
    <row r="8" spans="1:10" x14ac:dyDescent="0.25">
      <c r="H8" s="5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45309</v>
      </c>
      <c r="B2" s="47" t="s">
        <v>23</v>
      </c>
      <c r="C2" s="47" t="s">
        <v>24</v>
      </c>
      <c r="D2" s="47" t="s">
        <v>25</v>
      </c>
      <c r="E2" s="48">
        <v>2288633</v>
      </c>
      <c r="F2" s="49" t="s">
        <v>26</v>
      </c>
      <c r="G2" s="48">
        <v>183091</v>
      </c>
      <c r="H2" s="48">
        <f>+E2+G2</f>
        <v>2471724</v>
      </c>
      <c r="I2" s="47" t="s">
        <v>27</v>
      </c>
      <c r="J2" s="47" t="s">
        <v>28</v>
      </c>
    </row>
    <row r="3" spans="1:10" x14ac:dyDescent="0.25">
      <c r="A3" s="46">
        <v>45322</v>
      </c>
      <c r="B3" s="47"/>
      <c r="C3" s="47"/>
      <c r="D3" s="47" t="s">
        <v>31</v>
      </c>
      <c r="E3" s="48"/>
      <c r="F3" s="49"/>
      <c r="G3" s="48"/>
      <c r="H3" s="48">
        <v>-24717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2288633</v>
      </c>
      <c r="G4" s="51">
        <f>+SUM(G2:G3)</f>
        <v>183091</v>
      </c>
      <c r="H4" s="51">
        <f>+SUM(H2:H3)</f>
        <v>2447007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165" t="s">
        <v>13</v>
      </c>
      <c r="B1" s="165"/>
    </row>
    <row r="2" spans="1:5" ht="15.75" hidden="1" x14ac:dyDescent="0.25">
      <c r="A2" t="s">
        <v>8</v>
      </c>
      <c r="B2" s="166">
        <v>2471724</v>
      </c>
      <c r="C2" s="167"/>
    </row>
    <row r="3" spans="1:5" hidden="1" x14ac:dyDescent="0.25">
      <c r="A3" t="s">
        <v>9</v>
      </c>
      <c r="B3" s="32">
        <v>5.0000000000000001E-3</v>
      </c>
      <c r="C3" s="34">
        <f>+B2*B3</f>
        <v>12358.62</v>
      </c>
      <c r="E3" s="35"/>
    </row>
    <row r="4" spans="1:5" hidden="1" x14ac:dyDescent="0.25">
      <c r="A4" t="s">
        <v>10</v>
      </c>
      <c r="B4" s="33">
        <v>5.0000000000000001E-3</v>
      </c>
      <c r="C4" s="34">
        <f>+B2*B4</f>
        <v>12358.62</v>
      </c>
      <c r="D4" s="36">
        <f>+C3+C4</f>
        <v>24717.24</v>
      </c>
      <c r="E4" s="35"/>
    </row>
    <row r="5" spans="1:5" hidden="1" x14ac:dyDescent="0.25">
      <c r="A5" t="s">
        <v>11</v>
      </c>
      <c r="B5" s="168">
        <f>+B2-C3-C4</f>
        <v>2447006.7599999998</v>
      </c>
      <c r="C5" s="169"/>
      <c r="D5" s="36"/>
    </row>
    <row r="6" spans="1:5" hidden="1" x14ac:dyDescent="0.25"/>
    <row r="7" spans="1:5" hidden="1" x14ac:dyDescent="0.25">
      <c r="A7" s="165" t="s">
        <v>33</v>
      </c>
      <c r="B7" s="165"/>
    </row>
    <row r="8" spans="1:5" ht="15.75" hidden="1" x14ac:dyDescent="0.25">
      <c r="A8" t="s">
        <v>8</v>
      </c>
      <c r="B8" s="166">
        <v>2483279</v>
      </c>
      <c r="C8" s="167"/>
    </row>
    <row r="9" spans="1:5" hidden="1" x14ac:dyDescent="0.25">
      <c r="A9" t="s">
        <v>9</v>
      </c>
      <c r="B9" s="32">
        <v>5.0000000000000001E-3</v>
      </c>
      <c r="C9" s="34">
        <f>+B8*B9</f>
        <v>12416.395</v>
      </c>
      <c r="E9" s="35"/>
    </row>
    <row r="10" spans="1:5" hidden="1" x14ac:dyDescent="0.25">
      <c r="A10" t="s">
        <v>10</v>
      </c>
      <c r="B10" s="33">
        <v>5.0000000000000001E-3</v>
      </c>
      <c r="C10" s="34">
        <f>+B8*B10</f>
        <v>12416.395</v>
      </c>
      <c r="D10" s="36">
        <f>+C9+C10</f>
        <v>24832.79</v>
      </c>
      <c r="E10" s="35"/>
    </row>
    <row r="11" spans="1:5" hidden="1" x14ac:dyDescent="0.25">
      <c r="A11" t="s">
        <v>11</v>
      </c>
      <c r="B11" s="168">
        <f>+B8-C9-C10</f>
        <v>2458446.21</v>
      </c>
      <c r="C11" s="169"/>
      <c r="D11" s="36"/>
    </row>
    <row r="12" spans="1:5" hidden="1" x14ac:dyDescent="0.25"/>
    <row r="13" spans="1:5" hidden="1" x14ac:dyDescent="0.25">
      <c r="A13" s="165" t="s">
        <v>44</v>
      </c>
      <c r="B13" s="165"/>
    </row>
    <row r="14" spans="1:5" ht="15.75" hidden="1" x14ac:dyDescent="0.25">
      <c r="A14" t="s">
        <v>8</v>
      </c>
      <c r="B14" s="166">
        <v>9837819</v>
      </c>
      <c r="C14" s="167"/>
    </row>
    <row r="15" spans="1:5" hidden="1" x14ac:dyDescent="0.25">
      <c r="A15" t="s">
        <v>9</v>
      </c>
      <c r="B15" s="32">
        <v>5.0000000000000001E-3</v>
      </c>
      <c r="C15" s="34">
        <f>+B14*B15</f>
        <v>49189.095000000001</v>
      </c>
    </row>
    <row r="16" spans="1:5" hidden="1" x14ac:dyDescent="0.25">
      <c r="A16" t="s">
        <v>10</v>
      </c>
      <c r="B16" s="33">
        <v>5.0000000000000001E-3</v>
      </c>
      <c r="C16" s="34">
        <f>+B14*B16</f>
        <v>49189.095000000001</v>
      </c>
      <c r="D16" s="36">
        <f>+C15+C16</f>
        <v>98378.19</v>
      </c>
    </row>
    <row r="17" spans="1:4" hidden="1" x14ac:dyDescent="0.25">
      <c r="A17" t="s">
        <v>11</v>
      </c>
      <c r="B17" s="168">
        <f>+B14-C15-C16</f>
        <v>9739440.8099999987</v>
      </c>
      <c r="C17" s="169"/>
      <c r="D17" s="36"/>
    </row>
    <row r="18" spans="1:4" hidden="1" x14ac:dyDescent="0.25"/>
    <row r="19" spans="1:4" hidden="1" x14ac:dyDescent="0.25">
      <c r="A19" s="165" t="s">
        <v>50</v>
      </c>
      <c r="B19" s="165"/>
    </row>
    <row r="20" spans="1:4" ht="15.75" hidden="1" x14ac:dyDescent="0.25">
      <c r="A20" t="s">
        <v>8</v>
      </c>
      <c r="B20" s="166">
        <v>3703396</v>
      </c>
      <c r="C20" s="167"/>
    </row>
    <row r="21" spans="1:4" hidden="1" x14ac:dyDescent="0.25">
      <c r="A21" t="s">
        <v>9</v>
      </c>
      <c r="B21" s="32">
        <v>5.0000000000000001E-3</v>
      </c>
      <c r="C21" s="34">
        <f>+B20*B21</f>
        <v>18516.98</v>
      </c>
    </row>
    <row r="22" spans="1:4" hidden="1" x14ac:dyDescent="0.25">
      <c r="A22" t="s">
        <v>10</v>
      </c>
      <c r="B22" s="33">
        <v>5.0000000000000001E-3</v>
      </c>
      <c r="C22" s="34">
        <f>+B20*B22</f>
        <v>18516.98</v>
      </c>
      <c r="D22" s="36">
        <f>+C21+C22</f>
        <v>37033.96</v>
      </c>
    </row>
    <row r="23" spans="1:4" hidden="1" x14ac:dyDescent="0.25">
      <c r="A23" t="s">
        <v>11</v>
      </c>
      <c r="B23" s="168">
        <f>+B20-C21-C22</f>
        <v>3666362.04</v>
      </c>
      <c r="C23" s="169"/>
      <c r="D23" s="36"/>
    </row>
    <row r="25" spans="1:4" x14ac:dyDescent="0.25">
      <c r="A25" s="165" t="s">
        <v>56</v>
      </c>
      <c r="B25" s="165"/>
    </row>
    <row r="26" spans="1:4" ht="15.75" x14ac:dyDescent="0.25">
      <c r="A26" t="s">
        <v>8</v>
      </c>
      <c r="B26" s="166">
        <v>5461994</v>
      </c>
      <c r="C26" s="167"/>
    </row>
    <row r="27" spans="1:4" x14ac:dyDescent="0.25">
      <c r="A27" t="s">
        <v>9</v>
      </c>
      <c r="B27" s="32">
        <v>5.0000000000000001E-3</v>
      </c>
      <c r="C27" s="34">
        <f>+B26*B27</f>
        <v>27309.97</v>
      </c>
    </row>
    <row r="28" spans="1:4" x14ac:dyDescent="0.25">
      <c r="A28" t="s">
        <v>10</v>
      </c>
      <c r="B28" s="33">
        <v>5.0000000000000001E-3</v>
      </c>
      <c r="C28" s="34">
        <f>+B26*B28</f>
        <v>27309.97</v>
      </c>
      <c r="D28" s="36">
        <f>+C27+C28</f>
        <v>54619.94</v>
      </c>
    </row>
    <row r="29" spans="1:4" x14ac:dyDescent="0.25">
      <c r="A29" t="s">
        <v>11</v>
      </c>
      <c r="B29" s="168">
        <f>+B26-C27-C28</f>
        <v>5407374.0600000005</v>
      </c>
      <c r="C29" s="169"/>
      <c r="D29" s="36"/>
    </row>
    <row r="31" spans="1:4" x14ac:dyDescent="0.25">
      <c r="A31" s="165" t="s">
        <v>59</v>
      </c>
      <c r="B31" s="165"/>
    </row>
    <row r="32" spans="1:4" ht="15.75" x14ac:dyDescent="0.25">
      <c r="A32" t="s">
        <v>8</v>
      </c>
      <c r="B32" s="166">
        <v>2834093</v>
      </c>
      <c r="C32" s="167"/>
    </row>
    <row r="33" spans="1:4" x14ac:dyDescent="0.25">
      <c r="A33" t="s">
        <v>9</v>
      </c>
      <c r="B33" s="32">
        <v>5.0000000000000001E-3</v>
      </c>
      <c r="C33" s="34">
        <f>+B32*B33</f>
        <v>14170.465</v>
      </c>
    </row>
    <row r="34" spans="1:4" x14ac:dyDescent="0.25">
      <c r="A34" t="s">
        <v>10</v>
      </c>
      <c r="B34" s="33">
        <v>5.0000000000000001E-3</v>
      </c>
      <c r="C34" s="34">
        <f>+B32*B34</f>
        <v>14170.465</v>
      </c>
      <c r="D34" s="36">
        <f>+C33+C34</f>
        <v>28340.93</v>
      </c>
    </row>
    <row r="35" spans="1:4" x14ac:dyDescent="0.25">
      <c r="A35" t="s">
        <v>11</v>
      </c>
      <c r="B35" s="168">
        <f>+B32-C33-C34</f>
        <v>2805752.0700000003</v>
      </c>
      <c r="C35" s="169"/>
      <c r="D35" s="36"/>
    </row>
    <row r="37" spans="1:4" x14ac:dyDescent="0.25">
      <c r="A37" s="165" t="s">
        <v>65</v>
      </c>
      <c r="B37" s="165"/>
    </row>
    <row r="38" spans="1:4" ht="15.75" x14ac:dyDescent="0.25">
      <c r="A38" t="s">
        <v>8</v>
      </c>
      <c r="B38" s="166">
        <v>11161585</v>
      </c>
      <c r="C38" s="167"/>
    </row>
    <row r="39" spans="1:4" x14ac:dyDescent="0.25">
      <c r="A39" t="s">
        <v>9</v>
      </c>
      <c r="B39" s="32">
        <v>5.0000000000000001E-3</v>
      </c>
      <c r="C39" s="34">
        <f>+B38*B39</f>
        <v>55807.925000000003</v>
      </c>
    </row>
    <row r="40" spans="1:4" x14ac:dyDescent="0.25">
      <c r="A40" t="s">
        <v>10</v>
      </c>
      <c r="B40" s="33">
        <v>5.0000000000000001E-3</v>
      </c>
      <c r="C40" s="34">
        <f>+B38*B40</f>
        <v>55807.925000000003</v>
      </c>
      <c r="D40" s="36">
        <f>+C39+C40</f>
        <v>111615.85</v>
      </c>
    </row>
    <row r="41" spans="1:4" x14ac:dyDescent="0.25">
      <c r="A41" t="s">
        <v>11</v>
      </c>
      <c r="B41" s="168">
        <f>+B38-C39-C40</f>
        <v>11049969.149999999</v>
      </c>
      <c r="C41" s="169"/>
      <c r="D41" s="36"/>
    </row>
    <row r="43" spans="1:4" x14ac:dyDescent="0.25">
      <c r="A43" s="165" t="s">
        <v>69</v>
      </c>
      <c r="B43" s="165"/>
    </row>
    <row r="44" spans="1:4" ht="15.75" x14ac:dyDescent="0.25">
      <c r="A44" t="s">
        <v>8</v>
      </c>
      <c r="B44" s="166">
        <v>3349998</v>
      </c>
      <c r="C44" s="167"/>
    </row>
    <row r="45" spans="1:4" x14ac:dyDescent="0.25">
      <c r="A45" t="s">
        <v>9</v>
      </c>
      <c r="B45" s="32">
        <v>5.0000000000000001E-3</v>
      </c>
      <c r="C45" s="34">
        <f>+B44*B45</f>
        <v>16749.990000000002</v>
      </c>
    </row>
    <row r="46" spans="1:4" x14ac:dyDescent="0.25">
      <c r="A46" t="s">
        <v>10</v>
      </c>
      <c r="B46" s="33">
        <v>5.0000000000000001E-3</v>
      </c>
      <c r="C46" s="34">
        <f>+B44*B46</f>
        <v>16749.990000000002</v>
      </c>
      <c r="D46" s="36">
        <f>+C45+C46</f>
        <v>33499.980000000003</v>
      </c>
    </row>
    <row r="47" spans="1:4" x14ac:dyDescent="0.25">
      <c r="A47" t="s">
        <v>11</v>
      </c>
      <c r="B47" s="168">
        <f>+B44-C45-C46</f>
        <v>3316498.0199999996</v>
      </c>
      <c r="C47" s="169"/>
      <c r="D47" s="36"/>
    </row>
    <row r="49" spans="1:4" x14ac:dyDescent="0.25">
      <c r="A49" s="165" t="s">
        <v>82</v>
      </c>
      <c r="B49" s="165"/>
    </row>
    <row r="50" spans="1:4" ht="15.75" x14ac:dyDescent="0.25">
      <c r="A50" t="s">
        <v>8</v>
      </c>
      <c r="B50" s="166">
        <v>9532685</v>
      </c>
      <c r="C50" s="167"/>
    </row>
    <row r="51" spans="1:4" x14ac:dyDescent="0.25">
      <c r="A51" t="s">
        <v>9</v>
      </c>
      <c r="B51" s="32">
        <v>5.0000000000000001E-3</v>
      </c>
      <c r="C51" s="34">
        <f>+B50*B51</f>
        <v>47663.425000000003</v>
      </c>
    </row>
    <row r="52" spans="1:4" x14ac:dyDescent="0.25">
      <c r="A52" t="s">
        <v>10</v>
      </c>
      <c r="B52" s="33">
        <v>5.0000000000000001E-3</v>
      </c>
      <c r="C52" s="34">
        <f>+B50*B52</f>
        <v>47663.425000000003</v>
      </c>
      <c r="D52" s="36">
        <f>+C51+C52</f>
        <v>95326.85</v>
      </c>
    </row>
    <row r="53" spans="1:4" x14ac:dyDescent="0.25">
      <c r="A53" t="s">
        <v>11</v>
      </c>
      <c r="B53" s="168">
        <f>+B50-C51-C52</f>
        <v>9437358.1499999985</v>
      </c>
      <c r="C53" s="169"/>
      <c r="D53" s="36"/>
    </row>
    <row r="55" spans="1:4" x14ac:dyDescent="0.25">
      <c r="A55" s="165" t="s">
        <v>91</v>
      </c>
      <c r="B55" s="165"/>
    </row>
    <row r="56" spans="1:4" ht="15.75" x14ac:dyDescent="0.25">
      <c r="A56" t="s">
        <v>8</v>
      </c>
      <c r="B56" s="166">
        <v>7241744</v>
      </c>
      <c r="C56" s="167"/>
    </row>
    <row r="57" spans="1:4" x14ac:dyDescent="0.25">
      <c r="A57" t="s">
        <v>9</v>
      </c>
      <c r="B57" s="32">
        <v>5.0000000000000001E-3</v>
      </c>
      <c r="C57" s="34">
        <f>+B56*B57</f>
        <v>36208.720000000001</v>
      </c>
    </row>
    <row r="58" spans="1:4" x14ac:dyDescent="0.25">
      <c r="A58" t="s">
        <v>10</v>
      </c>
      <c r="B58" s="33">
        <v>5.0000000000000001E-3</v>
      </c>
      <c r="C58" s="34">
        <f>+B56*B58</f>
        <v>36208.720000000001</v>
      </c>
      <c r="D58" s="36">
        <f>+C57+C58</f>
        <v>72417.440000000002</v>
      </c>
    </row>
    <row r="59" spans="1:4" x14ac:dyDescent="0.25">
      <c r="A59" t="s">
        <v>11</v>
      </c>
      <c r="B59" s="168">
        <f>+B56-C57-C58</f>
        <v>7169326.5600000005</v>
      </c>
      <c r="C59" s="169"/>
      <c r="D59" s="36"/>
    </row>
    <row r="61" spans="1:4" x14ac:dyDescent="0.25">
      <c r="A61" s="165" t="s">
        <v>99</v>
      </c>
      <c r="B61" s="165"/>
    </row>
    <row r="62" spans="1:4" ht="15.75" x14ac:dyDescent="0.25">
      <c r="A62" t="s">
        <v>8</v>
      </c>
      <c r="B62" s="166">
        <v>2983605</v>
      </c>
      <c r="C62" s="167"/>
    </row>
    <row r="63" spans="1:4" x14ac:dyDescent="0.25">
      <c r="A63" t="s">
        <v>9</v>
      </c>
      <c r="B63" s="32">
        <v>5.0000000000000001E-3</v>
      </c>
      <c r="C63" s="34">
        <f>+B62*B63</f>
        <v>14918.025</v>
      </c>
    </row>
    <row r="64" spans="1:4" x14ac:dyDescent="0.25">
      <c r="A64" t="s">
        <v>10</v>
      </c>
      <c r="B64" s="33">
        <v>5.0000000000000001E-3</v>
      </c>
      <c r="C64" s="34">
        <f>+B62*B64</f>
        <v>14918.025</v>
      </c>
      <c r="D64" s="36">
        <f>+C63+C64</f>
        <v>29836.05</v>
      </c>
    </row>
    <row r="65" spans="1:4" x14ac:dyDescent="0.25">
      <c r="A65" t="s">
        <v>11</v>
      </c>
      <c r="B65" s="168">
        <f>+B62-C63-C64</f>
        <v>2953768.95</v>
      </c>
      <c r="C65" s="169"/>
      <c r="D65" s="36"/>
    </row>
    <row r="67" spans="1:4" x14ac:dyDescent="0.25">
      <c r="A67" s="165" t="s">
        <v>101</v>
      </c>
      <c r="B67" s="165"/>
    </row>
    <row r="68" spans="1:4" ht="15.75" x14ac:dyDescent="0.25">
      <c r="A68" t="s">
        <v>8</v>
      </c>
      <c r="B68" s="166">
        <v>7261340</v>
      </c>
      <c r="C68" s="167"/>
    </row>
    <row r="69" spans="1:4" x14ac:dyDescent="0.25">
      <c r="A69" t="s">
        <v>9</v>
      </c>
      <c r="B69" s="32">
        <v>5.0000000000000001E-3</v>
      </c>
      <c r="C69" s="34">
        <f>+B68*B69</f>
        <v>36306.700000000004</v>
      </c>
    </row>
    <row r="70" spans="1:4" x14ac:dyDescent="0.25">
      <c r="A70" t="s">
        <v>10</v>
      </c>
      <c r="B70" s="33">
        <v>5.0000000000000001E-3</v>
      </c>
      <c r="C70" s="34">
        <f>+B68*B70</f>
        <v>36306.700000000004</v>
      </c>
      <c r="D70" s="36">
        <f>+C69+C70</f>
        <v>72613.400000000009</v>
      </c>
    </row>
    <row r="71" spans="1:4" x14ac:dyDescent="0.25">
      <c r="A71" t="s">
        <v>11</v>
      </c>
      <c r="B71" s="168">
        <f>+B68-C69-C70</f>
        <v>7188726.5999999996</v>
      </c>
      <c r="C71" s="169"/>
      <c r="D71" s="36"/>
    </row>
    <row r="73" spans="1:4" x14ac:dyDescent="0.25">
      <c r="A73" s="165" t="s">
        <v>114</v>
      </c>
      <c r="B73" s="165"/>
    </row>
    <row r="74" spans="1:4" ht="15.75" x14ac:dyDescent="0.25">
      <c r="A74" t="s">
        <v>8</v>
      </c>
      <c r="B74" s="166">
        <v>9694608</v>
      </c>
      <c r="C74" s="167"/>
    </row>
    <row r="75" spans="1:4" x14ac:dyDescent="0.25">
      <c r="A75" t="s">
        <v>9</v>
      </c>
      <c r="B75" s="32">
        <v>5.0000000000000001E-3</v>
      </c>
      <c r="C75" s="34">
        <f>+B74*B75</f>
        <v>48473.04</v>
      </c>
    </row>
    <row r="76" spans="1:4" x14ac:dyDescent="0.25">
      <c r="A76" t="s">
        <v>10</v>
      </c>
      <c r="B76" s="33">
        <v>5.0000000000000001E-3</v>
      </c>
      <c r="C76" s="34">
        <f>+B74*B76</f>
        <v>48473.04</v>
      </c>
      <c r="D76" s="36">
        <f>+C75+C76</f>
        <v>96946.08</v>
      </c>
    </row>
    <row r="77" spans="1:4" x14ac:dyDescent="0.25">
      <c r="A77" t="s">
        <v>11</v>
      </c>
      <c r="B77" s="168">
        <f>+B74-C75-C76</f>
        <v>9597661.9200000018</v>
      </c>
      <c r="C77" s="169"/>
      <c r="D77" s="36"/>
    </row>
    <row r="79" spans="1:4" x14ac:dyDescent="0.25">
      <c r="A79" s="165" t="s">
        <v>123</v>
      </c>
      <c r="B79" s="165"/>
    </row>
    <row r="80" spans="1:4" ht="15.75" x14ac:dyDescent="0.25">
      <c r="A80" t="s">
        <v>8</v>
      </c>
      <c r="B80" s="166">
        <v>6339432</v>
      </c>
      <c r="C80" s="167"/>
    </row>
    <row r="81" spans="1:4" x14ac:dyDescent="0.25">
      <c r="A81" t="s">
        <v>9</v>
      </c>
      <c r="B81" s="32">
        <v>5.0000000000000001E-3</v>
      </c>
      <c r="C81" s="34">
        <f>+B80*B81</f>
        <v>31697.16</v>
      </c>
    </row>
    <row r="82" spans="1:4" x14ac:dyDescent="0.25">
      <c r="A82" t="s">
        <v>10</v>
      </c>
      <c r="B82" s="33">
        <v>5.0000000000000001E-3</v>
      </c>
      <c r="C82" s="34">
        <f>+B80*B82</f>
        <v>31697.16</v>
      </c>
      <c r="D82" s="36">
        <f>+C81+C82</f>
        <v>63394.32</v>
      </c>
    </row>
    <row r="83" spans="1:4" x14ac:dyDescent="0.25">
      <c r="A83" t="s">
        <v>11</v>
      </c>
      <c r="B83" s="168">
        <f>+B80-C81-C82</f>
        <v>6276037.6799999997</v>
      </c>
      <c r="C83" s="169"/>
      <c r="D83" s="36"/>
    </row>
    <row r="85" spans="1:4" x14ac:dyDescent="0.25">
      <c r="A85" s="165" t="s">
        <v>135</v>
      </c>
      <c r="B85" s="165"/>
    </row>
    <row r="86" spans="1:4" ht="15.75" x14ac:dyDescent="0.25">
      <c r="A86" t="s">
        <v>8</v>
      </c>
      <c r="B86" s="166">
        <v>7033778</v>
      </c>
      <c r="C86" s="167"/>
    </row>
    <row r="87" spans="1:4" x14ac:dyDescent="0.25">
      <c r="A87" t="s">
        <v>9</v>
      </c>
      <c r="B87" s="32">
        <v>5.0000000000000001E-3</v>
      </c>
      <c r="C87" s="34">
        <f>+B86*B87</f>
        <v>35168.89</v>
      </c>
    </row>
    <row r="88" spans="1:4" x14ac:dyDescent="0.25">
      <c r="A88" t="s">
        <v>10</v>
      </c>
      <c r="B88" s="33">
        <v>5.0000000000000001E-3</v>
      </c>
      <c r="C88" s="34">
        <f>+B86*B88</f>
        <v>35168.89</v>
      </c>
      <c r="D88" s="36">
        <f>+C87+C88</f>
        <v>70337.78</v>
      </c>
    </row>
    <row r="89" spans="1:4" x14ac:dyDescent="0.25">
      <c r="A89" t="s">
        <v>11</v>
      </c>
      <c r="B89" s="168">
        <f>+B86-C87-C88</f>
        <v>6963440.2200000007</v>
      </c>
      <c r="C89" s="169"/>
      <c r="D89" s="36"/>
    </row>
    <row r="91" spans="1:4" x14ac:dyDescent="0.25">
      <c r="A91" s="165" t="s">
        <v>145</v>
      </c>
      <c r="B91" s="165"/>
    </row>
    <row r="92" spans="1:4" ht="15.75" x14ac:dyDescent="0.25">
      <c r="A92" t="s">
        <v>8</v>
      </c>
      <c r="B92" s="166">
        <v>4983056</v>
      </c>
      <c r="C92" s="167"/>
    </row>
    <row r="93" spans="1:4" x14ac:dyDescent="0.25">
      <c r="A93" t="s">
        <v>9</v>
      </c>
      <c r="B93" s="32">
        <v>5.0000000000000001E-3</v>
      </c>
      <c r="C93" s="34">
        <f>+B92*B93</f>
        <v>24915.279999999999</v>
      </c>
    </row>
    <row r="94" spans="1:4" x14ac:dyDescent="0.25">
      <c r="A94" t="s">
        <v>10</v>
      </c>
      <c r="B94" s="33">
        <v>5.0000000000000001E-3</v>
      </c>
      <c r="C94" s="34">
        <f>+B92*B94</f>
        <v>24915.279999999999</v>
      </c>
      <c r="D94" s="36">
        <f>+C93+C94</f>
        <v>49830.559999999998</v>
      </c>
    </row>
    <row r="95" spans="1:4" x14ac:dyDescent="0.25">
      <c r="A95" t="s">
        <v>11</v>
      </c>
      <c r="B95" s="168">
        <f>+B92-C93-C94</f>
        <v>4933225.4399999995</v>
      </c>
      <c r="C95" s="169"/>
      <c r="D95" s="36"/>
    </row>
  </sheetData>
  <mergeCells count="48">
    <mergeCell ref="A91:B91"/>
    <mergeCell ref="B92:C92"/>
    <mergeCell ref="B95:C95"/>
    <mergeCell ref="A85:B85"/>
    <mergeCell ref="B86:C86"/>
    <mergeCell ref="B89:C89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Công nợ</vt:lpstr>
      <vt:lpstr>CN2026</vt:lpstr>
      <vt:lpstr>CHI TIẾT</vt:lpstr>
      <vt:lpstr>T08.2026</vt:lpstr>
      <vt:lpstr>T07.2026</vt:lpstr>
      <vt:lpstr>T06.2026</vt:lpstr>
      <vt:lpstr>T05.26</vt:lpstr>
      <vt:lpstr>T04.26</vt:lpstr>
      <vt:lpstr>Chi tiết công nợ</vt:lpstr>
      <vt:lpstr>T03.26</vt:lpstr>
      <vt:lpstr>T02.26</vt:lpstr>
      <vt:lpstr>T01.26</vt:lpstr>
      <vt:lpstr>T12</vt:lpstr>
      <vt:lpstr>T11</vt:lpstr>
      <vt:lpstr>T10</vt:lpstr>
      <vt:lpstr>T09</vt:lpstr>
      <vt:lpstr>T08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2026-09-07T08:23:11Z</dcterms:modified>
</cp:coreProperties>
</file>