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"/>
    </mc:Choice>
  </mc:AlternateContent>
  <bookViews>
    <workbookView xWindow="0" yWindow="0" windowWidth="20490" windowHeight="7530" activeTab="1"/>
  </bookViews>
  <sheets>
    <sheet name="MIỀN BẮC" sheetId="3" r:id="rId1"/>
    <sheet name="MIỀN BẮC RIÊNG CN" sheetId="4" r:id="rId2"/>
    <sheet name="MIỀN NAM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4" l="1"/>
  <c r="T16" i="4"/>
  <c r="S16" i="4"/>
  <c r="R16" i="4"/>
  <c r="Q16" i="4"/>
  <c r="P16" i="4"/>
  <c r="O16" i="4"/>
  <c r="N16" i="4"/>
  <c r="M16" i="4"/>
  <c r="L16" i="4"/>
  <c r="F6" i="4" l="1"/>
  <c r="F8" i="4"/>
  <c r="F9" i="4"/>
  <c r="F10" i="4"/>
  <c r="J11" i="4" s="1"/>
  <c r="K11" i="4" s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3" i="4"/>
  <c r="E42" i="4"/>
  <c r="D42" i="4"/>
  <c r="D41" i="4"/>
  <c r="D40" i="4"/>
  <c r="D39" i="4"/>
  <c r="E38" i="4"/>
  <c r="D38" i="4"/>
  <c r="D35" i="4"/>
  <c r="D34" i="4"/>
  <c r="D33" i="4"/>
  <c r="D32" i="4"/>
  <c r="E31" i="4"/>
  <c r="D31" i="4"/>
  <c r="D28" i="4"/>
  <c r="D27" i="4"/>
  <c r="D26" i="4"/>
  <c r="D25" i="4"/>
  <c r="E24" i="4"/>
  <c r="D24" i="4"/>
  <c r="D21" i="4"/>
  <c r="D20" i="4"/>
  <c r="D19" i="4"/>
  <c r="D18" i="4"/>
  <c r="D17" i="4"/>
  <c r="D14" i="4"/>
  <c r="D13" i="4"/>
  <c r="F13" i="4" s="1"/>
  <c r="D12" i="4"/>
  <c r="F12" i="4" s="1"/>
  <c r="D11" i="4"/>
  <c r="F11" i="4" s="1"/>
  <c r="E10" i="4"/>
  <c r="D10" i="4"/>
  <c r="E7" i="4"/>
  <c r="D7" i="4"/>
  <c r="F7" i="4" s="1"/>
  <c r="J15" i="4" s="1"/>
  <c r="K15" i="4" s="1"/>
  <c r="D6" i="4"/>
  <c r="D5" i="4"/>
  <c r="F5" i="4" s="1"/>
  <c r="D4" i="4"/>
  <c r="F4" i="4" s="1"/>
  <c r="J12" i="4" s="1"/>
  <c r="K12" i="4" s="1"/>
  <c r="E3" i="4"/>
  <c r="D3" i="4"/>
  <c r="F3" i="3"/>
  <c r="H3" i="3" s="1"/>
  <c r="J13" i="4" l="1"/>
  <c r="K13" i="4" s="1"/>
  <c r="K16" i="4" s="1"/>
  <c r="J14" i="4"/>
  <c r="K14" i="4" s="1"/>
  <c r="I3" i="4"/>
  <c r="I6" i="4" s="1"/>
  <c r="J8" i="4" s="1"/>
  <c r="B12" i="2"/>
  <c r="J16" i="4" l="1"/>
  <c r="H6" i="3"/>
  <c r="I8" i="3" s="1"/>
  <c r="A10" i="2"/>
  <c r="F38" i="3" l="1"/>
  <c r="F31" i="3"/>
  <c r="F24" i="3"/>
  <c r="F17" i="3"/>
  <c r="F10" i="3"/>
  <c r="D42" i="3"/>
  <c r="D41" i="3"/>
  <c r="D40" i="3"/>
  <c r="D39" i="3"/>
  <c r="D35" i="3"/>
  <c r="D34" i="3"/>
  <c r="D33" i="3"/>
  <c r="D32" i="3"/>
  <c r="D28" i="3"/>
  <c r="D27" i="3"/>
  <c r="D26" i="3"/>
  <c r="D25" i="3"/>
  <c r="D21" i="3"/>
  <c r="D20" i="3"/>
  <c r="D19" i="3"/>
  <c r="D18" i="3"/>
  <c r="D17" i="3"/>
  <c r="D14" i="3"/>
  <c r="D13" i="3"/>
  <c r="D12" i="3"/>
  <c r="D11" i="3"/>
  <c r="D7" i="3"/>
  <c r="D6" i="3"/>
  <c r="D5" i="3"/>
  <c r="D4" i="3"/>
  <c r="D3" i="3"/>
  <c r="E42" i="3" l="1"/>
  <c r="E38" i="3"/>
  <c r="D38" i="3"/>
  <c r="E31" i="3"/>
  <c r="D31" i="3"/>
  <c r="E24" i="3"/>
  <c r="D24" i="3"/>
  <c r="E10" i="3"/>
  <c r="D10" i="3"/>
  <c r="E7" i="3"/>
  <c r="E3" i="3"/>
  <c r="E7" i="2"/>
  <c r="E6" i="2"/>
  <c r="E5" i="2"/>
  <c r="E4" i="2"/>
  <c r="E3" i="2"/>
  <c r="E2" i="2"/>
  <c r="G7" i="2"/>
  <c r="G6" i="2"/>
  <c r="G5" i="2"/>
  <c r="G4" i="2"/>
  <c r="G3" i="2"/>
  <c r="G2" i="2"/>
  <c r="H3" i="2" l="1"/>
  <c r="H4" i="2"/>
  <c r="H5" i="2"/>
  <c r="H6" i="2"/>
  <c r="H7" i="2"/>
  <c r="H2" i="2"/>
  <c r="H8" i="2" l="1"/>
</calcChain>
</file>

<file path=xl/sharedStrings.xml><?xml version="1.0" encoding="utf-8"?>
<sst xmlns="http://schemas.openxmlformats.org/spreadsheetml/2006/main" count="164" uniqueCount="40">
  <si>
    <t>T1-3</t>
  </si>
  <si>
    <t>HN</t>
  </si>
  <si>
    <t>HP</t>
  </si>
  <si>
    <t>QN</t>
  </si>
  <si>
    <t>HY</t>
  </si>
  <si>
    <t>BN</t>
  </si>
  <si>
    <t>T4</t>
  </si>
  <si>
    <t>khai trương</t>
  </si>
  <si>
    <t>1 HN</t>
  </si>
  <si>
    <t>6 HN, 1 BN</t>
  </si>
  <si>
    <t>T5</t>
  </si>
  <si>
    <t>T6</t>
  </si>
  <si>
    <t>3 HN</t>
  </si>
  <si>
    <t>T7</t>
  </si>
  <si>
    <t>4 HN</t>
  </si>
  <si>
    <t>T8</t>
  </si>
  <si>
    <t>1 HN, 1 BN</t>
  </si>
  <si>
    <t>2 MN</t>
  </si>
  <si>
    <t>1 MN</t>
  </si>
  <si>
    <t>4 MN</t>
  </si>
  <si>
    <t>5 MN</t>
  </si>
  <si>
    <t>Khai trương</t>
  </si>
  <si>
    <t>thực tế (0.3%)</t>
  </si>
  <si>
    <t>đã thu trong 2024</t>
  </si>
  <si>
    <t>Chênh lệch</t>
  </si>
  <si>
    <t>Phải thu lại</t>
  </si>
  <si>
    <t>Doanh số</t>
  </si>
  <si>
    <t>0.3% doanh số</t>
  </si>
  <si>
    <t>đã thu thực tế</t>
  </si>
  <si>
    <t>Doanh số theo từng tháng</t>
  </si>
  <si>
    <t>SL CH khai trương</t>
  </si>
  <si>
    <t>SỐ PHẢI THU</t>
  </si>
  <si>
    <t>T09.2024</t>
  </si>
  <si>
    <t>(số tiền đều +VAT)</t>
  </si>
  <si>
    <t>CÒN PHẢI THU</t>
  </si>
  <si>
    <t>T10.2024</t>
  </si>
  <si>
    <t>T11.2024</t>
  </si>
  <si>
    <t>SỐ PHẢI THU FULL</t>
  </si>
  <si>
    <t>PHẢI TRẢ LẠI</t>
  </si>
  <si>
    <t>T12.2024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</si>
</sst>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8" fontId="0" fillId="0" borderId="0" xfId="0" applyNumberFormat="1"/>
    <xf numFmtId="164" fontId="0" fillId="0" borderId="0" xfId="0" applyNumberFormat="1"/>
    <xf numFmtId="0" fontId="0" fillId="2" borderId="0" xfId="0" applyFill="1"/>
    <xf numFmtId="10" fontId="0" fillId="0" borderId="0" xfId="0" applyNumberFormat="1"/>
    <xf numFmtId="164" fontId="0" fillId="2" borderId="0" xfId="0" applyNumberFormat="1" applyFill="1"/>
    <xf numFmtId="164" fontId="2" fillId="0" borderId="0" xfId="0" applyNumberFormat="1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3"/>
  <sheetViews>
    <sheetView workbookViewId="0">
      <selection activeCell="D1" sqref="D1"/>
    </sheetView>
  </sheetViews>
  <sheetFormatPr defaultRowHeight="15" x14ac:dyDescent="0.25"/>
  <cols>
    <col min="2" max="2" width="11.28515625" bestFit="1" customWidth="1"/>
    <col min="3" max="3" width="25.7109375" style="2" bestFit="1" customWidth="1"/>
    <col min="4" max="4" width="14.85546875" style="2" customWidth="1"/>
    <col min="5" max="5" width="17.85546875" style="2" customWidth="1"/>
    <col min="6" max="6" width="14.85546875" style="2" customWidth="1"/>
    <col min="7" max="7" width="10.140625" bestFit="1" customWidth="1"/>
    <col min="8" max="8" width="14.85546875" bestFit="1" customWidth="1"/>
    <col min="9" max="9" width="12.140625" bestFit="1" customWidth="1"/>
    <col min="10" max="10" width="10.5703125" bestFit="1" customWidth="1"/>
    <col min="11" max="11" width="10.140625" bestFit="1" customWidth="1"/>
  </cols>
  <sheetData>
    <row r="1" spans="2:21" x14ac:dyDescent="0.25">
      <c r="C1" s="2" t="s">
        <v>29</v>
      </c>
      <c r="E1" t="s">
        <v>21</v>
      </c>
    </row>
    <row r="2" spans="2:21" x14ac:dyDescent="0.25">
      <c r="C2" t="s">
        <v>0</v>
      </c>
      <c r="D2" t="s">
        <v>22</v>
      </c>
      <c r="E2" s="2" t="s">
        <v>23</v>
      </c>
      <c r="F2" t="s">
        <v>24</v>
      </c>
      <c r="H2" t="s">
        <v>25</v>
      </c>
    </row>
    <row r="3" spans="2:21" x14ac:dyDescent="0.25">
      <c r="B3" t="s">
        <v>1</v>
      </c>
      <c r="C3" s="2">
        <v>124366452</v>
      </c>
      <c r="D3" s="2">
        <f>0.3%*C3*1.08</f>
        <v>402947.30448000005</v>
      </c>
      <c r="E3" s="2">
        <f>1200000*1.08</f>
        <v>1296000</v>
      </c>
      <c r="F3" s="2">
        <f>+SUM(D3:D7)-SUM(E3:E7)</f>
        <v>-1045125.3733199999</v>
      </c>
      <c r="H3" s="2">
        <f>+SUM(F:F)</f>
        <v>-2030970.0121199999</v>
      </c>
    </row>
    <row r="4" spans="2:21" x14ac:dyDescent="0.25">
      <c r="B4" t="s">
        <v>2</v>
      </c>
      <c r="C4" s="2">
        <v>8894454</v>
      </c>
      <c r="D4" s="2">
        <f t="shared" ref="D4:D7" si="0">0.3%*C4*1.08</f>
        <v>28818.030960000004</v>
      </c>
    </row>
    <row r="5" spans="2:21" x14ac:dyDescent="0.25">
      <c r="B5" t="s">
        <v>3</v>
      </c>
      <c r="C5" s="2">
        <v>3131850</v>
      </c>
      <c r="D5" s="2">
        <f t="shared" si="0"/>
        <v>10147.194000000001</v>
      </c>
      <c r="H5" t="s">
        <v>31</v>
      </c>
      <c r="I5" t="s">
        <v>33</v>
      </c>
    </row>
    <row r="6" spans="2:21" x14ac:dyDescent="0.25">
      <c r="B6" t="s">
        <v>4</v>
      </c>
      <c r="C6" s="2">
        <v>3758220</v>
      </c>
      <c r="D6" s="2">
        <f t="shared" si="0"/>
        <v>12176.632800000001</v>
      </c>
      <c r="H6" s="4">
        <f>+H3</f>
        <v>-2030970.0121199999</v>
      </c>
      <c r="I6" t="s">
        <v>32</v>
      </c>
      <c r="J6" t="s">
        <v>35</v>
      </c>
      <c r="K6" t="s">
        <v>36</v>
      </c>
    </row>
    <row r="7" spans="2:21" x14ac:dyDescent="0.25">
      <c r="B7" t="s">
        <v>5</v>
      </c>
      <c r="C7" s="2">
        <v>3946131</v>
      </c>
      <c r="D7" s="2">
        <f t="shared" si="0"/>
        <v>12785.464440000002</v>
      </c>
      <c r="E7" s="2">
        <f>200000*1.08</f>
        <v>216000</v>
      </c>
      <c r="H7" s="2"/>
      <c r="I7" s="2">
        <v>229327</v>
      </c>
      <c r="J7" s="2">
        <v>358283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x14ac:dyDescent="0.25">
      <c r="B8" t="s">
        <v>7</v>
      </c>
      <c r="C8" s="2" t="s">
        <v>9</v>
      </c>
      <c r="H8" s="2" t="s">
        <v>34</v>
      </c>
      <c r="I8" s="2">
        <f>+H6+SUM($I$7:$S$7)</f>
        <v>-1443360.0121199999</v>
      </c>
    </row>
    <row r="9" spans="2:21" x14ac:dyDescent="0.25">
      <c r="C9" t="s">
        <v>6</v>
      </c>
      <c r="D9"/>
      <c r="E9"/>
      <c r="F9"/>
    </row>
    <row r="10" spans="2:21" x14ac:dyDescent="0.25">
      <c r="B10" t="s">
        <v>1</v>
      </c>
      <c r="C10" s="1">
        <v>39774495</v>
      </c>
      <c r="D10" s="2">
        <f>0.3%*C10*1.08</f>
        <v>128869.36380000001</v>
      </c>
      <c r="E10" s="2">
        <f>200000*1.08</f>
        <v>216000</v>
      </c>
      <c r="F10" s="2">
        <f>+SUM(D10:D14)-SUM(E10:E14)</f>
        <v>-62777.370599999995</v>
      </c>
      <c r="G10" s="1"/>
      <c r="I10" t="s">
        <v>31</v>
      </c>
    </row>
    <row r="11" spans="2:21" x14ac:dyDescent="0.25">
      <c r="B11" t="s">
        <v>2</v>
      </c>
      <c r="C11" s="1">
        <v>5073597</v>
      </c>
      <c r="D11" s="2">
        <f t="shared" ref="D11:D14" si="1">0.3%*C11*1.08</f>
        <v>16438.454280000002</v>
      </c>
      <c r="G11" s="1"/>
      <c r="H11" t="s">
        <v>1</v>
      </c>
    </row>
    <row r="12" spans="2:21" x14ac:dyDescent="0.25">
      <c r="B12" t="s">
        <v>3</v>
      </c>
      <c r="C12"/>
      <c r="D12" s="2">
        <f t="shared" si="1"/>
        <v>0</v>
      </c>
      <c r="G12" s="1"/>
      <c r="H12" t="s">
        <v>2</v>
      </c>
    </row>
    <row r="13" spans="2:21" x14ac:dyDescent="0.25">
      <c r="B13" t="s">
        <v>4</v>
      </c>
      <c r="C13" s="1">
        <v>563733</v>
      </c>
      <c r="D13" s="2">
        <f t="shared" si="1"/>
        <v>1826.4949200000001</v>
      </c>
      <c r="H13" t="s">
        <v>3</v>
      </c>
    </row>
    <row r="14" spans="2:21" x14ac:dyDescent="0.25">
      <c r="B14" t="s">
        <v>5</v>
      </c>
      <c r="C14" s="1">
        <v>1879110</v>
      </c>
      <c r="D14" s="2">
        <f t="shared" si="1"/>
        <v>6088.3164000000006</v>
      </c>
      <c r="G14" s="1"/>
      <c r="H14" t="s">
        <v>4</v>
      </c>
    </row>
    <row r="15" spans="2:21" x14ac:dyDescent="0.25">
      <c r="B15" t="s">
        <v>7</v>
      </c>
      <c r="C15" t="s">
        <v>8</v>
      </c>
      <c r="D15"/>
      <c r="E15"/>
      <c r="F15"/>
      <c r="H15" t="s">
        <v>5</v>
      </c>
    </row>
    <row r="16" spans="2:21" x14ac:dyDescent="0.25">
      <c r="C16" t="s">
        <v>10</v>
      </c>
      <c r="D16"/>
      <c r="E16"/>
      <c r="F16"/>
    </row>
    <row r="17" spans="2:7" x14ac:dyDescent="0.25">
      <c r="B17" t="s">
        <v>1</v>
      </c>
      <c r="C17" s="1">
        <v>51111792</v>
      </c>
      <c r="D17" s="2">
        <f t="shared" ref="D17:D21" si="2">0.3%*C17*1.08</f>
        <v>165602.20608</v>
      </c>
      <c r="E17" s="1"/>
      <c r="F17" s="2">
        <f>+SUM(D17:D21)-SUM(E17:E21)</f>
        <v>196246.73196</v>
      </c>
      <c r="G17" s="1"/>
    </row>
    <row r="18" spans="2:7" x14ac:dyDescent="0.25">
      <c r="B18" t="s">
        <v>2</v>
      </c>
      <c r="C18" s="1">
        <v>5574693</v>
      </c>
      <c r="D18" s="2">
        <f t="shared" si="2"/>
        <v>18062.005320000004</v>
      </c>
      <c r="E18" s="1"/>
      <c r="F18" s="1"/>
      <c r="G18" s="1"/>
    </row>
    <row r="19" spans="2:7" x14ac:dyDescent="0.25">
      <c r="B19" t="s">
        <v>3</v>
      </c>
      <c r="C19"/>
      <c r="D19" s="2">
        <f t="shared" si="2"/>
        <v>0</v>
      </c>
      <c r="E19"/>
      <c r="F19" s="1"/>
      <c r="G19" s="1"/>
    </row>
    <row r="20" spans="2:7" x14ac:dyDescent="0.25">
      <c r="B20" t="s">
        <v>4</v>
      </c>
      <c r="C20" s="1">
        <v>2630754</v>
      </c>
      <c r="D20" s="2">
        <f t="shared" si="2"/>
        <v>8523.642960000001</v>
      </c>
      <c r="E20" s="1"/>
      <c r="F20" s="1"/>
    </row>
    <row r="21" spans="2:7" x14ac:dyDescent="0.25">
      <c r="B21" t="s">
        <v>5</v>
      </c>
      <c r="C21" s="1">
        <v>1252740</v>
      </c>
      <c r="D21" s="2">
        <f t="shared" si="2"/>
        <v>4058.8776000000007</v>
      </c>
      <c r="E21" s="1"/>
      <c r="F21" s="1"/>
      <c r="G21" s="1"/>
    </row>
    <row r="22" spans="2:7" x14ac:dyDescent="0.25">
      <c r="B22" t="s">
        <v>7</v>
      </c>
      <c r="C22"/>
      <c r="D22"/>
      <c r="E22"/>
      <c r="F22"/>
    </row>
    <row r="23" spans="2:7" x14ac:dyDescent="0.25">
      <c r="C23" t="s">
        <v>11</v>
      </c>
      <c r="D23"/>
      <c r="E23"/>
      <c r="F23"/>
    </row>
    <row r="24" spans="2:7" x14ac:dyDescent="0.25">
      <c r="B24" t="s">
        <v>1</v>
      </c>
      <c r="C24" s="1">
        <v>55559019</v>
      </c>
      <c r="D24" s="2">
        <f>0.3%*C24*1.08</f>
        <v>180011.22156000001</v>
      </c>
      <c r="E24" s="2">
        <f>600000*1.08</f>
        <v>648000</v>
      </c>
      <c r="F24" s="2">
        <f>+SUM(D24:D28)-SUM(E24:E28)</f>
        <v>-436938.36479999998</v>
      </c>
      <c r="G24" s="1"/>
    </row>
    <row r="25" spans="2:7" x14ac:dyDescent="0.25">
      <c r="B25" t="s">
        <v>2</v>
      </c>
      <c r="C25" s="1">
        <v>6451611</v>
      </c>
      <c r="D25" s="2">
        <f t="shared" ref="D25:D28" si="3">0.3%*C25*1.08</f>
        <v>20903.219639999999</v>
      </c>
      <c r="E25" s="1"/>
      <c r="F25" s="1"/>
      <c r="G25" s="1"/>
    </row>
    <row r="26" spans="2:7" x14ac:dyDescent="0.25">
      <c r="B26" t="s">
        <v>3</v>
      </c>
      <c r="C26"/>
      <c r="D26" s="2">
        <f t="shared" si="3"/>
        <v>0</v>
      </c>
      <c r="E26"/>
      <c r="F26" s="1"/>
      <c r="G26" s="1"/>
    </row>
    <row r="27" spans="2:7" x14ac:dyDescent="0.25">
      <c r="B27" t="s">
        <v>4</v>
      </c>
      <c r="C27" s="1">
        <v>626370</v>
      </c>
      <c r="D27" s="2">
        <f t="shared" si="3"/>
        <v>2029.4388000000004</v>
      </c>
      <c r="E27" s="1"/>
      <c r="F27" s="1"/>
    </row>
    <row r="28" spans="2:7" x14ac:dyDescent="0.25">
      <c r="B28" t="s">
        <v>5</v>
      </c>
      <c r="C28" s="1">
        <v>2505480</v>
      </c>
      <c r="D28" s="2">
        <f t="shared" si="3"/>
        <v>8117.7552000000014</v>
      </c>
      <c r="E28" s="1"/>
      <c r="F28" s="1"/>
      <c r="G28" s="1"/>
    </row>
    <row r="29" spans="2:7" x14ac:dyDescent="0.25">
      <c r="B29" t="s">
        <v>7</v>
      </c>
      <c r="C29" t="s">
        <v>12</v>
      </c>
      <c r="D29"/>
      <c r="E29"/>
      <c r="F29"/>
    </row>
    <row r="30" spans="2:7" x14ac:dyDescent="0.25">
      <c r="C30" t="s">
        <v>13</v>
      </c>
      <c r="D30"/>
      <c r="E30"/>
      <c r="F30"/>
    </row>
    <row r="31" spans="2:7" x14ac:dyDescent="0.25">
      <c r="B31" t="s">
        <v>1</v>
      </c>
      <c r="C31" s="1">
        <v>91914355</v>
      </c>
      <c r="D31" s="2">
        <f>0.3%*C31*1.08</f>
        <v>297802.51020000002</v>
      </c>
      <c r="E31" s="2">
        <f>800000*1.08</f>
        <v>864000</v>
      </c>
      <c r="F31" s="2">
        <f>+SUM(D31:D35)-SUM(E31:E35)</f>
        <v>-508073.89859999996</v>
      </c>
      <c r="G31" s="1"/>
    </row>
    <row r="32" spans="2:7" x14ac:dyDescent="0.25">
      <c r="B32" t="s">
        <v>2</v>
      </c>
      <c r="C32" s="1">
        <v>9232765</v>
      </c>
      <c r="D32" s="2">
        <f t="shared" ref="D32:D35" si="4">0.3%*C32*1.08</f>
        <v>29914.158600000002</v>
      </c>
      <c r="E32" s="1"/>
      <c r="F32" s="1"/>
      <c r="G32" s="1"/>
    </row>
    <row r="33" spans="2:7" x14ac:dyDescent="0.25">
      <c r="B33" t="s">
        <v>3</v>
      </c>
      <c r="C33" s="1">
        <v>2004400</v>
      </c>
      <c r="D33" s="2">
        <f t="shared" si="4"/>
        <v>6494.2560000000003</v>
      </c>
      <c r="E33"/>
      <c r="F33" s="1"/>
      <c r="G33" s="1"/>
    </row>
    <row r="34" spans="2:7" x14ac:dyDescent="0.25">
      <c r="B34" t="s">
        <v>4</v>
      </c>
      <c r="C34" s="1">
        <v>2442865</v>
      </c>
      <c r="D34" s="2">
        <f t="shared" si="4"/>
        <v>7914.8826000000008</v>
      </c>
      <c r="E34" s="1"/>
      <c r="F34" s="1"/>
    </row>
    <row r="35" spans="2:7" x14ac:dyDescent="0.25">
      <c r="B35" t="s">
        <v>5</v>
      </c>
      <c r="C35" s="1">
        <v>4259350</v>
      </c>
      <c r="D35" s="2">
        <f t="shared" si="4"/>
        <v>13800.294000000002</v>
      </c>
      <c r="E35" s="1"/>
      <c r="F35" s="1"/>
      <c r="G35" s="1"/>
    </row>
    <row r="36" spans="2:7" x14ac:dyDescent="0.25">
      <c r="B36" t="s">
        <v>7</v>
      </c>
      <c r="C36" t="s">
        <v>14</v>
      </c>
      <c r="D36"/>
      <c r="E36"/>
      <c r="F36"/>
    </row>
    <row r="37" spans="2:7" x14ac:dyDescent="0.25">
      <c r="C37" t="s">
        <v>15</v>
      </c>
      <c r="D37"/>
      <c r="E37"/>
      <c r="F37"/>
    </row>
    <row r="38" spans="2:7" x14ac:dyDescent="0.25">
      <c r="B38" t="s">
        <v>1</v>
      </c>
      <c r="C38" s="1">
        <v>64503621</v>
      </c>
      <c r="D38" s="2">
        <f>0.3%*C38*1.08</f>
        <v>208991.73204000003</v>
      </c>
      <c r="E38" s="2">
        <f>200000*1.08</f>
        <v>216000</v>
      </c>
      <c r="F38" s="2">
        <f>+SUM(D38:D42)-SUM(E38:E42)</f>
        <v>-174301.73675999997</v>
      </c>
      <c r="G38" s="1"/>
    </row>
    <row r="39" spans="2:7" x14ac:dyDescent="0.25">
      <c r="B39" t="s">
        <v>2</v>
      </c>
      <c r="C39" s="1">
        <v>6138426</v>
      </c>
      <c r="D39" s="2">
        <f t="shared" ref="D39:D42" si="5">0.3%*C39*1.08</f>
        <v>19888.500240000005</v>
      </c>
      <c r="E39" s="1"/>
      <c r="F39" s="1"/>
      <c r="G39" s="1"/>
    </row>
    <row r="40" spans="2:7" x14ac:dyDescent="0.25">
      <c r="B40" t="s">
        <v>3</v>
      </c>
      <c r="C40" s="1">
        <v>4823049</v>
      </c>
      <c r="D40" s="2">
        <f t="shared" si="5"/>
        <v>15626.678760000003</v>
      </c>
      <c r="E40"/>
      <c r="F40" s="1"/>
      <c r="G40" s="1"/>
    </row>
    <row r="41" spans="2:7" x14ac:dyDescent="0.25">
      <c r="B41" t="s">
        <v>4</v>
      </c>
      <c r="C41"/>
      <c r="D41" s="2">
        <f t="shared" si="5"/>
        <v>0</v>
      </c>
      <c r="E41" s="1"/>
      <c r="F41" s="1"/>
    </row>
    <row r="42" spans="2:7" x14ac:dyDescent="0.25">
      <c r="B42" t="s">
        <v>5</v>
      </c>
      <c r="C42" s="1">
        <v>4071405</v>
      </c>
      <c r="D42" s="2">
        <f t="shared" si="5"/>
        <v>13191.352200000001</v>
      </c>
      <c r="E42" s="2">
        <f>200000*1.08</f>
        <v>216000</v>
      </c>
      <c r="G42" s="1"/>
    </row>
    <row r="43" spans="2:7" x14ac:dyDescent="0.25">
      <c r="B43" t="s">
        <v>7</v>
      </c>
      <c r="C43" t="s">
        <v>16</v>
      </c>
      <c r="D43"/>
      <c r="E43"/>
      <c r="F4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G1" workbookViewId="0">
      <selection activeCell="N7" sqref="N7"/>
    </sheetView>
  </sheetViews>
  <sheetFormatPr defaultRowHeight="15" x14ac:dyDescent="0.25"/>
  <cols>
    <col min="1" max="1" width="0" hidden="1" customWidth="1"/>
    <col min="2" max="2" width="11.28515625" hidden="1" customWidth="1"/>
    <col min="3" max="3" width="25.7109375" style="2" hidden="1" customWidth="1"/>
    <col min="4" max="4" width="14.85546875" style="2" hidden="1" customWidth="1"/>
    <col min="5" max="5" width="17.85546875" style="2" hidden="1" customWidth="1"/>
    <col min="6" max="6" width="14.85546875" style="2" hidden="1" customWidth="1"/>
    <col min="7" max="7" width="7.85546875" style="2" customWidth="1"/>
    <col min="8" max="8" width="12.28515625" bestFit="1" customWidth="1"/>
    <col min="9" max="9" width="16.7109375" bestFit="1" customWidth="1"/>
    <col min="10" max="10" width="12.140625" bestFit="1" customWidth="1"/>
    <col min="11" max="11" width="13.85546875" bestFit="1" customWidth="1"/>
    <col min="12" max="12" width="13.28515625" bestFit="1" customWidth="1"/>
    <col min="13" max="13" width="10.5703125" bestFit="1" customWidth="1"/>
    <col min="14" max="14" width="12.140625" bestFit="1" customWidth="1"/>
    <col min="15" max="15" width="10.5703125" bestFit="1" customWidth="1"/>
  </cols>
  <sheetData>
    <row r="1" spans="1:22" x14ac:dyDescent="0.25">
      <c r="C1" s="2" t="s">
        <v>29</v>
      </c>
      <c r="E1" t="s">
        <v>21</v>
      </c>
    </row>
    <row r="2" spans="1:22" x14ac:dyDescent="0.25">
      <c r="C2" t="s">
        <v>0</v>
      </c>
      <c r="D2" t="s">
        <v>22</v>
      </c>
      <c r="E2" s="2" t="s">
        <v>23</v>
      </c>
      <c r="F2" t="s">
        <v>24</v>
      </c>
      <c r="G2"/>
      <c r="I2" t="s">
        <v>25</v>
      </c>
    </row>
    <row r="3" spans="1:22" x14ac:dyDescent="0.25">
      <c r="B3" t="s">
        <v>1</v>
      </c>
      <c r="C3" s="2">
        <v>124366452</v>
      </c>
      <c r="D3" s="2">
        <f>0.3%*C3*1.08</f>
        <v>402947.30448000005</v>
      </c>
      <c r="E3" s="2">
        <f>1200000*1.08</f>
        <v>1296000</v>
      </c>
      <c r="F3" s="2">
        <f>+D3-E3</f>
        <v>-893052.69551999995</v>
      </c>
      <c r="I3" s="2">
        <f>+SUM(F:F)</f>
        <v>-2030970.0121200001</v>
      </c>
    </row>
    <row r="4" spans="1:22" x14ac:dyDescent="0.25">
      <c r="B4" t="s">
        <v>2</v>
      </c>
      <c r="C4" s="2">
        <v>8894454</v>
      </c>
      <c r="D4" s="2">
        <f t="shared" ref="D4:D7" si="0">0.3%*C4*1.08</f>
        <v>28818.030960000004</v>
      </c>
      <c r="F4" s="2">
        <f t="shared" ref="F4:F42" si="1">+D4-E4</f>
        <v>28818.030960000004</v>
      </c>
    </row>
    <row r="5" spans="1:22" x14ac:dyDescent="0.25">
      <c r="B5" t="s">
        <v>3</v>
      </c>
      <c r="C5" s="2">
        <v>3131850</v>
      </c>
      <c r="D5" s="2">
        <f t="shared" si="0"/>
        <v>10147.194000000001</v>
      </c>
      <c r="F5" s="2">
        <f t="shared" si="1"/>
        <v>10147.194000000001</v>
      </c>
      <c r="I5" t="s">
        <v>37</v>
      </c>
      <c r="J5" t="s">
        <v>33</v>
      </c>
    </row>
    <row r="6" spans="1:22" x14ac:dyDescent="0.25">
      <c r="B6" t="s">
        <v>4</v>
      </c>
      <c r="C6" s="2">
        <v>3758220</v>
      </c>
      <c r="D6" s="2">
        <f t="shared" si="0"/>
        <v>12176.632800000001</v>
      </c>
      <c r="F6" s="2">
        <f t="shared" si="1"/>
        <v>12176.632800000001</v>
      </c>
      <c r="I6" s="4">
        <f>+I3</f>
        <v>-2030970.0121200001</v>
      </c>
      <c r="J6" t="s">
        <v>32</v>
      </c>
      <c r="K6" t="s">
        <v>35</v>
      </c>
      <c r="L6" t="s">
        <v>36</v>
      </c>
      <c r="M6" t="s">
        <v>39</v>
      </c>
    </row>
    <row r="7" spans="1:22" x14ac:dyDescent="0.25">
      <c r="B7" t="s">
        <v>5</v>
      </c>
      <c r="C7" s="2">
        <v>3946131</v>
      </c>
      <c r="D7" s="2">
        <f t="shared" si="0"/>
        <v>12785.464440000002</v>
      </c>
      <c r="E7" s="2">
        <f>200000*1.08</f>
        <v>216000</v>
      </c>
      <c r="F7" s="2">
        <f t="shared" si="1"/>
        <v>-203214.53555999999</v>
      </c>
      <c r="I7" s="2"/>
      <c r="J7" s="2">
        <v>229327</v>
      </c>
      <c r="K7" s="2">
        <v>358283</v>
      </c>
      <c r="L7" s="2">
        <v>495992.68488000007</v>
      </c>
      <c r="M7" s="2">
        <v>415807</v>
      </c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B8" t="s">
        <v>7</v>
      </c>
      <c r="C8" s="2" t="s">
        <v>9</v>
      </c>
      <c r="F8" s="2">
        <f t="shared" si="1"/>
        <v>0</v>
      </c>
      <c r="I8" s="2" t="s">
        <v>34</v>
      </c>
      <c r="J8" s="2">
        <f>+I6+SUM($J$7:$T$7)</f>
        <v>-531560.32724000001</v>
      </c>
    </row>
    <row r="9" spans="1:22" x14ac:dyDescent="0.25">
      <c r="C9" t="s">
        <v>6</v>
      </c>
      <c r="D9"/>
      <c r="E9"/>
      <c r="F9" s="2">
        <f t="shared" si="1"/>
        <v>0</v>
      </c>
      <c r="K9" s="6">
        <v>3.0000000000000001E-3</v>
      </c>
    </row>
    <row r="10" spans="1:22" x14ac:dyDescent="0.25">
      <c r="B10" t="s">
        <v>1</v>
      </c>
      <c r="C10" s="1">
        <v>39774495</v>
      </c>
      <c r="D10" s="2">
        <f>0.3%*C10*1.08</f>
        <v>128869.36380000001</v>
      </c>
      <c r="E10" s="2">
        <f>200000*1.08</f>
        <v>216000</v>
      </c>
      <c r="F10" s="2">
        <f t="shared" si="1"/>
        <v>-87130.636199999994</v>
      </c>
      <c r="H10" s="1"/>
      <c r="J10" t="s">
        <v>31</v>
      </c>
      <c r="K10" s="5" t="s">
        <v>34</v>
      </c>
      <c r="L10" t="s">
        <v>32</v>
      </c>
      <c r="M10" t="s">
        <v>35</v>
      </c>
      <c r="N10" t="s">
        <v>36</v>
      </c>
      <c r="O10" t="s">
        <v>39</v>
      </c>
    </row>
    <row r="11" spans="1:22" s="2" customFormat="1" x14ac:dyDescent="0.25">
      <c r="A11"/>
      <c r="B11" t="s">
        <v>2</v>
      </c>
      <c r="C11" s="1">
        <v>5073597</v>
      </c>
      <c r="D11" s="2">
        <f t="shared" ref="D11:D14" si="2">0.3%*C11*1.08</f>
        <v>16438.454280000002</v>
      </c>
      <c r="F11" s="2">
        <f t="shared" si="1"/>
        <v>16438.454280000002</v>
      </c>
      <c r="H11" s="1"/>
      <c r="I11" t="s">
        <v>1</v>
      </c>
      <c r="J11" s="4">
        <f>+F3+F10+F17+F24+F31+F38</f>
        <v>-1855775.6618399997</v>
      </c>
      <c r="K11" s="4">
        <f>+J11+SUM(L11:XFD11)</f>
        <v>-557503.2726799997</v>
      </c>
      <c r="L11" s="2">
        <v>199088</v>
      </c>
      <c r="M11" s="2">
        <v>307414</v>
      </c>
      <c r="N11" s="2">
        <v>451863.38916000002</v>
      </c>
      <c r="O11" s="2">
        <v>339907</v>
      </c>
    </row>
    <row r="12" spans="1:22" s="2" customFormat="1" x14ac:dyDescent="0.25">
      <c r="A12"/>
      <c r="B12" t="s">
        <v>3</v>
      </c>
      <c r="C12"/>
      <c r="D12" s="2">
        <f t="shared" si="2"/>
        <v>0</v>
      </c>
      <c r="F12" s="2">
        <f t="shared" si="1"/>
        <v>0</v>
      </c>
      <c r="H12" s="1" t="s">
        <v>38</v>
      </c>
      <c r="I12" t="s">
        <v>2</v>
      </c>
      <c r="J12" s="4">
        <f>+F4+F11+F18+F25+F32+F39</f>
        <v>134024.36904000002</v>
      </c>
      <c r="K12" s="7">
        <f>+J12+SUM(L12:XFD12)</f>
        <v>234568.10032000003</v>
      </c>
      <c r="L12" s="2">
        <v>12785</v>
      </c>
      <c r="M12" s="2">
        <v>25607</v>
      </c>
      <c r="N12" s="2">
        <v>14406.731280000002</v>
      </c>
      <c r="O12" s="2">
        <v>47745</v>
      </c>
    </row>
    <row r="13" spans="1:22" s="2" customFormat="1" x14ac:dyDescent="0.25">
      <c r="A13"/>
      <c r="B13" t="s">
        <v>4</v>
      </c>
      <c r="C13" s="1">
        <v>563733</v>
      </c>
      <c r="D13" s="2">
        <f t="shared" si="2"/>
        <v>1826.4949200000001</v>
      </c>
      <c r="F13" s="2">
        <f t="shared" si="1"/>
        <v>1826.4949200000001</v>
      </c>
      <c r="H13" s="1" t="s">
        <v>38</v>
      </c>
      <c r="I13" t="s">
        <v>3</v>
      </c>
      <c r="J13" s="4">
        <f>+F5+F12+F19+F26+F33+F40</f>
        <v>32268.128760000003</v>
      </c>
      <c r="K13" s="7">
        <f>+J13+SUM(L13:XFD13)</f>
        <v>70558.78588000001</v>
      </c>
      <c r="L13" s="2">
        <v>4059</v>
      </c>
      <c r="M13" s="2">
        <v>10690</v>
      </c>
      <c r="N13" s="2">
        <v>10563.657120000002</v>
      </c>
      <c r="O13" s="2">
        <v>12978</v>
      </c>
    </row>
    <row r="14" spans="1:22" s="2" customFormat="1" x14ac:dyDescent="0.25">
      <c r="A14"/>
      <c r="B14" t="s">
        <v>5</v>
      </c>
      <c r="C14" s="1">
        <v>1879110</v>
      </c>
      <c r="D14" s="2">
        <f t="shared" si="2"/>
        <v>6088.3164000000006</v>
      </c>
      <c r="F14" s="2">
        <f t="shared" si="1"/>
        <v>6088.3164000000006</v>
      </c>
      <c r="H14" s="1" t="s">
        <v>38</v>
      </c>
      <c r="I14" t="s">
        <v>4</v>
      </c>
      <c r="J14" s="4">
        <f>+F6+F13+F20+F27+F34+F41</f>
        <v>32471.092080000002</v>
      </c>
      <c r="K14" s="7">
        <f>+J14+SUM(L14:XFD14)</f>
        <v>58414.928039999999</v>
      </c>
      <c r="L14" s="2">
        <v>7306</v>
      </c>
      <c r="M14" s="2">
        <v>4700</v>
      </c>
      <c r="N14" s="2">
        <v>8276.8359600000003</v>
      </c>
      <c r="O14" s="2">
        <v>5661</v>
      </c>
    </row>
    <row r="15" spans="1:22" s="2" customFormat="1" x14ac:dyDescent="0.25">
      <c r="A15"/>
      <c r="B15" t="s">
        <v>7</v>
      </c>
      <c r="C15" t="s">
        <v>8</v>
      </c>
      <c r="D15"/>
      <c r="E15"/>
      <c r="F15" s="2">
        <f t="shared" si="1"/>
        <v>0</v>
      </c>
      <c r="H15"/>
      <c r="I15" t="s">
        <v>5</v>
      </c>
      <c r="J15" s="4">
        <f>+F7+F14+F21+F28+F35+F42</f>
        <v>-373957.94016</v>
      </c>
      <c r="K15" s="4">
        <f>+J15+SUM(L15:XFD15)</f>
        <v>-337599.8688</v>
      </c>
      <c r="L15" s="2">
        <v>6088</v>
      </c>
      <c r="M15" s="2">
        <v>9871</v>
      </c>
      <c r="N15" s="2">
        <v>10882.071360000002</v>
      </c>
      <c r="O15" s="2">
        <v>9517</v>
      </c>
    </row>
    <row r="16" spans="1:22" s="9" customFormat="1" x14ac:dyDescent="0.25">
      <c r="A16"/>
      <c r="B16"/>
      <c r="C16" t="s">
        <v>10</v>
      </c>
      <c r="D16"/>
      <c r="E16"/>
      <c r="F16" s="2">
        <f t="shared" si="1"/>
        <v>0</v>
      </c>
      <c r="G16" s="2"/>
      <c r="H16"/>
      <c r="I16"/>
      <c r="J16" s="8">
        <f>+SUM(J11:J15)</f>
        <v>-2030970.0121199996</v>
      </c>
      <c r="K16" s="8">
        <f>+SUM(K11:K15)</f>
        <v>-531561.32723999966</v>
      </c>
      <c r="L16" s="8">
        <f>+SUM(L11:L15)</f>
        <v>229326</v>
      </c>
      <c r="M16" s="8">
        <f>+SUM(M11:M15)</f>
        <v>358282</v>
      </c>
      <c r="N16" s="8">
        <f t="shared" ref="N16:U16" si="3">+SUM(N11:N15)</f>
        <v>495992.68488000002</v>
      </c>
      <c r="O16" s="8">
        <f t="shared" si="3"/>
        <v>415808</v>
      </c>
      <c r="P16" s="8">
        <f t="shared" si="3"/>
        <v>0</v>
      </c>
      <c r="Q16" s="8">
        <f t="shared" si="3"/>
        <v>0</v>
      </c>
      <c r="R16" s="8">
        <f t="shared" si="3"/>
        <v>0</v>
      </c>
      <c r="S16" s="8">
        <f t="shared" si="3"/>
        <v>0</v>
      </c>
      <c r="T16" s="8">
        <f t="shared" si="3"/>
        <v>0</v>
      </c>
      <c r="U16" s="8">
        <f t="shared" si="3"/>
        <v>0</v>
      </c>
    </row>
    <row r="17" spans="2:12" x14ac:dyDescent="0.25">
      <c r="B17" t="s">
        <v>1</v>
      </c>
      <c r="C17" s="1">
        <v>51111792</v>
      </c>
      <c r="D17" s="2">
        <f t="shared" ref="D17:D21" si="4">0.3%*C17*1.08</f>
        <v>165602.20608</v>
      </c>
      <c r="E17" s="1"/>
      <c r="F17" s="2">
        <f t="shared" si="1"/>
        <v>165602.20608</v>
      </c>
      <c r="H17" s="1"/>
    </row>
    <row r="18" spans="2:12" x14ac:dyDescent="0.25">
      <c r="B18" t="s">
        <v>2</v>
      </c>
      <c r="C18" s="1">
        <v>5574693</v>
      </c>
      <c r="D18" s="2">
        <f t="shared" si="4"/>
        <v>18062.005320000004</v>
      </c>
      <c r="E18" s="1"/>
      <c r="F18" s="2">
        <f t="shared" si="1"/>
        <v>18062.005320000004</v>
      </c>
      <c r="H18" s="1"/>
    </row>
    <row r="19" spans="2:12" x14ac:dyDescent="0.25">
      <c r="B19" t="s">
        <v>3</v>
      </c>
      <c r="C19"/>
      <c r="D19" s="2">
        <f t="shared" si="4"/>
        <v>0</v>
      </c>
      <c r="E19"/>
      <c r="F19" s="2">
        <f t="shared" si="1"/>
        <v>0</v>
      </c>
      <c r="H19" s="1"/>
    </row>
    <row r="20" spans="2:12" x14ac:dyDescent="0.25">
      <c r="B20" t="s">
        <v>4</v>
      </c>
      <c r="C20" s="1">
        <v>2630754</v>
      </c>
      <c r="D20" s="2">
        <f t="shared" si="4"/>
        <v>8523.642960000001</v>
      </c>
      <c r="E20" s="1"/>
      <c r="F20" s="2">
        <f t="shared" si="1"/>
        <v>8523.642960000001</v>
      </c>
      <c r="L20" s="2"/>
    </row>
    <row r="21" spans="2:12" x14ac:dyDescent="0.25">
      <c r="B21" t="s">
        <v>5</v>
      </c>
      <c r="C21" s="1">
        <v>1252740</v>
      </c>
      <c r="D21" s="2">
        <f t="shared" si="4"/>
        <v>4058.8776000000007</v>
      </c>
      <c r="E21" s="1"/>
      <c r="F21" s="2">
        <f t="shared" si="1"/>
        <v>4058.8776000000007</v>
      </c>
      <c r="H21" s="1"/>
      <c r="L21" s="2"/>
    </row>
    <row r="22" spans="2:12" x14ac:dyDescent="0.25">
      <c r="B22" t="s">
        <v>7</v>
      </c>
      <c r="C22"/>
      <c r="D22"/>
      <c r="E22"/>
      <c r="F22" s="2">
        <f t="shared" si="1"/>
        <v>0</v>
      </c>
      <c r="L22" s="2"/>
    </row>
    <row r="23" spans="2:12" x14ac:dyDescent="0.25">
      <c r="C23" t="s">
        <v>11</v>
      </c>
      <c r="D23"/>
      <c r="E23"/>
      <c r="F23" s="2">
        <f t="shared" si="1"/>
        <v>0</v>
      </c>
      <c r="L23" s="2"/>
    </row>
    <row r="24" spans="2:12" x14ac:dyDescent="0.25">
      <c r="B24" t="s">
        <v>1</v>
      </c>
      <c r="C24" s="1">
        <v>55559019</v>
      </c>
      <c r="D24" s="2">
        <f>0.3%*C24*1.08</f>
        <v>180011.22156000001</v>
      </c>
      <c r="E24" s="2">
        <f>600000*1.08</f>
        <v>648000</v>
      </c>
      <c r="F24" s="2">
        <f t="shared" si="1"/>
        <v>-467988.77844000002</v>
      </c>
      <c r="H24" s="1"/>
      <c r="L24" s="2"/>
    </row>
    <row r="25" spans="2:12" x14ac:dyDescent="0.25">
      <c r="B25" t="s">
        <v>2</v>
      </c>
      <c r="C25" s="1">
        <v>6451611</v>
      </c>
      <c r="D25" s="2">
        <f t="shared" ref="D25:D28" si="5">0.3%*C25*1.08</f>
        <v>20903.219639999999</v>
      </c>
      <c r="E25" s="1"/>
      <c r="F25" s="2">
        <f t="shared" si="1"/>
        <v>20903.219639999999</v>
      </c>
      <c r="H25" s="1"/>
    </row>
    <row r="26" spans="2:12" x14ac:dyDescent="0.25">
      <c r="B26" t="s">
        <v>3</v>
      </c>
      <c r="C26"/>
      <c r="D26" s="2">
        <f t="shared" si="5"/>
        <v>0</v>
      </c>
      <c r="E26"/>
      <c r="F26" s="2">
        <f t="shared" si="1"/>
        <v>0</v>
      </c>
      <c r="H26" s="1"/>
    </row>
    <row r="27" spans="2:12" x14ac:dyDescent="0.25">
      <c r="B27" t="s">
        <v>4</v>
      </c>
      <c r="C27" s="1">
        <v>626370</v>
      </c>
      <c r="D27" s="2">
        <f t="shared" si="5"/>
        <v>2029.4388000000004</v>
      </c>
      <c r="E27" s="1"/>
      <c r="F27" s="2">
        <f t="shared" si="1"/>
        <v>2029.4388000000004</v>
      </c>
    </row>
    <row r="28" spans="2:12" x14ac:dyDescent="0.25">
      <c r="B28" t="s">
        <v>5</v>
      </c>
      <c r="C28" s="1">
        <v>2505480</v>
      </c>
      <c r="D28" s="2">
        <f t="shared" si="5"/>
        <v>8117.7552000000014</v>
      </c>
      <c r="E28" s="1"/>
      <c r="F28" s="2">
        <f t="shared" si="1"/>
        <v>8117.7552000000014</v>
      </c>
      <c r="H28" s="1"/>
    </row>
    <row r="29" spans="2:12" x14ac:dyDescent="0.25">
      <c r="B29" t="s">
        <v>7</v>
      </c>
      <c r="C29" t="s">
        <v>12</v>
      </c>
      <c r="D29"/>
      <c r="E29"/>
      <c r="F29" s="2">
        <f t="shared" si="1"/>
        <v>0</v>
      </c>
    </row>
    <row r="30" spans="2:12" x14ac:dyDescent="0.25">
      <c r="C30" t="s">
        <v>13</v>
      </c>
      <c r="D30"/>
      <c r="E30"/>
      <c r="F30" s="2">
        <f t="shared" si="1"/>
        <v>0</v>
      </c>
    </row>
    <row r="31" spans="2:12" x14ac:dyDescent="0.25">
      <c r="B31" t="s">
        <v>1</v>
      </c>
      <c r="C31" s="1">
        <v>91914355</v>
      </c>
      <c r="D31" s="2">
        <f>0.3%*C31*1.08</f>
        <v>297802.51020000002</v>
      </c>
      <c r="E31" s="2">
        <f>800000*1.08</f>
        <v>864000</v>
      </c>
      <c r="F31" s="2">
        <f t="shared" si="1"/>
        <v>-566197.48979999998</v>
      </c>
      <c r="H31" s="1"/>
    </row>
    <row r="32" spans="2:12" x14ac:dyDescent="0.25">
      <c r="B32" t="s">
        <v>2</v>
      </c>
      <c r="C32" s="1">
        <v>9232765</v>
      </c>
      <c r="D32" s="2">
        <f t="shared" ref="D32:D35" si="6">0.3%*C32*1.08</f>
        <v>29914.158600000002</v>
      </c>
      <c r="E32" s="1"/>
      <c r="F32" s="2">
        <f t="shared" si="1"/>
        <v>29914.158600000002</v>
      </c>
      <c r="H32" s="1"/>
    </row>
    <row r="33" spans="2:8" x14ac:dyDescent="0.25">
      <c r="B33" t="s">
        <v>3</v>
      </c>
      <c r="C33" s="1">
        <v>2004400</v>
      </c>
      <c r="D33" s="2">
        <f t="shared" si="6"/>
        <v>6494.2560000000003</v>
      </c>
      <c r="E33"/>
      <c r="F33" s="2">
        <f t="shared" si="1"/>
        <v>6494.2560000000003</v>
      </c>
      <c r="H33" s="1"/>
    </row>
    <row r="34" spans="2:8" x14ac:dyDescent="0.25">
      <c r="B34" t="s">
        <v>4</v>
      </c>
      <c r="C34" s="1">
        <v>2442865</v>
      </c>
      <c r="D34" s="2">
        <f t="shared" si="6"/>
        <v>7914.8826000000008</v>
      </c>
      <c r="E34" s="1"/>
      <c r="F34" s="2">
        <f t="shared" si="1"/>
        <v>7914.8826000000008</v>
      </c>
    </row>
    <row r="35" spans="2:8" x14ac:dyDescent="0.25">
      <c r="B35" t="s">
        <v>5</v>
      </c>
      <c r="C35" s="1">
        <v>4259350</v>
      </c>
      <c r="D35" s="2">
        <f t="shared" si="6"/>
        <v>13800.294000000002</v>
      </c>
      <c r="E35" s="1"/>
      <c r="F35" s="2">
        <f t="shared" si="1"/>
        <v>13800.294000000002</v>
      </c>
      <c r="H35" s="1"/>
    </row>
    <row r="36" spans="2:8" x14ac:dyDescent="0.25">
      <c r="B36" t="s">
        <v>7</v>
      </c>
      <c r="C36" t="s">
        <v>14</v>
      </c>
      <c r="D36"/>
      <c r="E36"/>
      <c r="F36" s="2">
        <f t="shared" si="1"/>
        <v>0</v>
      </c>
    </row>
    <row r="37" spans="2:8" x14ac:dyDescent="0.25">
      <c r="C37" t="s">
        <v>15</v>
      </c>
      <c r="D37"/>
      <c r="E37"/>
      <c r="F37" s="2">
        <f t="shared" si="1"/>
        <v>0</v>
      </c>
    </row>
    <row r="38" spans="2:8" x14ac:dyDescent="0.25">
      <c r="B38" t="s">
        <v>1</v>
      </c>
      <c r="C38" s="1">
        <v>64503621</v>
      </c>
      <c r="D38" s="2">
        <f>0.3%*C38*1.08</f>
        <v>208991.73204000003</v>
      </c>
      <c r="E38" s="2">
        <f>200000*1.08</f>
        <v>216000</v>
      </c>
      <c r="F38" s="2">
        <f t="shared" si="1"/>
        <v>-7008.2679599999683</v>
      </c>
      <c r="H38" s="1"/>
    </row>
    <row r="39" spans="2:8" x14ac:dyDescent="0.25">
      <c r="B39" t="s">
        <v>2</v>
      </c>
      <c r="C39" s="1">
        <v>6138426</v>
      </c>
      <c r="D39" s="2">
        <f t="shared" ref="D39:D42" si="7">0.3%*C39*1.08</f>
        <v>19888.500240000005</v>
      </c>
      <c r="E39" s="1"/>
      <c r="F39" s="2">
        <f t="shared" si="1"/>
        <v>19888.500240000005</v>
      </c>
      <c r="H39" s="1"/>
    </row>
    <row r="40" spans="2:8" x14ac:dyDescent="0.25">
      <c r="B40" t="s">
        <v>3</v>
      </c>
      <c r="C40" s="1">
        <v>4823049</v>
      </c>
      <c r="D40" s="2">
        <f t="shared" si="7"/>
        <v>15626.678760000003</v>
      </c>
      <c r="E40"/>
      <c r="F40" s="2">
        <f t="shared" si="1"/>
        <v>15626.678760000003</v>
      </c>
      <c r="H40" s="1"/>
    </row>
    <row r="41" spans="2:8" x14ac:dyDescent="0.25">
      <c r="B41" t="s">
        <v>4</v>
      </c>
      <c r="C41"/>
      <c r="D41" s="2">
        <f t="shared" si="7"/>
        <v>0</v>
      </c>
      <c r="E41" s="1"/>
      <c r="F41" s="2">
        <f t="shared" si="1"/>
        <v>0</v>
      </c>
    </row>
    <row r="42" spans="2:8" x14ac:dyDescent="0.25">
      <c r="B42" t="s">
        <v>5</v>
      </c>
      <c r="C42" s="1">
        <v>4071405</v>
      </c>
      <c r="D42" s="2">
        <f t="shared" si="7"/>
        <v>13191.352200000001</v>
      </c>
      <c r="E42" s="2">
        <f>200000*1.08</f>
        <v>216000</v>
      </c>
      <c r="F42" s="2">
        <f t="shared" si="1"/>
        <v>-202808.64780000001</v>
      </c>
      <c r="H42" s="1"/>
    </row>
    <row r="43" spans="2:8" x14ac:dyDescent="0.25">
      <c r="B43" t="s">
        <v>7</v>
      </c>
      <c r="C43" t="s">
        <v>16</v>
      </c>
      <c r="D43"/>
      <c r="E43"/>
      <c r="F43"/>
      <c r="G43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1" activeCellId="4" sqref="E2:E7 B11 C11 D11 E11"/>
    </sheetView>
  </sheetViews>
  <sheetFormatPr defaultRowHeight="15" x14ac:dyDescent="0.25"/>
  <cols>
    <col min="1" max="1" width="15.28515625" bestFit="1" customWidth="1"/>
    <col min="2" max="2" width="12.140625" bestFit="1" customWidth="1"/>
    <col min="3" max="3" width="10.5703125" bestFit="1" customWidth="1"/>
    <col min="4" max="4" width="11.28515625" bestFit="1" customWidth="1"/>
    <col min="5" max="5" width="13.28515625" bestFit="1" customWidth="1"/>
    <col min="6" max="6" width="16.5703125" bestFit="1" customWidth="1"/>
    <col min="7" max="7" width="14.28515625" style="2" bestFit="1" customWidth="1"/>
    <col min="8" max="8" width="12.140625" bestFit="1" customWidth="1"/>
  </cols>
  <sheetData>
    <row r="1" spans="1:8" x14ac:dyDescent="0.25">
      <c r="C1" t="s">
        <v>26</v>
      </c>
      <c r="D1" t="s">
        <v>7</v>
      </c>
      <c r="E1" t="s">
        <v>27</v>
      </c>
      <c r="F1" t="s">
        <v>30</v>
      </c>
      <c r="G1" s="2" t="s">
        <v>28</v>
      </c>
      <c r="H1" t="s">
        <v>24</v>
      </c>
    </row>
    <row r="2" spans="1:8" x14ac:dyDescent="0.25">
      <c r="B2" t="s">
        <v>0</v>
      </c>
      <c r="C2" s="1">
        <v>41653605</v>
      </c>
      <c r="D2" s="3" t="s">
        <v>17</v>
      </c>
      <c r="E2" s="2">
        <f>0.3%*C2*1.08</f>
        <v>134957.6802</v>
      </c>
      <c r="F2">
        <v>2</v>
      </c>
      <c r="G2" s="2">
        <f>+F2*200000*1.08</f>
        <v>432000</v>
      </c>
      <c r="H2" s="4">
        <f>+E2-G2</f>
        <v>-297042.3198</v>
      </c>
    </row>
    <row r="3" spans="1:8" x14ac:dyDescent="0.25">
      <c r="B3" t="s">
        <v>6</v>
      </c>
      <c r="C3" s="1">
        <v>11838393</v>
      </c>
      <c r="D3" t="s">
        <v>18</v>
      </c>
      <c r="E3" s="2">
        <f t="shared" ref="E3:E7" si="0">0.3%*C3*1.08</f>
        <v>38356.39332000001</v>
      </c>
      <c r="F3">
        <v>1</v>
      </c>
      <c r="G3" s="2">
        <f t="shared" ref="G3:G7" si="1">+F3*200000*1.08</f>
        <v>216000</v>
      </c>
      <c r="H3" s="4">
        <f t="shared" ref="H3:H7" si="2">+E3-G3</f>
        <v>-177643.60668</v>
      </c>
    </row>
    <row r="4" spans="1:8" x14ac:dyDescent="0.25">
      <c r="B4" t="s">
        <v>10</v>
      </c>
      <c r="C4" s="1">
        <v>11274660</v>
      </c>
      <c r="D4" t="s">
        <v>19</v>
      </c>
      <c r="E4" s="2">
        <f t="shared" si="0"/>
        <v>36529.898400000005</v>
      </c>
      <c r="F4">
        <v>4</v>
      </c>
      <c r="G4" s="2">
        <f t="shared" si="1"/>
        <v>864000</v>
      </c>
      <c r="H4" s="4">
        <f t="shared" si="2"/>
        <v>-827470.10159999994</v>
      </c>
    </row>
    <row r="5" spans="1:8" x14ac:dyDescent="0.25">
      <c r="B5" t="s">
        <v>11</v>
      </c>
      <c r="C5" s="1">
        <v>21572183</v>
      </c>
      <c r="D5" t="s">
        <v>20</v>
      </c>
      <c r="E5" s="2">
        <f t="shared" si="0"/>
        <v>69893.872920000009</v>
      </c>
      <c r="F5">
        <v>5</v>
      </c>
      <c r="G5" s="2">
        <f t="shared" si="1"/>
        <v>1080000</v>
      </c>
      <c r="H5" s="4">
        <f t="shared" si="2"/>
        <v>-1010106.12708</v>
      </c>
    </row>
    <row r="6" spans="1:8" x14ac:dyDescent="0.25">
      <c r="B6" t="s">
        <v>13</v>
      </c>
      <c r="C6" s="1">
        <v>31619166</v>
      </c>
      <c r="D6" t="s">
        <v>19</v>
      </c>
      <c r="E6" s="2">
        <f t="shared" si="0"/>
        <v>102446.09784000002</v>
      </c>
      <c r="F6">
        <v>4</v>
      </c>
      <c r="G6" s="2">
        <f t="shared" si="1"/>
        <v>864000</v>
      </c>
      <c r="H6" s="4">
        <f t="shared" si="2"/>
        <v>-761553.90215999994</v>
      </c>
    </row>
    <row r="7" spans="1:8" x14ac:dyDescent="0.25">
      <c r="B7" t="s">
        <v>15</v>
      </c>
      <c r="C7" s="1">
        <v>13980579</v>
      </c>
      <c r="D7" t="s">
        <v>20</v>
      </c>
      <c r="E7" s="2">
        <f t="shared" si="0"/>
        <v>45297.075960000002</v>
      </c>
      <c r="F7">
        <v>5</v>
      </c>
      <c r="G7" s="2">
        <f t="shared" si="1"/>
        <v>1080000</v>
      </c>
      <c r="H7" s="4">
        <f t="shared" si="2"/>
        <v>-1034702.92404</v>
      </c>
    </row>
    <row r="8" spans="1:8" x14ac:dyDescent="0.25">
      <c r="H8" s="4">
        <f>SUM(H2:H7)</f>
        <v>-4108518.9813600001</v>
      </c>
    </row>
    <row r="9" spans="1:8" x14ac:dyDescent="0.25">
      <c r="A9" t="s">
        <v>31</v>
      </c>
      <c r="B9" t="s">
        <v>33</v>
      </c>
    </row>
    <row r="10" spans="1:8" x14ac:dyDescent="0.25">
      <c r="A10" s="4">
        <f>+H8</f>
        <v>-4108518.9813600001</v>
      </c>
      <c r="B10" t="s">
        <v>32</v>
      </c>
      <c r="C10" t="s">
        <v>35</v>
      </c>
      <c r="D10" t="s">
        <v>36</v>
      </c>
      <c r="E10" t="s">
        <v>39</v>
      </c>
    </row>
    <row r="11" spans="1:8" s="2" customFormat="1" x14ac:dyDescent="0.25">
      <c r="B11" s="2">
        <v>35718</v>
      </c>
      <c r="C11" s="2">
        <v>232450</v>
      </c>
      <c r="D11" s="2">
        <v>287639</v>
      </c>
      <c r="E11" s="2">
        <v>214839</v>
      </c>
    </row>
    <row r="12" spans="1:8" s="2" customFormat="1" x14ac:dyDescent="0.25">
      <c r="A12" s="2" t="s">
        <v>34</v>
      </c>
      <c r="B12" s="2">
        <f>+A10+SUM($B$11:$Q$11)</f>
        <v>-3337872.9813600001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MIỀN BẮC</vt:lpstr>
      <vt:lpstr>MIỀN BẮC RIÊNG CN</vt:lpstr>
      <vt:lpstr>MIỀN 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2024-09-12T04:56:21Z</dcterms:created>
  <dcterms:modified xsi:type="dcterms:W3CDTF">2025-02-18T06:35:16Z</dcterms:modified>
</cp:coreProperties>
</file>