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ADMIN\OneDrive\Desktop\A Thuong\bảng luong 2024\"/>
    </mc:Choice>
  </mc:AlternateContent>
  <xr:revisionPtr revIDLastSave="0" documentId="13_ncr:1_{2442D6E2-A117-4F7D-94F6-049F7A16912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BẢNG CÔNG CHI TIẾT" sheetId="1" r:id="rId1"/>
    <sheet name="BẢNG TỔNG HỢP" sheetId="2" r:id="rId2"/>
    <sheet name="Tinh luong" sheetId="3" r:id="rId3"/>
    <sheet name="phieu luong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8" i="3" l="1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7" i="3"/>
  <c r="U6" i="3"/>
  <c r="U5" i="3"/>
  <c r="U4" i="3"/>
  <c r="E27" i="3"/>
  <c r="O27" i="3" s="1"/>
  <c r="W27" i="3" s="1"/>
  <c r="W28" i="3" s="1"/>
  <c r="B21" i="4"/>
  <c r="E4" i="3"/>
  <c r="B37" i="4"/>
  <c r="B30" i="4"/>
  <c r="F21" i="4"/>
  <c r="Q21" i="4"/>
  <c r="C21" i="4"/>
  <c r="J7" i="3"/>
  <c r="U27" i="3" l="1"/>
  <c r="E10" i="3"/>
  <c r="I7" i="3"/>
  <c r="E21" i="4"/>
  <c r="J8" i="3"/>
  <c r="V44" i="4" l="1"/>
  <c r="D21" i="4" l="1"/>
  <c r="G21" i="4"/>
  <c r="H21" i="4"/>
  <c r="I21" i="4"/>
  <c r="J21" i="4"/>
  <c r="K21" i="4"/>
  <c r="L21" i="4"/>
  <c r="M21" i="4"/>
  <c r="N21" i="4"/>
  <c r="O21" i="4"/>
  <c r="P21" i="4"/>
  <c r="R21" i="4"/>
  <c r="S21" i="4"/>
  <c r="T21" i="4"/>
  <c r="U21" i="4"/>
  <c r="V21" i="4"/>
  <c r="W21" i="4"/>
  <c r="X21" i="4"/>
  <c r="L19" i="3" l="1"/>
  <c r="L20" i="3"/>
  <c r="K19" i="3"/>
  <c r="K26" i="3" l="1"/>
  <c r="K25" i="3"/>
  <c r="K24" i="3"/>
  <c r="K23" i="3"/>
  <c r="K22" i="3"/>
  <c r="K21" i="3"/>
  <c r="K20" i="3"/>
  <c r="K18" i="3"/>
  <c r="K17" i="3"/>
  <c r="K16" i="3"/>
  <c r="K15" i="3"/>
  <c r="K14" i="3"/>
  <c r="K13" i="3"/>
  <c r="K12" i="3"/>
  <c r="K11" i="3"/>
  <c r="K10" i="3"/>
  <c r="K9" i="3"/>
  <c r="K8" i="3"/>
  <c r="I6" i="3"/>
  <c r="L8" i="3"/>
  <c r="L9" i="3"/>
  <c r="L10" i="3"/>
  <c r="L11" i="3"/>
  <c r="L12" i="3"/>
  <c r="L13" i="3"/>
  <c r="L14" i="3"/>
  <c r="L15" i="3"/>
  <c r="L16" i="3"/>
  <c r="L17" i="3"/>
  <c r="L18" i="3"/>
  <c r="L21" i="3"/>
  <c r="L22" i="3"/>
  <c r="L23" i="3"/>
  <c r="L24" i="3"/>
  <c r="L25" i="3"/>
  <c r="L26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I5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4" i="3"/>
  <c r="E7" i="3" l="1"/>
  <c r="E8" i="3"/>
  <c r="N8" i="3" s="1"/>
  <c r="U8" i="3" s="1"/>
  <c r="E9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L10" i="2"/>
  <c r="E5" i="3"/>
  <c r="E6" i="3"/>
  <c r="L20" i="2"/>
  <c r="L25" i="2"/>
  <c r="AC25" i="2" s="1"/>
  <c r="L14" i="2"/>
  <c r="L13" i="2"/>
  <c r="L12" i="2"/>
  <c r="L11" i="2"/>
  <c r="AC16" i="2"/>
  <c r="AD32" i="2"/>
  <c r="AE32" i="2" s="1"/>
  <c r="AC32" i="2"/>
  <c r="AB32" i="2"/>
  <c r="AA32" i="2"/>
  <c r="Z32" i="2"/>
  <c r="AD31" i="2"/>
  <c r="AE31" i="2" s="1"/>
  <c r="AC31" i="2"/>
  <c r="AB31" i="2"/>
  <c r="AA31" i="2"/>
  <c r="Z31" i="2"/>
  <c r="AD30" i="2"/>
  <c r="AE30" i="2" s="1"/>
  <c r="AC30" i="2"/>
  <c r="AB30" i="2"/>
  <c r="AA30" i="2"/>
  <c r="Z30" i="2"/>
  <c r="AD29" i="2"/>
  <c r="AE29" i="2" s="1"/>
  <c r="AC29" i="2"/>
  <c r="AB29" i="2"/>
  <c r="AA29" i="2"/>
  <c r="Z29" i="2"/>
  <c r="AD28" i="2"/>
  <c r="AE28" i="2" s="1"/>
  <c r="AC28" i="2"/>
  <c r="AB28" i="2"/>
  <c r="AA28" i="2"/>
  <c r="Z28" i="2"/>
  <c r="AD27" i="2"/>
  <c r="AE27" i="2" s="1"/>
  <c r="AC27" i="2"/>
  <c r="AB27" i="2"/>
  <c r="AA27" i="2"/>
  <c r="Z27" i="2"/>
  <c r="L26" i="2"/>
  <c r="AA26" i="2" s="1"/>
  <c r="AD24" i="2"/>
  <c r="AE24" i="2" s="1"/>
  <c r="AC24" i="2"/>
  <c r="AB24" i="2"/>
  <c r="AA24" i="2"/>
  <c r="Z24" i="2"/>
  <c r="L23" i="2"/>
  <c r="J23" i="2"/>
  <c r="AD23" i="2" s="1"/>
  <c r="AE23" i="2" s="1"/>
  <c r="AD22" i="2"/>
  <c r="AE22" i="2" s="1"/>
  <c r="AC22" i="2"/>
  <c r="AB22" i="2"/>
  <c r="AA22" i="2"/>
  <c r="Z22" i="2"/>
  <c r="J21" i="2"/>
  <c r="AC21" i="2" s="1"/>
  <c r="J20" i="2"/>
  <c r="Z20" i="2" s="1"/>
  <c r="J19" i="2"/>
  <c r="AD19" i="2" s="1"/>
  <c r="AE19" i="2" s="1"/>
  <c r="AD18" i="2"/>
  <c r="AE18" i="2" s="1"/>
  <c r="AC18" i="2"/>
  <c r="AB18" i="2"/>
  <c r="AA18" i="2"/>
  <c r="Z18" i="2"/>
  <c r="L17" i="2"/>
  <c r="AC17" i="2" s="1"/>
  <c r="AD16" i="2"/>
  <c r="AE16" i="2" s="1"/>
  <c r="AB16" i="2"/>
  <c r="AA16" i="2"/>
  <c r="Z16" i="2"/>
  <c r="L15" i="2"/>
  <c r="AB15" i="2" s="1"/>
  <c r="AA14" i="2"/>
  <c r="Z13" i="2"/>
  <c r="T12" i="2"/>
  <c r="T11" i="2"/>
  <c r="T10" i="2"/>
  <c r="J10" i="2"/>
  <c r="Z11" i="2" l="1"/>
  <c r="AD12" i="2"/>
  <c r="AE12" i="2" s="1"/>
  <c r="AD20" i="2"/>
  <c r="AE20" i="2" s="1"/>
  <c r="AA19" i="2"/>
  <c r="AD25" i="2"/>
  <c r="AE25" i="2" s="1"/>
  <c r="AC11" i="2"/>
  <c r="AD11" i="2"/>
  <c r="AE11" i="2" s="1"/>
  <c r="Z26" i="2"/>
  <c r="AC10" i="2"/>
  <c r="AA23" i="2"/>
  <c r="AB26" i="2"/>
  <c r="Z23" i="2"/>
  <c r="AA17" i="2"/>
  <c r="AB23" i="2"/>
  <c r="AC26" i="2"/>
  <c r="Z10" i="2"/>
  <c r="Z21" i="2"/>
  <c r="AB10" i="2"/>
  <c r="AC14" i="2"/>
  <c r="AB17" i="2"/>
  <c r="AA21" i="2"/>
  <c r="AD26" i="2"/>
  <c r="AE26" i="2" s="1"/>
  <c r="Z14" i="2"/>
  <c r="Z17" i="2"/>
  <c r="AB14" i="2"/>
  <c r="AD10" i="2"/>
  <c r="AE10" i="2" s="1"/>
  <c r="AD14" i="2"/>
  <c r="AE14" i="2" s="1"/>
  <c r="AB21" i="2"/>
  <c r="AD15" i="2"/>
  <c r="AE15" i="2" s="1"/>
  <c r="AC23" i="2"/>
  <c r="AA25" i="2"/>
  <c r="AA13" i="2"/>
  <c r="AB13" i="2"/>
  <c r="AC13" i="2"/>
  <c r="AC15" i="2"/>
  <c r="AD17" i="2"/>
  <c r="AE17" i="2" s="1"/>
  <c r="AD21" i="2"/>
  <c r="AE21" i="2" s="1"/>
  <c r="AA10" i="2"/>
  <c r="Z12" i="2"/>
  <c r="AA20" i="2"/>
  <c r="AD13" i="2"/>
  <c r="AE13" i="2" s="1"/>
  <c r="AA12" i="2"/>
  <c r="AB20" i="2"/>
  <c r="AC20" i="2"/>
  <c r="AC12" i="2"/>
  <c r="AB12" i="2"/>
  <c r="Z19" i="2"/>
  <c r="Z25" i="2"/>
  <c r="Z15" i="2"/>
  <c r="AB19" i="2"/>
  <c r="AB25" i="2"/>
  <c r="AA15" i="2"/>
  <c r="AC19" i="2"/>
  <c r="AA11" i="2"/>
  <c r="AB11" i="2"/>
  <c r="R3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W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trễ không báo</t>
        </r>
      </text>
    </comment>
    <comment ref="W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phép</t>
        </r>
      </text>
    </comment>
    <comment ref="W1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trễ không báo</t>
        </r>
      </text>
    </comment>
    <comment ref="L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trừ 1 tiếng nghỉ trưa</t>
        </r>
      </text>
    </comment>
    <comment ref="L2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trừ 1 tiếng nghỉ trưa, 30 nghỉ tối</t>
        </r>
      </text>
    </comment>
    <comment ref="W2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không phép</t>
        </r>
      </text>
    </comment>
    <comment ref="W2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không phép</t>
        </r>
      </text>
    </comment>
    <comment ref="L25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trử 1 tiếng nghỉ trưa</t>
        </r>
      </text>
    </comment>
    <comment ref="L26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trừ 1 tiếng nghỉ trưa</t>
        </r>
      </text>
    </comment>
    <comment ref="W27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không phép</t>
        </r>
      </text>
    </comment>
    <comment ref="W29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không phép</t>
        </r>
      </text>
    </comment>
    <comment ref="W30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không phép</t>
        </r>
      </text>
    </comment>
  </commentList>
</comments>
</file>

<file path=xl/sharedStrings.xml><?xml version="1.0" encoding="utf-8"?>
<sst xmlns="http://schemas.openxmlformats.org/spreadsheetml/2006/main" count="553" uniqueCount="120">
  <si>
    <t>CÔNG TY CỔ PHẦN THỰC PHẨM NGỌC THƠM FOODS</t>
  </si>
  <si>
    <t>Địa chỉ: Lô E3, E4, Đường số 9, Cụm công nghiệp Hải Sơn Đức Hòa Đông, Xã Đức Hòa Đông, Huyện Đức Hoà, Long An.</t>
  </si>
  <si>
    <t>BẢNG CHẤM CÔNG THÁNG 1</t>
  </si>
  <si>
    <t>Bộ phận: Sản xuất</t>
  </si>
  <si>
    <t xml:space="preserve"> cn</t>
  </si>
  <si>
    <t>cn</t>
  </si>
  <si>
    <t>STT</t>
  </si>
  <si>
    <t>Số HĐLĐ/
Mã số NV</t>
  </si>
  <si>
    <t>Họ và tên</t>
  </si>
  <si>
    <t>Chức vụ</t>
  </si>
  <si>
    <t>TỔNG CỘNG</t>
  </si>
  <si>
    <t>vào</t>
  </si>
  <si>
    <t>ra</t>
  </si>
  <si>
    <t>tăng ca</t>
  </si>
  <si>
    <t>100% + PC</t>
  </si>
  <si>
    <t>Tăng ca</t>
  </si>
  <si>
    <t>CN x3</t>
  </si>
  <si>
    <t>LASX00001</t>
  </si>
  <si>
    <t>CAO TRỌNG QUÍ</t>
  </si>
  <si>
    <t>CNSX</t>
  </si>
  <si>
    <t>x</t>
  </si>
  <si>
    <t>LASX00002</t>
  </si>
  <si>
    <t>PHAN THỊ HỒNG YẾN</t>
  </si>
  <si>
    <t>LASX00003</t>
  </si>
  <si>
    <t>NGUYỄN THỊ QUỲNH NHƯ</t>
  </si>
  <si>
    <t>LASX00004</t>
  </si>
  <si>
    <t>LÊ THANH NGUYỆT</t>
  </si>
  <si>
    <t>LASX00005</t>
  </si>
  <si>
    <t>NGÔ THỊ MỸ CHI</t>
  </si>
  <si>
    <t>LASX00006</t>
  </si>
  <si>
    <t>LÂM HẢI THƯƠNG</t>
  </si>
  <si>
    <t>LASX00007</t>
  </si>
  <si>
    <t>THÁI NGỌC HOÀNG CHÂU</t>
  </si>
  <si>
    <t>-</t>
  </si>
  <si>
    <t>LASX00008</t>
  </si>
  <si>
    <t>THÁI THỊ NGỌC HÀ</t>
  </si>
  <si>
    <t>LASX00009</t>
  </si>
  <si>
    <t>NGUYỄN THỊ KIM CHÂU</t>
  </si>
  <si>
    <t>LASX00010</t>
  </si>
  <si>
    <t>TRẦN TẤN THÀNH</t>
  </si>
  <si>
    <t>LASX00011</t>
  </si>
  <si>
    <t>NGUYỄN PHƯỚC ĐẠT</t>
  </si>
  <si>
    <t>LASX00012</t>
  </si>
  <si>
    <t>NGUYỄN VĂN NHỰT</t>
  </si>
  <si>
    <t>LASX00013</t>
  </si>
  <si>
    <t>HUỲNH YẾN PHA</t>
  </si>
  <si>
    <t>LASX00014</t>
  </si>
  <si>
    <t>BÙI NGỌC THỊNH</t>
  </si>
  <si>
    <t>LASX00015</t>
  </si>
  <si>
    <t>NGUYỄN TRẦN TRUNG THÀNH</t>
  </si>
  <si>
    <t>LATV00001</t>
  </si>
  <si>
    <t>NGUYỄN THỊ NGỌC BÍCH</t>
  </si>
  <si>
    <t>Tạp Vụ</t>
  </si>
  <si>
    <t>LATV00002</t>
  </si>
  <si>
    <t>NGUYỄN THỊ THANH VÂN</t>
  </si>
  <si>
    <t>LATV00016</t>
  </si>
  <si>
    <t>NGUYỄN VĂN TUẤN</t>
  </si>
  <si>
    <t>LATV00017</t>
  </si>
  <si>
    <t>TRẦN THỊ SON</t>
  </si>
  <si>
    <t>LATV00018</t>
  </si>
  <si>
    <t>HUỲNH THỊ NHU MỸ</t>
  </si>
  <si>
    <t>LATV00019</t>
  </si>
  <si>
    <t>ĐỖ VĂN HỢP</t>
  </si>
  <si>
    <t>LATV00020</t>
  </si>
  <si>
    <t>THẠCH THỊ XUYÊN</t>
  </si>
  <si>
    <t>LATV00021</t>
  </si>
  <si>
    <t>NGUYỄN THỊ MẾN</t>
  </si>
  <si>
    <t>BẢNG CHẤM CÔNG TÍNH LƯƠNG THÁNG 1</t>
  </si>
  <si>
    <t>T2</t>
  </si>
  <si>
    <t>T3</t>
  </si>
  <si>
    <t>T4</t>
  </si>
  <si>
    <t>T5</t>
  </si>
  <si>
    <t>T6</t>
  </si>
  <si>
    <t>T7</t>
  </si>
  <si>
    <t xml:space="preserve"> CN</t>
  </si>
  <si>
    <t>CN</t>
  </si>
  <si>
    <t>HC</t>
  </si>
  <si>
    <t>Hc</t>
  </si>
  <si>
    <t>X2</t>
  </si>
  <si>
    <t>TC x1.5</t>
  </si>
  <si>
    <t>TC</t>
  </si>
  <si>
    <t>100%+PC</t>
  </si>
  <si>
    <t>nữa ngày</t>
  </si>
  <si>
    <t>/2</t>
  </si>
  <si>
    <t>đi làm nữa ngày</t>
  </si>
  <si>
    <t>đi làm cả ngày</t>
  </si>
  <si>
    <t>nghỉ không lương</t>
  </si>
  <si>
    <t>làm nữa ngày</t>
  </si>
  <si>
    <t>Phụ cấp</t>
  </si>
  <si>
    <t>Trách nhiệm</t>
  </si>
  <si>
    <t>Xăng xe</t>
  </si>
  <si>
    <t>NVSX</t>
  </si>
  <si>
    <t xml:space="preserve">Lương Cơ bản </t>
  </si>
  <si>
    <t>Chuyên cần</t>
  </si>
  <si>
    <t>Ngày công</t>
  </si>
  <si>
    <t>Nhà ở</t>
  </si>
  <si>
    <t>Lương Cơ bản/ ngày</t>
  </si>
  <si>
    <t>Lương thực nhận</t>
  </si>
  <si>
    <t>Tăng ca (giờ)</t>
  </si>
  <si>
    <t>Lương ngày công</t>
  </si>
  <si>
    <t>Phụ cấp (ngày)</t>
  </si>
  <si>
    <t>Lương Trách nhiệm</t>
  </si>
  <si>
    <t>Lương tăng ca</t>
  </si>
  <si>
    <t>Giảm trừ</t>
  </si>
  <si>
    <t xml:space="preserve">Tiền chuyên cần </t>
  </si>
  <si>
    <t xml:space="preserve">Họ và tên </t>
  </si>
  <si>
    <t xml:space="preserve">Chức vụ </t>
  </si>
  <si>
    <t>Lương Cơ bản</t>
  </si>
  <si>
    <t>Tăng ca (Giờ)</t>
  </si>
  <si>
    <t>Lương chuyên cần</t>
  </si>
  <si>
    <t>Lương trách nhiệm</t>
  </si>
  <si>
    <t>Lương thực lĩnh</t>
  </si>
  <si>
    <t xml:space="preserve">Dương Thị Thanh Phụng </t>
  </si>
  <si>
    <t>HCNS</t>
  </si>
  <si>
    <t xml:space="preserve">Phụ cấp nhà ở </t>
  </si>
  <si>
    <t>Phụ cấp xăng xe</t>
  </si>
  <si>
    <t xml:space="preserve">Phụ cấp điện thoại </t>
  </si>
  <si>
    <t>Dương Thị Thanh Phụng</t>
  </si>
  <si>
    <t>Tổng cộng</t>
  </si>
  <si>
    <t>Tổng thu nhập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</si>
</sst>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[$-1000000]h:mm;@"/>
    <numFmt numFmtId="165" formatCode="h:mm;@"/>
    <numFmt numFmtId="166" formatCode="0;[Red]0"/>
    <numFmt numFmtId="167" formatCode="0.0;[Red]0.0"/>
    <numFmt numFmtId="168" formatCode="0.0"/>
    <numFmt numFmtId="169" formatCode="_-* #,##0.0_-;\-* #,##0.0_-;_-* &quot;-&quot;??_-;_-@_-"/>
    <numFmt numFmtId="170" formatCode="_-* #,##0_-;\-* #,##0_-;_-* &quot;-&quot;??_-;_-@_-"/>
  </numFmts>
  <fonts count="1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333333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charset val="163"/>
      <scheme val="minor"/>
    </font>
    <font>
      <b/>
      <sz val="12"/>
      <color theme="1"/>
      <name val="Arial"/>
      <family val="2"/>
      <charset val="163"/>
    </font>
    <font>
      <b/>
      <sz val="10"/>
      <color theme="1"/>
      <name val="Arial"/>
      <family val="2"/>
      <charset val="163"/>
    </font>
    <font>
      <b/>
      <sz val="11"/>
      <color rgb="FFFF0000"/>
      <name val="Calibri"/>
      <family val="2"/>
      <charset val="16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0" applyFont="1"/>
    <xf numFmtId="0" fontId="2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0" fontId="2" fillId="0" borderId="1" xfId="0" applyFont="1" applyBorder="1"/>
    <xf numFmtId="1" fontId="0" fillId="0" borderId="2" xfId="0" applyNumberFormat="1" applyBorder="1" applyAlignment="1">
      <alignment horizontal="center"/>
    </xf>
    <xf numFmtId="1" fontId="2" fillId="0" borderId="0" xfId="0" applyNumberFormat="1" applyFont="1"/>
    <xf numFmtId="165" fontId="0" fillId="0" borderId="2" xfId="0" applyNumberFormat="1" applyBorder="1"/>
    <xf numFmtId="166" fontId="0" fillId="0" borderId="2" xfId="0" applyNumberFormat="1" applyBorder="1"/>
    <xf numFmtId="167" fontId="0" fillId="0" borderId="2" xfId="0" applyNumberFormat="1" applyBorder="1"/>
    <xf numFmtId="164" fontId="0" fillId="0" borderId="2" xfId="0" applyNumberFormat="1" applyBorder="1" applyAlignment="1">
      <alignment horizontal="center"/>
    </xf>
    <xf numFmtId="164" fontId="0" fillId="0" borderId="2" xfId="0" applyNumberFormat="1" applyBorder="1"/>
    <xf numFmtId="9" fontId="2" fillId="0" borderId="3" xfId="0" applyNumberFormat="1" applyFont="1" applyBorder="1"/>
    <xf numFmtId="9" fontId="2" fillId="0" borderId="0" xfId="0" applyNumberFormat="1" applyFont="1"/>
    <xf numFmtId="0" fontId="2" fillId="0" borderId="2" xfId="0" applyFont="1" applyBorder="1" applyAlignment="1">
      <alignment vertical="center"/>
    </xf>
    <xf numFmtId="0" fontId="0" fillId="0" borderId="2" xfId="0" applyBorder="1"/>
    <xf numFmtId="20" fontId="0" fillId="0" borderId="2" xfId="0" applyNumberFormat="1" applyBorder="1"/>
    <xf numFmtId="164" fontId="2" fillId="0" borderId="2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20" fontId="2" fillId="0" borderId="0" xfId="0" applyNumberFormat="1" applyFont="1"/>
    <xf numFmtId="2" fontId="2" fillId="0" borderId="0" xfId="0" applyNumberFormat="1" applyFont="1"/>
    <xf numFmtId="2" fontId="4" fillId="0" borderId="0" xfId="0" applyNumberFormat="1" applyFont="1" applyAlignment="1">
      <alignment wrapText="1"/>
    </xf>
    <xf numFmtId="0" fontId="6" fillId="0" borderId="2" xfId="0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1" fontId="2" fillId="0" borderId="2" xfId="0" applyNumberFormat="1" applyFont="1" applyBorder="1"/>
    <xf numFmtId="0" fontId="6" fillId="0" borderId="2" xfId="0" applyFont="1" applyBorder="1"/>
    <xf numFmtId="2" fontId="6" fillId="0" borderId="2" xfId="0" applyNumberFormat="1" applyFont="1" applyBorder="1"/>
    <xf numFmtId="1" fontId="0" fillId="0" borderId="2" xfId="0" applyNumberFormat="1" applyBorder="1"/>
    <xf numFmtId="1" fontId="0" fillId="0" borderId="2" xfId="2" applyNumberFormat="1" applyFont="1" applyBorder="1"/>
    <xf numFmtId="2" fontId="0" fillId="0" borderId="2" xfId="0" applyNumberFormat="1" applyBorder="1"/>
    <xf numFmtId="168" fontId="0" fillId="0" borderId="2" xfId="0" applyNumberFormat="1" applyBorder="1"/>
    <xf numFmtId="1" fontId="6" fillId="0" borderId="2" xfId="0" applyNumberFormat="1" applyFont="1" applyBorder="1"/>
    <xf numFmtId="169" fontId="0" fillId="0" borderId="2" xfId="1" applyNumberFormat="1" applyFont="1" applyBorder="1"/>
    <xf numFmtId="1" fontId="0" fillId="0" borderId="2" xfId="2" applyNumberFormat="1" applyFont="1" applyBorder="1" applyAlignment="1">
      <alignment horizontal="center"/>
    </xf>
    <xf numFmtId="9" fontId="0" fillId="0" borderId="2" xfId="2" applyFont="1" applyBorder="1" applyAlignment="1">
      <alignment horizontal="center"/>
    </xf>
    <xf numFmtId="9" fontId="0" fillId="0" borderId="2" xfId="2" applyFont="1" applyBorder="1"/>
    <xf numFmtId="2" fontId="0" fillId="0" borderId="2" xfId="0" applyNumberFormat="1" applyBorder="1" applyAlignment="1">
      <alignment horizontal="center"/>
    </xf>
    <xf numFmtId="2" fontId="2" fillId="0" borderId="2" xfId="0" applyNumberFormat="1" applyFont="1" applyBorder="1"/>
    <xf numFmtId="1" fontId="2" fillId="0" borderId="2" xfId="0" applyNumberFormat="1" applyFont="1" applyBorder="1" applyAlignment="1">
      <alignment horizontal="center"/>
    </xf>
    <xf numFmtId="9" fontId="2" fillId="0" borderId="2" xfId="2" applyFont="1" applyBorder="1"/>
    <xf numFmtId="168" fontId="2" fillId="0" borderId="2" xfId="0" applyNumberFormat="1" applyFont="1" applyBorder="1"/>
    <xf numFmtId="1" fontId="2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9" fontId="6" fillId="0" borderId="6" xfId="0" applyNumberFormat="1" applyFont="1" applyBorder="1" applyAlignment="1">
      <alignment horizontal="center"/>
    </xf>
    <xf numFmtId="9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3" fontId="12" fillId="0" borderId="2" xfId="0" applyNumberFormat="1" applyFont="1" applyBorder="1" applyAlignment="1">
      <alignment horizontal="right" wrapText="1"/>
    </xf>
    <xf numFmtId="0" fontId="10" fillId="0" borderId="2" xfId="0" applyFont="1" applyBorder="1" applyAlignment="1">
      <alignment horizontal="center" vertical="center" wrapText="1"/>
    </xf>
    <xf numFmtId="9" fontId="10" fillId="0" borderId="2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right" wrapText="1"/>
    </xf>
    <xf numFmtId="169" fontId="12" fillId="0" borderId="2" xfId="1" applyNumberFormat="1" applyFont="1" applyBorder="1" applyAlignment="1">
      <alignment horizontal="right" wrapText="1"/>
    </xf>
    <xf numFmtId="169" fontId="0" fillId="0" borderId="0" xfId="1" applyNumberFormat="1" applyFont="1"/>
    <xf numFmtId="9" fontId="10" fillId="0" borderId="2" xfId="2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wrapText="1"/>
    </xf>
    <xf numFmtId="169" fontId="12" fillId="0" borderId="6" xfId="1" applyNumberFormat="1" applyFont="1" applyBorder="1" applyAlignment="1">
      <alignment horizontal="right" wrapText="1"/>
    </xf>
    <xf numFmtId="0" fontId="2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3" fontId="12" fillId="0" borderId="6" xfId="1" applyNumberFormat="1" applyFont="1" applyBorder="1" applyAlignment="1">
      <alignment horizontal="right" wrapText="1"/>
    </xf>
    <xf numFmtId="3" fontId="12" fillId="0" borderId="2" xfId="1" applyNumberFormat="1" applyFont="1" applyBorder="1" applyAlignment="1">
      <alignment horizontal="right" wrapText="1"/>
    </xf>
    <xf numFmtId="3" fontId="0" fillId="0" borderId="2" xfId="0" applyNumberFormat="1" applyBorder="1"/>
    <xf numFmtId="3" fontId="6" fillId="0" borderId="2" xfId="0" applyNumberFormat="1" applyFont="1" applyBorder="1"/>
    <xf numFmtId="0" fontId="6" fillId="0" borderId="0" xfId="0" applyFont="1"/>
    <xf numFmtId="0" fontId="2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left"/>
    </xf>
    <xf numFmtId="169" fontId="2" fillId="0" borderId="2" xfId="1" applyNumberFormat="1" applyFont="1" applyBorder="1" applyAlignment="1">
      <alignment horizontal="left"/>
    </xf>
    <xf numFmtId="170" fontId="0" fillId="0" borderId="0" xfId="1" applyNumberFormat="1" applyFont="1"/>
    <xf numFmtId="170" fontId="12" fillId="0" borderId="9" xfId="1" applyNumberFormat="1" applyFont="1" applyFill="1" applyBorder="1" applyAlignment="1">
      <alignment horizontal="right" wrapText="1"/>
    </xf>
    <xf numFmtId="43" fontId="2" fillId="0" borderId="2" xfId="1" applyFont="1" applyBorder="1" applyAlignment="1">
      <alignment horizontal="left"/>
    </xf>
    <xf numFmtId="43" fontId="12" fillId="0" borderId="6" xfId="1" applyFont="1" applyBorder="1" applyAlignment="1">
      <alignment horizontal="right" wrapText="1"/>
    </xf>
    <xf numFmtId="43" fontId="12" fillId="0" borderId="2" xfId="1" applyFont="1" applyBorder="1" applyAlignment="1">
      <alignment horizontal="right" wrapText="1"/>
    </xf>
    <xf numFmtId="43" fontId="0" fillId="0" borderId="0" xfId="1" applyFont="1"/>
    <xf numFmtId="0" fontId="14" fillId="0" borderId="2" xfId="0" applyFont="1" applyBorder="1" applyAlignment="1">
      <alignment horizontal="center" vertical="center" wrapText="1"/>
    </xf>
    <xf numFmtId="170" fontId="12" fillId="0" borderId="2" xfId="1" applyNumberFormat="1" applyFont="1" applyFill="1" applyBorder="1" applyAlignment="1">
      <alignment horizontal="right" wrapText="1"/>
    </xf>
    <xf numFmtId="170" fontId="0" fillId="0" borderId="2" xfId="1" applyNumberFormat="1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9" fontId="10" fillId="0" borderId="4" xfId="1" applyNumberFormat="1" applyFont="1" applyBorder="1" applyAlignment="1">
      <alignment horizontal="center" vertical="center" wrapText="1"/>
    </xf>
    <xf numFmtId="169" fontId="10" fillId="0" borderId="5" xfId="1" applyNumberFormat="1" applyFont="1" applyBorder="1" applyAlignment="1">
      <alignment horizontal="center" vertical="center" wrapText="1"/>
    </xf>
    <xf numFmtId="169" fontId="10" fillId="0" borderId="6" xfId="1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70" fontId="15" fillId="0" borderId="7" xfId="1" applyNumberFormat="1" applyFont="1" applyBorder="1" applyAlignment="1">
      <alignment horizontal="center" vertical="center" wrapText="1"/>
    </xf>
    <xf numFmtId="170" fontId="15" fillId="0" borderId="8" xfId="1" applyNumberFormat="1" applyFont="1" applyBorder="1" applyAlignment="1">
      <alignment horizontal="center" vertical="center" wrapText="1"/>
    </xf>
    <xf numFmtId="170" fontId="16" fillId="0" borderId="2" xfId="1" applyNumberFormat="1" applyFont="1" applyBorder="1" applyAlignment="1">
      <alignment horizontal="right" wrapText="1"/>
    </xf>
    <xf numFmtId="170" fontId="14" fillId="0" borderId="0" xfId="1" applyNumberFormat="1" applyFont="1"/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right" wrapText="1"/>
    </xf>
    <xf numFmtId="170" fontId="14" fillId="0" borderId="2" xfId="1" applyNumberFormat="1" applyFont="1" applyBorder="1"/>
    <xf numFmtId="3" fontId="17" fillId="2" borderId="0" xfId="0" applyNumberFormat="1" applyFont="1" applyFill="1"/>
    <xf numFmtId="3" fontId="14" fillId="0" borderId="0" xfId="0" applyNumberFormat="1" applyFont="1"/>
    <xf numFmtId="0" fontId="14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400050</xdr:colOff>
      <xdr:row>0</xdr:row>
      <xdr:rowOff>142875</xdr:rowOff>
    </xdr:from>
    <xdr:ext cx="876299" cy="790723"/>
    <xdr:pic>
      <xdr:nvPicPr>
        <xdr:cNvPr id="2" name="Picture 1">
          <a:extLst>
            <a:ext uri="{FF2B5EF4-FFF2-40B4-BE49-F238E27FC236}">
              <a16:creationId xmlns:a16="http://schemas.microsoft.com/office/drawing/2014/main" id="{B1CE1264-43CD-4A72-9803-784902235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142875"/>
          <a:ext cx="876299" cy="79072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ANH%20PH&#7908;NG\CH&#7844;M%20C&#212;NG\B&#7842;NG%20L&#431;&#416;NG%20C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ẤM CÔNG"/>
      <sheetName val="CHẤM CÔNG BL"/>
      <sheetName val="BẢNG LƯƠNG"/>
      <sheetName val="Sheet4"/>
    </sheetNames>
    <sheetDataSet>
      <sheetData sheetId="0" refreshError="1">
        <row r="11">
          <cell r="O11">
            <v>0.70833333333333337</v>
          </cell>
          <cell r="P11">
            <v>0.81944444444444453</v>
          </cell>
          <cell r="S11">
            <v>0.25</v>
          </cell>
          <cell r="T11">
            <v>0.65277777777777779</v>
          </cell>
        </row>
        <row r="12">
          <cell r="S12">
            <v>0.25</v>
          </cell>
          <cell r="T12">
            <v>0.65277777777777779</v>
          </cell>
        </row>
        <row r="13">
          <cell r="S13">
            <v>0.25</v>
          </cell>
          <cell r="T13">
            <v>0.65277777777777779</v>
          </cell>
        </row>
        <row r="14">
          <cell r="S14">
            <v>0.25</v>
          </cell>
          <cell r="T14">
            <v>0.72916666666666663</v>
          </cell>
        </row>
        <row r="15">
          <cell r="S15">
            <v>0.25</v>
          </cell>
          <cell r="T15">
            <v>0.41666666666666669</v>
          </cell>
        </row>
        <row r="16">
          <cell r="S16">
            <v>0.25</v>
          </cell>
          <cell r="T16">
            <v>0.41666666666666669</v>
          </cell>
        </row>
        <row r="18">
          <cell r="S18">
            <v>0.25</v>
          </cell>
          <cell r="T18">
            <v>0.41666666666666669</v>
          </cell>
        </row>
        <row r="20">
          <cell r="O20">
            <v>0.70833333333333337</v>
          </cell>
          <cell r="P20">
            <v>0.81944444444444453</v>
          </cell>
        </row>
        <row r="21">
          <cell r="O21">
            <v>0.70833333333333337</v>
          </cell>
          <cell r="P21">
            <v>0.81944444444444453</v>
          </cell>
          <cell r="S21">
            <v>0.25</v>
          </cell>
          <cell r="T21">
            <v>0.875</v>
          </cell>
        </row>
        <row r="22">
          <cell r="O22">
            <v>0.70833333333333337</v>
          </cell>
          <cell r="P22">
            <v>0.81944444444444453</v>
          </cell>
        </row>
        <row r="24">
          <cell r="O24">
            <v>0.70833333333333337</v>
          </cell>
          <cell r="P24">
            <v>0.81944444444444453</v>
          </cell>
          <cell r="S24">
            <v>0.25</v>
          </cell>
          <cell r="T24">
            <v>0.41666666666666669</v>
          </cell>
        </row>
        <row r="26">
          <cell r="S26">
            <v>0.25</v>
          </cell>
          <cell r="T26">
            <v>0.72916666666666663</v>
          </cell>
        </row>
        <row r="27">
          <cell r="S27">
            <v>0.25</v>
          </cell>
          <cell r="T27">
            <v>0.72916666666666663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T39"/>
  <sheetViews>
    <sheetView workbookViewId="0">
      <selection activeCell="I30" sqref="I30"/>
    </sheetView>
  </sheetViews>
  <sheetFormatPr defaultColWidth="9.140625" defaultRowHeight="15" x14ac:dyDescent="0.25"/>
  <cols>
    <col min="1" max="1" width="9.140625" style="2"/>
    <col min="2" max="2" width="12.7109375" style="2" customWidth="1"/>
    <col min="3" max="3" width="33.140625" style="2" bestFit="1" customWidth="1"/>
    <col min="4" max="4" width="8.85546875" style="2" bestFit="1" customWidth="1"/>
    <col min="5" max="12" width="9.140625" style="2"/>
    <col min="13" max="13" width="9.42578125" style="2" bestFit="1" customWidth="1"/>
    <col min="14" max="15" width="9.140625" style="2"/>
    <col min="16" max="16" width="9.140625" style="3"/>
    <col min="17" max="17" width="9.140625" style="4"/>
    <col min="18" max="42" width="9.140625" style="3"/>
    <col min="43" max="43" width="13.5703125" style="2" bestFit="1" customWidth="1"/>
    <col min="44" max="16384" width="9.140625" style="2"/>
  </cols>
  <sheetData>
    <row r="2" spans="1:46" ht="18.75" x14ac:dyDescent="0.3">
      <c r="A2" s="86"/>
      <c r="B2" s="86"/>
      <c r="C2" s="87" t="s">
        <v>0</v>
      </c>
      <c r="D2" s="87"/>
      <c r="E2" s="87"/>
      <c r="F2" s="87"/>
      <c r="G2" s="87"/>
      <c r="H2" s="1"/>
      <c r="I2" s="1"/>
      <c r="J2" s="1"/>
    </row>
    <row r="3" spans="1:46" x14ac:dyDescent="0.25">
      <c r="C3" s="88" t="s">
        <v>1</v>
      </c>
      <c r="D3" s="88"/>
      <c r="E3" s="88"/>
      <c r="F3" s="88"/>
      <c r="G3" s="5"/>
      <c r="H3" s="5"/>
      <c r="I3" s="5"/>
      <c r="J3" s="5"/>
    </row>
    <row r="5" spans="1:46" ht="20.25" x14ac:dyDescent="0.3">
      <c r="A5" s="89" t="s">
        <v>2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</row>
    <row r="6" spans="1:46" x14ac:dyDescent="0.25">
      <c r="A6" s="86" t="s">
        <v>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</row>
    <row r="7" spans="1:46" x14ac:dyDescent="0.25">
      <c r="E7" s="85">
        <v>2</v>
      </c>
      <c r="F7" s="85"/>
      <c r="G7" s="85">
        <v>3</v>
      </c>
      <c r="H7" s="85"/>
      <c r="I7" s="85">
        <v>4</v>
      </c>
      <c r="J7" s="85"/>
      <c r="K7" s="85">
        <v>5</v>
      </c>
      <c r="L7" s="85"/>
      <c r="M7" s="85">
        <v>6</v>
      </c>
      <c r="N7" s="85"/>
      <c r="O7" s="85"/>
      <c r="P7" s="85"/>
      <c r="Q7" s="85">
        <v>7</v>
      </c>
      <c r="R7" s="85"/>
      <c r="S7" s="85" t="s">
        <v>4</v>
      </c>
      <c r="T7" s="85"/>
      <c r="U7" s="85">
        <v>2</v>
      </c>
      <c r="V7" s="85"/>
      <c r="W7" s="85">
        <v>3</v>
      </c>
      <c r="X7" s="85"/>
      <c r="Y7" s="85">
        <v>4</v>
      </c>
      <c r="Z7" s="85"/>
      <c r="AA7" s="85">
        <v>5</v>
      </c>
      <c r="AB7" s="85"/>
      <c r="AC7" s="85">
        <v>6</v>
      </c>
      <c r="AD7" s="85"/>
      <c r="AE7" s="85">
        <v>7</v>
      </c>
      <c r="AF7" s="85"/>
      <c r="AG7" s="85" t="s">
        <v>5</v>
      </c>
      <c r="AH7" s="85"/>
      <c r="AI7" s="85"/>
      <c r="AJ7" s="85"/>
      <c r="AK7" s="85">
        <v>2</v>
      </c>
      <c r="AL7" s="85"/>
      <c r="AM7" s="85">
        <v>3</v>
      </c>
      <c r="AN7" s="85"/>
      <c r="AO7" s="85">
        <v>4</v>
      </c>
      <c r="AP7" s="85"/>
      <c r="AQ7" s="6"/>
    </row>
    <row r="8" spans="1:46" x14ac:dyDescent="0.25">
      <c r="A8" s="92" t="s">
        <v>6</v>
      </c>
      <c r="B8" s="93" t="s">
        <v>7</v>
      </c>
      <c r="C8" s="92" t="s">
        <v>8</v>
      </c>
      <c r="D8" s="93" t="s">
        <v>9</v>
      </c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0" t="s">
        <v>10</v>
      </c>
      <c r="AR8" s="86"/>
      <c r="AS8" s="86"/>
      <c r="AT8" s="86"/>
    </row>
    <row r="9" spans="1:46" s="8" customFormat="1" x14ac:dyDescent="0.25">
      <c r="A9" s="92"/>
      <c r="B9" s="93"/>
      <c r="C9" s="92"/>
      <c r="D9" s="93"/>
      <c r="E9" s="91">
        <v>15</v>
      </c>
      <c r="F9" s="91"/>
      <c r="G9" s="91">
        <v>16</v>
      </c>
      <c r="H9" s="91"/>
      <c r="I9" s="91">
        <v>17</v>
      </c>
      <c r="J9" s="91"/>
      <c r="K9" s="91">
        <v>18</v>
      </c>
      <c r="L9" s="91"/>
      <c r="M9" s="99">
        <v>19</v>
      </c>
      <c r="N9" s="100"/>
      <c r="O9" s="100"/>
      <c r="P9" s="101"/>
      <c r="Q9" s="91">
        <v>20</v>
      </c>
      <c r="R9" s="91"/>
      <c r="S9" s="91">
        <v>21</v>
      </c>
      <c r="T9" s="91"/>
      <c r="U9" s="91">
        <v>22</v>
      </c>
      <c r="V9" s="91"/>
      <c r="W9" s="91">
        <v>23</v>
      </c>
      <c r="X9" s="91"/>
      <c r="Y9" s="91">
        <v>24</v>
      </c>
      <c r="Z9" s="91"/>
      <c r="AA9" s="91">
        <v>25</v>
      </c>
      <c r="AB9" s="91"/>
      <c r="AC9" s="91">
        <v>26</v>
      </c>
      <c r="AD9" s="91"/>
      <c r="AE9" s="91">
        <v>27</v>
      </c>
      <c r="AF9" s="91"/>
      <c r="AG9" s="91">
        <v>28</v>
      </c>
      <c r="AH9" s="91"/>
      <c r="AI9" s="91"/>
      <c r="AJ9" s="91"/>
      <c r="AK9" s="91">
        <v>29</v>
      </c>
      <c r="AL9" s="91"/>
      <c r="AM9" s="91">
        <v>30</v>
      </c>
      <c r="AN9" s="91"/>
      <c r="AO9" s="91">
        <v>31</v>
      </c>
      <c r="AP9" s="91"/>
      <c r="AQ9" s="90"/>
      <c r="AR9" s="86"/>
      <c r="AS9" s="86"/>
      <c r="AT9" s="86"/>
    </row>
    <row r="10" spans="1:46" x14ac:dyDescent="0.25">
      <c r="A10" s="92"/>
      <c r="B10" s="93"/>
      <c r="C10" s="92"/>
      <c r="D10" s="93"/>
      <c r="E10" s="9" t="s">
        <v>11</v>
      </c>
      <c r="F10" s="9" t="s">
        <v>12</v>
      </c>
      <c r="G10" s="10" t="s">
        <v>11</v>
      </c>
      <c r="H10" s="11" t="s">
        <v>12</v>
      </c>
      <c r="I10" s="10" t="s">
        <v>11</v>
      </c>
      <c r="J10" s="11" t="s">
        <v>12</v>
      </c>
      <c r="K10" s="10" t="s">
        <v>11</v>
      </c>
      <c r="L10" s="11" t="s">
        <v>12</v>
      </c>
      <c r="M10" s="10" t="s">
        <v>11</v>
      </c>
      <c r="N10" s="11" t="s">
        <v>12</v>
      </c>
      <c r="O10" s="95" t="s">
        <v>13</v>
      </c>
      <c r="P10" s="96"/>
      <c r="Q10" s="12" t="s">
        <v>11</v>
      </c>
      <c r="R10" s="13" t="s">
        <v>12</v>
      </c>
      <c r="S10" s="13" t="s">
        <v>11</v>
      </c>
      <c r="T10" s="13" t="s">
        <v>12</v>
      </c>
      <c r="U10" s="13" t="s">
        <v>11</v>
      </c>
      <c r="V10" s="13" t="s">
        <v>12</v>
      </c>
      <c r="W10" s="13" t="s">
        <v>11</v>
      </c>
      <c r="X10" s="13" t="s">
        <v>12</v>
      </c>
      <c r="Y10" s="13" t="s">
        <v>11</v>
      </c>
      <c r="Z10" s="13" t="s">
        <v>12</v>
      </c>
      <c r="AA10" s="13" t="s">
        <v>11</v>
      </c>
      <c r="AB10" s="13" t="s">
        <v>12</v>
      </c>
      <c r="AC10" s="13" t="s">
        <v>11</v>
      </c>
      <c r="AD10" s="13" t="s">
        <v>12</v>
      </c>
      <c r="AE10" s="13" t="s">
        <v>11</v>
      </c>
      <c r="AF10" s="13" t="s">
        <v>12</v>
      </c>
      <c r="AG10" s="13" t="s">
        <v>11</v>
      </c>
      <c r="AH10" s="13" t="s">
        <v>12</v>
      </c>
      <c r="AI10" s="97" t="s">
        <v>13</v>
      </c>
      <c r="AJ10" s="98"/>
      <c r="AK10" s="13" t="s">
        <v>11</v>
      </c>
      <c r="AL10" s="13" t="s">
        <v>12</v>
      </c>
      <c r="AM10" s="13" t="s">
        <v>11</v>
      </c>
      <c r="AN10" s="13" t="s">
        <v>12</v>
      </c>
      <c r="AO10" s="13" t="s">
        <v>11</v>
      </c>
      <c r="AP10" s="13" t="s">
        <v>12</v>
      </c>
      <c r="AQ10" s="14">
        <v>0.8</v>
      </c>
      <c r="AR10" s="15" t="s">
        <v>14</v>
      </c>
      <c r="AS10" s="2" t="s">
        <v>15</v>
      </c>
      <c r="AT10" s="2" t="s">
        <v>16</v>
      </c>
    </row>
    <row r="11" spans="1:46" x14ac:dyDescent="0.25">
      <c r="A11" s="16">
        <v>1</v>
      </c>
      <c r="B11" s="16" t="s">
        <v>17</v>
      </c>
      <c r="C11" s="16" t="s">
        <v>18</v>
      </c>
      <c r="D11" s="16" t="s">
        <v>19</v>
      </c>
      <c r="E11" s="9">
        <v>0.3125</v>
      </c>
      <c r="F11" s="9">
        <v>0.4375</v>
      </c>
      <c r="G11" s="17" t="s">
        <v>20</v>
      </c>
      <c r="H11" s="17" t="s">
        <v>20</v>
      </c>
      <c r="I11" s="17" t="s">
        <v>20</v>
      </c>
      <c r="J11" s="17" t="s">
        <v>20</v>
      </c>
      <c r="K11" s="17" t="s">
        <v>20</v>
      </c>
      <c r="L11" s="17" t="s">
        <v>20</v>
      </c>
      <c r="M11" s="18">
        <v>0.3125</v>
      </c>
      <c r="N11" s="18">
        <v>0.6875</v>
      </c>
      <c r="O11" s="18">
        <v>0.70833333333333337</v>
      </c>
      <c r="P11" s="13">
        <v>0.81944444444444453</v>
      </c>
      <c r="Q11" s="12">
        <v>0.625</v>
      </c>
      <c r="R11" s="13">
        <v>0.77777777777777779</v>
      </c>
      <c r="S11" s="13">
        <v>0.25</v>
      </c>
      <c r="T11" s="13">
        <v>0.65277777777777779</v>
      </c>
      <c r="U11" s="13">
        <v>0.3125</v>
      </c>
      <c r="V11" s="13">
        <v>0.47916666666666669</v>
      </c>
      <c r="W11" s="13">
        <v>0.30208333333333331</v>
      </c>
      <c r="X11" s="13">
        <v>0.47916666666666669</v>
      </c>
      <c r="Y11" s="13" t="s">
        <v>20</v>
      </c>
      <c r="Z11" s="13" t="s">
        <v>20</v>
      </c>
      <c r="AA11" s="13">
        <v>0.30208333333333331</v>
      </c>
      <c r="AB11" s="13">
        <v>0.6875</v>
      </c>
      <c r="AC11" s="13" t="s">
        <v>20</v>
      </c>
      <c r="AD11" s="13" t="s">
        <v>20</v>
      </c>
      <c r="AE11" s="13">
        <v>0.30208333333333331</v>
      </c>
      <c r="AF11" s="13">
        <v>0.6875</v>
      </c>
      <c r="AG11" s="13">
        <v>0.3125</v>
      </c>
      <c r="AH11" s="13">
        <v>0.6875</v>
      </c>
      <c r="AI11" s="13">
        <v>0.70833333333333337</v>
      </c>
      <c r="AJ11" s="13">
        <v>0.8125</v>
      </c>
      <c r="AK11" s="13">
        <v>0.29166666666666669</v>
      </c>
      <c r="AL11" s="13">
        <v>0.6875</v>
      </c>
      <c r="AM11" s="13">
        <v>0.375</v>
      </c>
      <c r="AN11" s="13">
        <v>0.72916666666666663</v>
      </c>
      <c r="AO11" s="13"/>
      <c r="AP11" s="13"/>
    </row>
    <row r="12" spans="1:46" x14ac:dyDescent="0.25">
      <c r="A12" s="16">
        <v>2</v>
      </c>
      <c r="B12" s="16" t="s">
        <v>21</v>
      </c>
      <c r="C12" s="16" t="s">
        <v>22</v>
      </c>
      <c r="D12" s="16" t="s">
        <v>19</v>
      </c>
      <c r="E12" s="9">
        <v>0.3125</v>
      </c>
      <c r="F12" s="9">
        <v>0.4375</v>
      </c>
      <c r="G12" s="17" t="s">
        <v>20</v>
      </c>
      <c r="H12" s="17" t="s">
        <v>20</v>
      </c>
      <c r="I12" s="17" t="s">
        <v>20</v>
      </c>
      <c r="J12" s="17" t="s">
        <v>20</v>
      </c>
      <c r="K12" s="17" t="s">
        <v>20</v>
      </c>
      <c r="L12" s="17" t="s">
        <v>20</v>
      </c>
      <c r="M12" s="18">
        <v>0.3125</v>
      </c>
      <c r="N12" s="18">
        <v>0.6875</v>
      </c>
      <c r="O12" s="18"/>
      <c r="P12" s="13"/>
      <c r="Q12" s="12">
        <v>0.625</v>
      </c>
      <c r="R12" s="13">
        <v>0.77777777777777779</v>
      </c>
      <c r="S12" s="13">
        <v>0.25</v>
      </c>
      <c r="T12" s="13">
        <v>0.65277777777777779</v>
      </c>
      <c r="U12" s="13">
        <v>0.3125</v>
      </c>
      <c r="V12" s="13">
        <v>0.47916666666666669</v>
      </c>
      <c r="W12" s="13">
        <v>0.30208333333333331</v>
      </c>
      <c r="X12" s="13">
        <v>0.47916666666666669</v>
      </c>
      <c r="Y12" s="13" t="s">
        <v>20</v>
      </c>
      <c r="Z12" s="13" t="s">
        <v>20</v>
      </c>
      <c r="AA12" s="13">
        <v>0.30208333333333331</v>
      </c>
      <c r="AB12" s="13">
        <v>0.3923611111111111</v>
      </c>
      <c r="AC12" s="13" t="s">
        <v>20</v>
      </c>
      <c r="AD12" s="13" t="s">
        <v>20</v>
      </c>
      <c r="AE12" s="13">
        <v>0.30208333333333331</v>
      </c>
      <c r="AF12" s="13">
        <v>0.6875</v>
      </c>
      <c r="AG12" s="13">
        <v>0.3125</v>
      </c>
      <c r="AH12" s="13">
        <v>0.6875</v>
      </c>
      <c r="AI12" s="13">
        <v>0.70833333333333337</v>
      </c>
      <c r="AJ12" s="13">
        <v>0.8125</v>
      </c>
      <c r="AK12" s="13">
        <v>0.29166666666666669</v>
      </c>
      <c r="AL12" s="13">
        <v>0.6875</v>
      </c>
      <c r="AM12" s="13">
        <v>0.54166666666666663</v>
      </c>
      <c r="AN12" s="13">
        <v>0.72916666666666663</v>
      </c>
      <c r="AO12" s="13"/>
      <c r="AP12" s="13"/>
    </row>
    <row r="13" spans="1:46" x14ac:dyDescent="0.25">
      <c r="A13" s="16">
        <v>3</v>
      </c>
      <c r="B13" s="16" t="s">
        <v>23</v>
      </c>
      <c r="C13" s="16" t="s">
        <v>24</v>
      </c>
      <c r="D13" s="16" t="s">
        <v>19</v>
      </c>
      <c r="E13" s="9">
        <v>0.3125</v>
      </c>
      <c r="F13" s="9">
        <v>0.4375</v>
      </c>
      <c r="G13" s="17" t="s">
        <v>20</v>
      </c>
      <c r="H13" s="17" t="s">
        <v>20</v>
      </c>
      <c r="I13" s="17" t="s">
        <v>20</v>
      </c>
      <c r="J13" s="17" t="s">
        <v>20</v>
      </c>
      <c r="K13" s="17" t="s">
        <v>20</v>
      </c>
      <c r="L13" s="17" t="s">
        <v>20</v>
      </c>
      <c r="M13" s="18">
        <v>0.3125</v>
      </c>
      <c r="N13" s="18">
        <v>0.6875</v>
      </c>
      <c r="O13" s="18"/>
      <c r="P13" s="13"/>
      <c r="Q13" s="12">
        <v>0.625</v>
      </c>
      <c r="R13" s="13">
        <v>0.77777777777777779</v>
      </c>
      <c r="S13" s="13">
        <v>0.25</v>
      </c>
      <c r="T13" s="13">
        <v>0.65277777777777779</v>
      </c>
      <c r="U13" s="13">
        <v>0.3125</v>
      </c>
      <c r="V13" s="13">
        <v>0.47916666666666669</v>
      </c>
      <c r="W13" s="13">
        <v>0.30208333333333331</v>
      </c>
      <c r="X13" s="13">
        <v>0.47916666666666669</v>
      </c>
      <c r="Y13" s="13" t="s">
        <v>20</v>
      </c>
      <c r="Z13" s="13" t="s">
        <v>20</v>
      </c>
      <c r="AA13" s="13">
        <v>0.30208333333333331</v>
      </c>
      <c r="AB13" s="13">
        <v>0.3923611111111111</v>
      </c>
      <c r="AC13" s="13" t="s">
        <v>20</v>
      </c>
      <c r="AD13" s="13" t="s">
        <v>20</v>
      </c>
      <c r="AE13" s="13">
        <v>0.30208333333333331</v>
      </c>
      <c r="AF13" s="13">
        <v>0.6875</v>
      </c>
      <c r="AG13" s="13">
        <v>0.3125</v>
      </c>
      <c r="AH13" s="13">
        <v>0.6875</v>
      </c>
      <c r="AI13" s="13">
        <v>0.70833333333333337</v>
      </c>
      <c r="AJ13" s="13">
        <v>0.8125</v>
      </c>
      <c r="AK13" s="13">
        <v>0.29166666666666669</v>
      </c>
      <c r="AL13" s="13">
        <v>0.6875</v>
      </c>
      <c r="AM13" s="13">
        <v>0.375</v>
      </c>
      <c r="AN13" s="13">
        <v>0.72916666666666663</v>
      </c>
      <c r="AO13" s="13"/>
      <c r="AP13" s="13"/>
    </row>
    <row r="14" spans="1:46" x14ac:dyDescent="0.25">
      <c r="A14" s="16">
        <v>4</v>
      </c>
      <c r="B14" s="16" t="s">
        <v>25</v>
      </c>
      <c r="C14" s="16" t="s">
        <v>26</v>
      </c>
      <c r="D14" s="16" t="s">
        <v>19</v>
      </c>
      <c r="E14" s="9">
        <v>0.3125</v>
      </c>
      <c r="F14" s="9">
        <v>0.4375</v>
      </c>
      <c r="G14" s="17" t="s">
        <v>20</v>
      </c>
      <c r="H14" s="17" t="s">
        <v>20</v>
      </c>
      <c r="I14" s="17" t="s">
        <v>20</v>
      </c>
      <c r="J14" s="17" t="s">
        <v>20</v>
      </c>
      <c r="K14" s="17" t="s">
        <v>20</v>
      </c>
      <c r="L14" s="17" t="s">
        <v>20</v>
      </c>
      <c r="M14" s="18">
        <v>0.3125</v>
      </c>
      <c r="N14" s="18">
        <v>0.6875</v>
      </c>
      <c r="O14" s="18"/>
      <c r="P14" s="13"/>
      <c r="Q14" s="12" t="s">
        <v>20</v>
      </c>
      <c r="R14" s="13" t="s">
        <v>20</v>
      </c>
      <c r="S14" s="13">
        <v>0.25</v>
      </c>
      <c r="T14" s="13">
        <v>0.72916666666666663</v>
      </c>
      <c r="U14" s="13">
        <v>0.3125</v>
      </c>
      <c r="V14" s="13">
        <v>0.47916666666666669</v>
      </c>
      <c r="W14" s="13">
        <v>0.30208333333333331</v>
      </c>
      <c r="X14" s="13">
        <v>0.47916666666666669</v>
      </c>
      <c r="Y14" s="13" t="s">
        <v>20</v>
      </c>
      <c r="Z14" s="13" t="s">
        <v>20</v>
      </c>
      <c r="AA14" s="13">
        <v>0.30208333333333331</v>
      </c>
      <c r="AB14" s="13">
        <v>0.3923611111111111</v>
      </c>
      <c r="AC14" s="13" t="s">
        <v>20</v>
      </c>
      <c r="AD14" s="13" t="s">
        <v>20</v>
      </c>
      <c r="AE14" s="13"/>
      <c r="AF14" s="13"/>
      <c r="AG14" s="13"/>
      <c r="AH14" s="13"/>
      <c r="AI14" s="13"/>
      <c r="AJ14" s="13"/>
      <c r="AK14" s="13">
        <v>0.3125</v>
      </c>
      <c r="AL14" s="13">
        <v>0.70833333333333337</v>
      </c>
      <c r="AM14" s="13">
        <v>0.30208333333333331</v>
      </c>
      <c r="AN14" s="13">
        <v>0.72916666666666663</v>
      </c>
      <c r="AO14" s="13"/>
      <c r="AP14" s="13"/>
    </row>
    <row r="15" spans="1:46" x14ac:dyDescent="0.25">
      <c r="A15" s="16">
        <v>5</v>
      </c>
      <c r="B15" s="16" t="s">
        <v>27</v>
      </c>
      <c r="C15" s="16" t="s">
        <v>28</v>
      </c>
      <c r="D15" s="16" t="s">
        <v>19</v>
      </c>
      <c r="E15" s="9">
        <v>0.3125</v>
      </c>
      <c r="F15" s="9">
        <v>0.4375</v>
      </c>
      <c r="G15" s="17" t="s">
        <v>20</v>
      </c>
      <c r="H15" s="17" t="s">
        <v>20</v>
      </c>
      <c r="I15" s="17" t="s">
        <v>20</v>
      </c>
      <c r="J15" s="17" t="s">
        <v>20</v>
      </c>
      <c r="K15" s="17" t="s">
        <v>20</v>
      </c>
      <c r="L15" s="17" t="s">
        <v>20</v>
      </c>
      <c r="M15" s="18">
        <v>0.3125</v>
      </c>
      <c r="N15" s="18">
        <v>0.6875</v>
      </c>
      <c r="O15" s="18"/>
      <c r="P15" s="13"/>
      <c r="Q15" s="12">
        <v>0.625</v>
      </c>
      <c r="R15" s="13">
        <v>0.77777777777777779</v>
      </c>
      <c r="S15" s="13">
        <v>0.25</v>
      </c>
      <c r="T15" s="13">
        <v>0.41666666666666669</v>
      </c>
      <c r="U15" s="13">
        <v>0.3125</v>
      </c>
      <c r="V15" s="13">
        <v>0.47916666666666669</v>
      </c>
      <c r="W15" s="13">
        <v>0.30208333333333331</v>
      </c>
      <c r="X15" s="13">
        <v>0.47916666666666669</v>
      </c>
      <c r="Y15" s="13" t="s">
        <v>20</v>
      </c>
      <c r="Z15" s="13" t="s">
        <v>20</v>
      </c>
      <c r="AA15" s="13">
        <v>0.30208333333333331</v>
      </c>
      <c r="AB15" s="13">
        <v>0.3923611111111111</v>
      </c>
      <c r="AC15" s="13" t="s">
        <v>20</v>
      </c>
      <c r="AD15" s="13" t="s">
        <v>20</v>
      </c>
      <c r="AE15" s="13">
        <v>0.30208333333333331</v>
      </c>
      <c r="AF15" s="13">
        <v>0.6875</v>
      </c>
      <c r="AG15" s="13">
        <v>0.3125</v>
      </c>
      <c r="AH15" s="13">
        <v>0.6875</v>
      </c>
      <c r="AI15" s="13">
        <v>0.70833333333333337</v>
      </c>
      <c r="AJ15" s="13">
        <v>0.8125</v>
      </c>
      <c r="AK15" s="13">
        <v>0.30208333333333331</v>
      </c>
      <c r="AL15" s="13">
        <v>0.70833333333333337</v>
      </c>
      <c r="AM15" s="13">
        <v>0.30208333333333331</v>
      </c>
      <c r="AN15" s="13">
        <v>0.72916666666666663</v>
      </c>
      <c r="AO15" s="13"/>
      <c r="AP15" s="13"/>
    </row>
    <row r="16" spans="1:46" x14ac:dyDescent="0.25">
      <c r="A16" s="16">
        <v>6</v>
      </c>
      <c r="B16" s="16" t="s">
        <v>29</v>
      </c>
      <c r="C16" s="16" t="s">
        <v>30</v>
      </c>
      <c r="D16" s="16" t="s">
        <v>19</v>
      </c>
      <c r="E16" s="9">
        <v>0.3125</v>
      </c>
      <c r="F16" s="9">
        <v>0.4375</v>
      </c>
      <c r="G16" s="17" t="s">
        <v>20</v>
      </c>
      <c r="H16" s="17" t="s">
        <v>20</v>
      </c>
      <c r="I16" s="17" t="s">
        <v>20</v>
      </c>
      <c r="J16" s="17" t="s">
        <v>20</v>
      </c>
      <c r="K16" s="17" t="s">
        <v>20</v>
      </c>
      <c r="L16" s="17" t="s">
        <v>20</v>
      </c>
      <c r="M16" s="18">
        <v>0.3125</v>
      </c>
      <c r="N16" s="18">
        <v>0.6875</v>
      </c>
      <c r="O16" s="18"/>
      <c r="P16" s="13"/>
      <c r="Q16" s="12">
        <v>0.33333333333333331</v>
      </c>
      <c r="R16" s="13">
        <v>0.77083333333333337</v>
      </c>
      <c r="S16" s="13">
        <v>0.25</v>
      </c>
      <c r="T16" s="13">
        <v>0.41666666666666669</v>
      </c>
      <c r="U16" s="13">
        <v>0.3125</v>
      </c>
      <c r="V16" s="13">
        <v>0.47916666666666669</v>
      </c>
      <c r="W16" s="13">
        <v>0.30208333333333331</v>
      </c>
      <c r="X16" s="13">
        <v>0.47916666666666669</v>
      </c>
      <c r="Y16" s="13" t="s">
        <v>20</v>
      </c>
      <c r="Z16" s="13" t="s">
        <v>20</v>
      </c>
      <c r="AA16" s="13">
        <v>0.30208333333333331</v>
      </c>
      <c r="AB16" s="19">
        <v>0.6875</v>
      </c>
      <c r="AC16" s="13" t="s">
        <v>20</v>
      </c>
      <c r="AD16" s="13" t="s">
        <v>20</v>
      </c>
      <c r="AE16" s="13">
        <v>0.30208333333333331</v>
      </c>
      <c r="AF16" s="13">
        <v>0.6875</v>
      </c>
      <c r="AG16" s="13">
        <v>0.3125</v>
      </c>
      <c r="AH16" s="13">
        <v>0.6875</v>
      </c>
      <c r="AI16" s="13">
        <v>0.70833333333333337</v>
      </c>
      <c r="AJ16" s="13">
        <v>0.8125</v>
      </c>
      <c r="AK16" s="13">
        <v>0.30208333333333331</v>
      </c>
      <c r="AL16" s="13">
        <v>0.41666666666666669</v>
      </c>
      <c r="AM16" s="13">
        <v>0.30208333333333331</v>
      </c>
      <c r="AN16" s="13">
        <v>0.72916666666666663</v>
      </c>
      <c r="AO16" s="13"/>
      <c r="AP16" s="13"/>
    </row>
    <row r="17" spans="1:42" x14ac:dyDescent="0.25">
      <c r="A17" s="16">
        <v>7</v>
      </c>
      <c r="B17" s="16" t="s">
        <v>31</v>
      </c>
      <c r="C17" s="16" t="s">
        <v>32</v>
      </c>
      <c r="D17" s="16" t="s">
        <v>19</v>
      </c>
      <c r="E17" s="9"/>
      <c r="F17" s="9"/>
      <c r="G17" s="17"/>
      <c r="H17" s="17"/>
      <c r="I17" s="17"/>
      <c r="J17" s="17"/>
      <c r="K17" s="17"/>
      <c r="L17" s="17"/>
      <c r="M17" s="18">
        <v>0.3125</v>
      </c>
      <c r="N17" s="18">
        <v>0.6875</v>
      </c>
      <c r="O17" s="18"/>
      <c r="P17" s="13"/>
      <c r="Q17" s="12" t="s">
        <v>20</v>
      </c>
      <c r="R17" s="13" t="s">
        <v>20</v>
      </c>
      <c r="S17" s="13" t="s">
        <v>33</v>
      </c>
      <c r="T17" s="13" t="s">
        <v>33</v>
      </c>
      <c r="U17" s="13">
        <v>0.3125</v>
      </c>
      <c r="V17" s="13">
        <v>0.47916666666666669</v>
      </c>
      <c r="W17" s="13">
        <v>0.30208333333333331</v>
      </c>
      <c r="X17" s="13">
        <v>0.47916666666666669</v>
      </c>
      <c r="Y17" s="13" t="s">
        <v>20</v>
      </c>
      <c r="Z17" s="13" t="s">
        <v>20</v>
      </c>
      <c r="AA17" s="13">
        <v>0.30208333333333331</v>
      </c>
      <c r="AB17" s="13">
        <v>0.3923611111111111</v>
      </c>
      <c r="AC17" s="13" t="s">
        <v>20</v>
      </c>
      <c r="AD17" s="13" t="s">
        <v>20</v>
      </c>
      <c r="AE17" s="13">
        <v>0.30208333333333331</v>
      </c>
      <c r="AF17" s="13">
        <v>0.6875</v>
      </c>
      <c r="AG17" s="13">
        <v>0.3125</v>
      </c>
      <c r="AH17" s="13"/>
      <c r="AI17" s="13"/>
      <c r="AJ17" s="13"/>
      <c r="AK17" s="13"/>
      <c r="AL17" s="13"/>
      <c r="AM17" s="13">
        <v>0.30208333333333331</v>
      </c>
      <c r="AN17" s="13">
        <v>0.72916666666666663</v>
      </c>
      <c r="AO17" s="13"/>
      <c r="AP17" s="13"/>
    </row>
    <row r="18" spans="1:42" x14ac:dyDescent="0.25">
      <c r="A18" s="16">
        <v>8</v>
      </c>
      <c r="B18" s="16" t="s">
        <v>34</v>
      </c>
      <c r="C18" s="16" t="s">
        <v>35</v>
      </c>
      <c r="D18" s="16" t="s">
        <v>19</v>
      </c>
      <c r="E18" s="9"/>
      <c r="F18" s="9"/>
      <c r="G18" s="17"/>
      <c r="H18" s="17"/>
      <c r="I18" s="17"/>
      <c r="J18" s="17"/>
      <c r="K18" s="17"/>
      <c r="L18" s="17"/>
      <c r="M18" s="18">
        <v>0.3125</v>
      </c>
      <c r="N18" s="18">
        <v>0.6875</v>
      </c>
      <c r="O18" s="18"/>
      <c r="P18" s="13"/>
      <c r="Q18" s="12" t="s">
        <v>20</v>
      </c>
      <c r="R18" s="13" t="s">
        <v>20</v>
      </c>
      <c r="S18" s="13">
        <v>0.25</v>
      </c>
      <c r="T18" s="13">
        <v>0.41666666666666669</v>
      </c>
      <c r="U18" s="13">
        <v>0.3125</v>
      </c>
      <c r="V18" s="13">
        <v>0.47916666666666669</v>
      </c>
      <c r="W18" s="13">
        <v>0.30208333333333331</v>
      </c>
      <c r="X18" s="13">
        <v>0.47916666666666669</v>
      </c>
      <c r="Y18" s="13" t="s">
        <v>20</v>
      </c>
      <c r="Z18" s="13" t="s">
        <v>20</v>
      </c>
      <c r="AA18" s="13">
        <v>0.30208333333333331</v>
      </c>
      <c r="AB18" s="13">
        <v>0.3923611111111111</v>
      </c>
      <c r="AC18" s="13" t="s">
        <v>20</v>
      </c>
      <c r="AD18" s="13" t="s">
        <v>20</v>
      </c>
      <c r="AE18" s="13">
        <v>0.30208333333333331</v>
      </c>
      <c r="AF18" s="13">
        <v>0.58333333333333337</v>
      </c>
      <c r="AG18" s="13">
        <v>0.3125</v>
      </c>
      <c r="AH18" s="13"/>
      <c r="AI18" s="13"/>
      <c r="AJ18" s="13"/>
      <c r="AK18" s="13">
        <v>0.3125</v>
      </c>
      <c r="AL18" s="13">
        <v>0.70833333333333337</v>
      </c>
      <c r="AM18" s="13">
        <v>0.30208333333333331</v>
      </c>
      <c r="AN18" s="13">
        <v>0.72916666666666663</v>
      </c>
      <c r="AO18" s="13"/>
      <c r="AP18" s="13"/>
    </row>
    <row r="19" spans="1:42" x14ac:dyDescent="0.25">
      <c r="A19" s="16">
        <v>9</v>
      </c>
      <c r="B19" s="16" t="s">
        <v>36</v>
      </c>
      <c r="C19" s="16" t="s">
        <v>37</v>
      </c>
      <c r="D19" s="16" t="s">
        <v>19</v>
      </c>
      <c r="E19" s="9"/>
      <c r="F19" s="9"/>
      <c r="G19" s="17"/>
      <c r="H19" s="17"/>
      <c r="I19" s="17"/>
      <c r="J19" s="17"/>
      <c r="K19" s="17"/>
      <c r="L19" s="17"/>
      <c r="M19" s="18">
        <v>0.29166666666666669</v>
      </c>
      <c r="N19" s="18">
        <v>0.6875</v>
      </c>
      <c r="O19" s="18"/>
      <c r="P19" s="13"/>
      <c r="Q19" s="12" t="s">
        <v>20</v>
      </c>
      <c r="R19" s="13" t="s">
        <v>20</v>
      </c>
      <c r="S19" s="13" t="s">
        <v>33</v>
      </c>
      <c r="T19" s="13" t="s">
        <v>33</v>
      </c>
      <c r="U19" s="13">
        <v>0.3125</v>
      </c>
      <c r="V19" s="13">
        <v>0.47916666666666669</v>
      </c>
      <c r="W19" s="13">
        <v>0.30208333333333331</v>
      </c>
      <c r="X19" s="13">
        <v>0.47916666666666669</v>
      </c>
      <c r="Y19" s="13" t="s">
        <v>20</v>
      </c>
      <c r="Z19" s="13" t="s">
        <v>20</v>
      </c>
      <c r="AA19" s="13">
        <v>0.30208333333333331</v>
      </c>
      <c r="AB19" s="13">
        <v>0.3923611111111111</v>
      </c>
      <c r="AC19" s="13" t="s">
        <v>20</v>
      </c>
      <c r="AD19" s="13" t="s">
        <v>20</v>
      </c>
      <c r="AE19" s="13">
        <v>0.30208333333333331</v>
      </c>
      <c r="AF19" s="13">
        <v>0.6875</v>
      </c>
      <c r="AG19" s="13">
        <v>0.3125</v>
      </c>
      <c r="AH19" s="13">
        <v>0.6875</v>
      </c>
      <c r="AI19" s="13">
        <v>0.70833333333333337</v>
      </c>
      <c r="AJ19" s="13">
        <v>0.8125</v>
      </c>
      <c r="AK19" s="13">
        <v>0.30208333333333331</v>
      </c>
      <c r="AL19" s="13">
        <v>0.70833333333333337</v>
      </c>
      <c r="AM19" s="19">
        <v>0.30208333333333331</v>
      </c>
      <c r="AN19" s="13">
        <v>0.72916666666666663</v>
      </c>
      <c r="AO19" s="13"/>
      <c r="AP19" s="13"/>
    </row>
    <row r="20" spans="1:42" x14ac:dyDescent="0.25">
      <c r="A20" s="16">
        <v>10</v>
      </c>
      <c r="B20" s="16" t="s">
        <v>38</v>
      </c>
      <c r="C20" s="16" t="s">
        <v>39</v>
      </c>
      <c r="D20" s="16" t="s">
        <v>19</v>
      </c>
      <c r="E20" s="9"/>
      <c r="F20" s="9"/>
      <c r="G20" s="17"/>
      <c r="H20" s="17"/>
      <c r="I20" s="17"/>
      <c r="J20" s="17"/>
      <c r="K20" s="17"/>
      <c r="L20" s="17"/>
      <c r="M20" s="18">
        <v>0.3125</v>
      </c>
      <c r="N20" s="18">
        <v>0.6875</v>
      </c>
      <c r="O20" s="18">
        <v>0.70833333333333337</v>
      </c>
      <c r="P20" s="13">
        <v>0.81944444444444453</v>
      </c>
      <c r="Q20" s="12">
        <v>0.33333333333333331</v>
      </c>
      <c r="R20" s="13">
        <v>0.5</v>
      </c>
      <c r="S20" s="13" t="s">
        <v>33</v>
      </c>
      <c r="T20" s="13" t="s">
        <v>33</v>
      </c>
      <c r="U20" s="13">
        <v>0.3125</v>
      </c>
      <c r="V20" s="13">
        <v>0.47916666666666669</v>
      </c>
      <c r="W20" s="13">
        <v>0.30208333333333331</v>
      </c>
      <c r="X20" s="13">
        <v>0.47916666666666669</v>
      </c>
      <c r="Y20" s="13" t="s">
        <v>20</v>
      </c>
      <c r="Z20" s="13" t="s">
        <v>20</v>
      </c>
      <c r="AA20" s="13">
        <v>0.30208333333333331</v>
      </c>
      <c r="AB20" s="19">
        <v>0.6875</v>
      </c>
      <c r="AC20" s="13" t="s">
        <v>20</v>
      </c>
      <c r="AD20" s="13" t="s">
        <v>20</v>
      </c>
      <c r="AE20" s="13">
        <v>0.30208333333333331</v>
      </c>
      <c r="AF20" s="13">
        <v>0.71527777777777779</v>
      </c>
      <c r="AG20" s="13">
        <v>0.3125</v>
      </c>
      <c r="AH20" s="13">
        <v>0.6875</v>
      </c>
      <c r="AI20" s="13">
        <v>0.70833333333333337</v>
      </c>
      <c r="AJ20" s="13">
        <v>0.8125</v>
      </c>
      <c r="AK20" s="13">
        <v>0.30208333333333331</v>
      </c>
      <c r="AL20" s="13">
        <v>0.70833333333333337</v>
      </c>
      <c r="AM20" s="13">
        <v>0.30208333333333298</v>
      </c>
      <c r="AN20" s="13">
        <v>0.75</v>
      </c>
      <c r="AO20" s="13"/>
      <c r="AP20" s="13"/>
    </row>
    <row r="21" spans="1:42" x14ac:dyDescent="0.25">
      <c r="A21" s="16">
        <v>11</v>
      </c>
      <c r="B21" s="16" t="s">
        <v>40</v>
      </c>
      <c r="C21" s="16" t="s">
        <v>41</v>
      </c>
      <c r="D21" s="16" t="s">
        <v>19</v>
      </c>
      <c r="E21" s="9"/>
      <c r="F21" s="9"/>
      <c r="G21" s="17"/>
      <c r="H21" s="17"/>
      <c r="I21" s="17"/>
      <c r="J21" s="17"/>
      <c r="K21" s="17"/>
      <c r="L21" s="17"/>
      <c r="M21" s="18">
        <v>0.3125</v>
      </c>
      <c r="N21" s="18">
        <v>0.6875</v>
      </c>
      <c r="O21" s="18">
        <v>0.70833333333333337</v>
      </c>
      <c r="P21" s="13">
        <v>0.81944444444444453</v>
      </c>
      <c r="Q21" s="12">
        <v>0.33333333333333331</v>
      </c>
      <c r="R21" s="13">
        <v>0.77083333333333337</v>
      </c>
      <c r="S21" s="13">
        <v>0.25</v>
      </c>
      <c r="T21" s="13">
        <v>0.875</v>
      </c>
      <c r="U21" s="13">
        <v>0.3125</v>
      </c>
      <c r="V21" s="13">
        <v>0.47916666666666669</v>
      </c>
      <c r="W21" s="13">
        <v>0.30208333333333331</v>
      </c>
      <c r="X21" s="13">
        <v>0.47916666666666669</v>
      </c>
      <c r="Y21" s="13" t="s">
        <v>20</v>
      </c>
      <c r="Z21" s="13" t="s">
        <v>20</v>
      </c>
      <c r="AA21" s="13">
        <v>0.30208333333333331</v>
      </c>
      <c r="AB21" s="19">
        <v>0.6875</v>
      </c>
      <c r="AC21" s="13" t="s">
        <v>20</v>
      </c>
      <c r="AD21" s="13" t="s">
        <v>20</v>
      </c>
      <c r="AE21" s="13">
        <v>0.30208333333333331</v>
      </c>
      <c r="AF21" s="13">
        <v>0.71527777777777779</v>
      </c>
      <c r="AG21" s="13">
        <v>0.3125</v>
      </c>
      <c r="AH21" s="13">
        <v>0.6875</v>
      </c>
      <c r="AI21" s="13">
        <v>0.70833333333333337</v>
      </c>
      <c r="AJ21" s="13">
        <v>0.8125</v>
      </c>
      <c r="AK21" s="13">
        <v>0.29166666666666669</v>
      </c>
      <c r="AL21" s="13">
        <v>0.75</v>
      </c>
      <c r="AM21" s="19">
        <v>0.30208333333333298</v>
      </c>
      <c r="AN21" s="13">
        <v>0.75</v>
      </c>
      <c r="AO21" s="13"/>
      <c r="AP21" s="13"/>
    </row>
    <row r="22" spans="1:42" x14ac:dyDescent="0.25">
      <c r="A22" s="16">
        <v>12</v>
      </c>
      <c r="B22" s="16" t="s">
        <v>42</v>
      </c>
      <c r="C22" s="16" t="s">
        <v>43</v>
      </c>
      <c r="D22" s="16" t="s">
        <v>19</v>
      </c>
      <c r="E22" s="9"/>
      <c r="F22" s="9"/>
      <c r="G22" s="17"/>
      <c r="H22" s="17"/>
      <c r="I22" s="17"/>
      <c r="J22" s="17"/>
      <c r="K22" s="17"/>
      <c r="L22" s="17"/>
      <c r="M22" s="18">
        <v>0.3125</v>
      </c>
      <c r="N22" s="18">
        <v>0.6875</v>
      </c>
      <c r="O22" s="18">
        <v>0.70833333333333337</v>
      </c>
      <c r="P22" s="13">
        <v>0.81944444444444453</v>
      </c>
      <c r="Q22" s="12">
        <v>0.33333333333333331</v>
      </c>
      <c r="R22" s="13">
        <v>0.58333333333333337</v>
      </c>
      <c r="S22" s="13" t="s">
        <v>33</v>
      </c>
      <c r="T22" s="13" t="s">
        <v>33</v>
      </c>
      <c r="U22" s="13">
        <v>0.3125</v>
      </c>
      <c r="V22" s="13">
        <v>0.47916666666666669</v>
      </c>
      <c r="W22" s="13">
        <v>0.30208333333333331</v>
      </c>
      <c r="X22" s="13">
        <v>0.47916666666666669</v>
      </c>
      <c r="Y22" s="13" t="s">
        <v>20</v>
      </c>
      <c r="Z22" s="13" t="s">
        <v>20</v>
      </c>
      <c r="AA22" s="13">
        <v>0.30208333333333331</v>
      </c>
      <c r="AB22" s="19">
        <v>0.6875</v>
      </c>
      <c r="AC22" s="13" t="s">
        <v>20</v>
      </c>
      <c r="AD22" s="13" t="s">
        <v>20</v>
      </c>
      <c r="AE22" s="13">
        <v>0.30208333333333331</v>
      </c>
      <c r="AF22" s="13">
        <v>0.71527777777777779</v>
      </c>
      <c r="AG22" s="13">
        <v>0.3125</v>
      </c>
      <c r="AH22" s="13">
        <v>0.6875</v>
      </c>
      <c r="AI22" s="13">
        <v>0.70833333333333337</v>
      </c>
      <c r="AJ22" s="13">
        <v>0.8125</v>
      </c>
      <c r="AK22" s="13">
        <v>0.3125</v>
      </c>
      <c r="AL22" s="13">
        <v>0.70833333333333337</v>
      </c>
      <c r="AM22" s="13"/>
      <c r="AN22" s="13"/>
      <c r="AO22" s="13"/>
      <c r="AP22" s="13"/>
    </row>
    <row r="23" spans="1:42" x14ac:dyDescent="0.25">
      <c r="A23" s="16">
        <v>13</v>
      </c>
      <c r="B23" s="16" t="s">
        <v>44</v>
      </c>
      <c r="C23" s="16" t="s">
        <v>45</v>
      </c>
      <c r="D23" s="16" t="s">
        <v>19</v>
      </c>
      <c r="E23" s="9"/>
      <c r="F23" s="9"/>
      <c r="G23" s="17"/>
      <c r="H23" s="17"/>
      <c r="I23" s="17"/>
      <c r="J23" s="17"/>
      <c r="K23" s="17"/>
      <c r="L23" s="17"/>
      <c r="M23" s="18"/>
      <c r="N23" s="18"/>
      <c r="O23" s="18"/>
      <c r="P23" s="13"/>
      <c r="Q23" s="12" t="s">
        <v>20</v>
      </c>
      <c r="R23" s="13" t="s">
        <v>20</v>
      </c>
      <c r="S23" s="13" t="s">
        <v>33</v>
      </c>
      <c r="T23" s="13" t="s">
        <v>33</v>
      </c>
      <c r="U23" s="13">
        <v>0.3125</v>
      </c>
      <c r="V23" s="13">
        <v>0.47916666666666669</v>
      </c>
      <c r="W23" s="13">
        <v>0.30208333333333331</v>
      </c>
      <c r="X23" s="13">
        <v>0.47916666666666669</v>
      </c>
      <c r="Y23" s="13" t="s">
        <v>20</v>
      </c>
      <c r="Z23" s="13" t="s">
        <v>20</v>
      </c>
      <c r="AA23" s="13">
        <v>0.30208333333333331</v>
      </c>
      <c r="AB23" s="13">
        <v>0.3923611111111111</v>
      </c>
      <c r="AC23" s="13" t="s">
        <v>20</v>
      </c>
      <c r="AD23" s="13" t="s">
        <v>20</v>
      </c>
      <c r="AE23" s="13">
        <v>0.30208333333333331</v>
      </c>
      <c r="AF23" s="13">
        <v>0.6875</v>
      </c>
      <c r="AG23" s="13">
        <v>0.3125</v>
      </c>
      <c r="AH23" s="13">
        <v>0.6875</v>
      </c>
      <c r="AI23" s="13">
        <v>0.70833333333333337</v>
      </c>
      <c r="AJ23" s="13">
        <v>0.8125</v>
      </c>
      <c r="AK23" s="13">
        <v>0.3125</v>
      </c>
      <c r="AL23" s="13">
        <v>0.70833333333333337</v>
      </c>
      <c r="AM23" s="13"/>
      <c r="AN23" s="13"/>
      <c r="AO23" s="13"/>
      <c r="AP23" s="13"/>
    </row>
    <row r="24" spans="1:42" x14ac:dyDescent="0.25">
      <c r="A24" s="16">
        <v>14</v>
      </c>
      <c r="B24" s="16" t="s">
        <v>46</v>
      </c>
      <c r="C24" s="16" t="s">
        <v>47</v>
      </c>
      <c r="D24" s="16" t="s">
        <v>19</v>
      </c>
      <c r="E24" s="9"/>
      <c r="F24" s="9"/>
      <c r="G24" s="17"/>
      <c r="H24" s="17"/>
      <c r="I24" s="17"/>
      <c r="J24" s="17"/>
      <c r="K24" s="17"/>
      <c r="L24" s="17"/>
      <c r="M24" s="18">
        <v>0.3125</v>
      </c>
      <c r="N24" s="18">
        <v>0.6875</v>
      </c>
      <c r="O24" s="18">
        <v>0.70833333333333337</v>
      </c>
      <c r="P24" s="13">
        <v>0.81944444444444453</v>
      </c>
      <c r="Q24" s="12" t="s">
        <v>33</v>
      </c>
      <c r="R24" s="13" t="s">
        <v>33</v>
      </c>
      <c r="S24" s="13">
        <v>0.25</v>
      </c>
      <c r="T24" s="13">
        <v>0.41666666666666669</v>
      </c>
      <c r="U24" s="13">
        <v>0.3125</v>
      </c>
      <c r="V24" s="13">
        <v>0.47916666666666669</v>
      </c>
      <c r="W24" s="13">
        <v>0.30208333333333331</v>
      </c>
      <c r="X24" s="13">
        <v>0.47916666666666669</v>
      </c>
      <c r="Y24" s="13" t="s">
        <v>20</v>
      </c>
      <c r="Z24" s="13" t="s">
        <v>20</v>
      </c>
      <c r="AA24" s="13">
        <v>0.30208333333333331</v>
      </c>
      <c r="AB24" s="13">
        <v>0.6875</v>
      </c>
      <c r="AC24" s="13" t="s">
        <v>20</v>
      </c>
      <c r="AD24" s="13" t="s">
        <v>20</v>
      </c>
      <c r="AE24" s="13">
        <v>0.30208333333333331</v>
      </c>
      <c r="AF24" s="13">
        <v>0.58333333333333337</v>
      </c>
      <c r="AG24" s="13"/>
      <c r="AH24" s="13"/>
      <c r="AI24" s="13"/>
      <c r="AJ24" s="13"/>
      <c r="AK24" s="13">
        <v>0.29166666666666669</v>
      </c>
      <c r="AL24" s="13">
        <v>0.70833333333333337</v>
      </c>
      <c r="AM24" s="13">
        <v>0.30208333333333331</v>
      </c>
      <c r="AN24" s="13">
        <v>0.72916666666666663</v>
      </c>
      <c r="AO24" s="13"/>
      <c r="AP24" s="13"/>
    </row>
    <row r="25" spans="1:42" x14ac:dyDescent="0.25">
      <c r="A25" s="16">
        <v>15</v>
      </c>
      <c r="B25" s="16" t="s">
        <v>48</v>
      </c>
      <c r="C25" s="16" t="s">
        <v>49</v>
      </c>
      <c r="D25" s="16" t="s">
        <v>19</v>
      </c>
      <c r="E25" s="9"/>
      <c r="F25" s="9"/>
      <c r="G25" s="17"/>
      <c r="H25" s="17"/>
      <c r="I25" s="17"/>
      <c r="J25" s="17"/>
      <c r="K25" s="17"/>
      <c r="L25" s="17"/>
      <c r="M25" s="17"/>
      <c r="N25" s="17"/>
      <c r="O25" s="17"/>
      <c r="P25" s="13"/>
      <c r="Q25" s="12"/>
      <c r="R25" s="13"/>
      <c r="S25" s="13"/>
      <c r="T25" s="13"/>
      <c r="U25" s="13">
        <v>0.3125</v>
      </c>
      <c r="V25" s="13">
        <v>0.47916666666666669</v>
      </c>
      <c r="W25" s="13">
        <v>0.30208333333333331</v>
      </c>
      <c r="X25" s="13">
        <v>0.47916666666666669</v>
      </c>
      <c r="Y25" s="13" t="s">
        <v>20</v>
      </c>
      <c r="Z25" s="13" t="s">
        <v>20</v>
      </c>
      <c r="AA25" s="13">
        <v>0.30208333333333331</v>
      </c>
      <c r="AB25" s="13">
        <v>0.6875</v>
      </c>
      <c r="AC25" s="13" t="s">
        <v>20</v>
      </c>
      <c r="AD25" s="13" t="s">
        <v>20</v>
      </c>
      <c r="AE25" s="13">
        <v>0.30208333333333331</v>
      </c>
      <c r="AF25" s="13">
        <v>0.71527777777777779</v>
      </c>
      <c r="AG25" s="13">
        <v>0.3125</v>
      </c>
      <c r="AH25" s="13"/>
      <c r="AI25" s="13"/>
      <c r="AJ25" s="13"/>
      <c r="AK25" s="13">
        <v>0.30208333333333331</v>
      </c>
      <c r="AL25" s="13">
        <v>0.70833333333333337</v>
      </c>
      <c r="AM25" s="13">
        <v>0.30208333333333331</v>
      </c>
      <c r="AN25" s="13">
        <v>0.72916666666666663</v>
      </c>
      <c r="AO25" s="13"/>
      <c r="AP25" s="13"/>
    </row>
    <row r="26" spans="1:42" x14ac:dyDescent="0.25">
      <c r="A26" s="16">
        <v>16</v>
      </c>
      <c r="B26" s="16" t="s">
        <v>50</v>
      </c>
      <c r="C26" s="16" t="s">
        <v>51</v>
      </c>
      <c r="D26" s="16" t="s">
        <v>52</v>
      </c>
      <c r="E26" s="9">
        <v>0.3125</v>
      </c>
      <c r="F26" s="9">
        <v>0.4375</v>
      </c>
      <c r="G26" s="17" t="s">
        <v>20</v>
      </c>
      <c r="H26" s="17" t="s">
        <v>20</v>
      </c>
      <c r="I26" s="17" t="s">
        <v>20</v>
      </c>
      <c r="J26" s="17" t="s">
        <v>20</v>
      </c>
      <c r="K26" s="17" t="s">
        <v>20</v>
      </c>
      <c r="L26" s="17" t="s">
        <v>20</v>
      </c>
      <c r="M26" s="18">
        <v>0.3125</v>
      </c>
      <c r="N26" s="18">
        <v>0.6875</v>
      </c>
      <c r="O26" s="18"/>
      <c r="P26" s="13"/>
      <c r="Q26" s="12" t="s">
        <v>20</v>
      </c>
      <c r="R26" s="13" t="s">
        <v>20</v>
      </c>
      <c r="S26" s="13">
        <v>0.25</v>
      </c>
      <c r="T26" s="13">
        <v>0.72916666666666663</v>
      </c>
      <c r="U26" s="13">
        <v>0.3125</v>
      </c>
      <c r="V26" s="13">
        <v>0.47916666666666669</v>
      </c>
      <c r="W26" s="13">
        <v>0.30208333333333331</v>
      </c>
      <c r="X26" s="13">
        <v>0.47916666666666669</v>
      </c>
      <c r="Y26" s="13" t="s">
        <v>20</v>
      </c>
      <c r="Z26" s="13" t="s">
        <v>20</v>
      </c>
      <c r="AA26" s="13">
        <v>0.30208333333333331</v>
      </c>
      <c r="AB26" s="13">
        <v>0.3923611111111111</v>
      </c>
      <c r="AC26" s="13">
        <v>0.3125</v>
      </c>
      <c r="AD26" s="13">
        <v>0.41666666666666669</v>
      </c>
      <c r="AE26" s="13">
        <v>0.30208333333333331</v>
      </c>
      <c r="AF26" s="13">
        <v>0.58333333333333337</v>
      </c>
      <c r="AG26" s="13">
        <v>0.3125</v>
      </c>
      <c r="AH26" s="13"/>
      <c r="AI26" s="13"/>
      <c r="AJ26" s="13"/>
      <c r="AK26" s="13">
        <v>0.30208333333333331</v>
      </c>
      <c r="AL26" s="13">
        <v>0.6875</v>
      </c>
      <c r="AM26" s="13">
        <v>0.30208333333333331</v>
      </c>
      <c r="AN26" s="13">
        <v>0.6875</v>
      </c>
      <c r="AO26" s="13"/>
      <c r="AP26" s="13"/>
    </row>
    <row r="27" spans="1:42" x14ac:dyDescent="0.25">
      <c r="A27" s="16">
        <v>17</v>
      </c>
      <c r="B27" s="16" t="s">
        <v>53</v>
      </c>
      <c r="C27" s="16" t="s">
        <v>54</v>
      </c>
      <c r="D27" s="16" t="s">
        <v>52</v>
      </c>
      <c r="E27" s="9">
        <v>0.3125</v>
      </c>
      <c r="F27" s="9">
        <v>0.4375</v>
      </c>
      <c r="G27" s="17" t="s">
        <v>20</v>
      </c>
      <c r="H27" s="17" t="s">
        <v>20</v>
      </c>
      <c r="I27" s="17" t="s">
        <v>20</v>
      </c>
      <c r="J27" s="17" t="s">
        <v>20</v>
      </c>
      <c r="K27" s="17" t="s">
        <v>20</v>
      </c>
      <c r="L27" s="17" t="s">
        <v>20</v>
      </c>
      <c r="M27" s="18">
        <v>0.3125</v>
      </c>
      <c r="N27" s="18">
        <v>0.6875</v>
      </c>
      <c r="O27" s="18"/>
      <c r="P27" s="13"/>
      <c r="Q27" s="12" t="s">
        <v>20</v>
      </c>
      <c r="R27" s="13" t="s">
        <v>20</v>
      </c>
      <c r="S27" s="13">
        <v>0.25</v>
      </c>
      <c r="T27" s="13">
        <v>0.72916666666666663</v>
      </c>
      <c r="U27" s="13">
        <v>0.3125</v>
      </c>
      <c r="V27" s="13">
        <v>0.47916666666666669</v>
      </c>
      <c r="W27" s="13">
        <v>0.30208333333333331</v>
      </c>
      <c r="X27" s="13">
        <v>0.47916666666666669</v>
      </c>
      <c r="Y27" s="13" t="s">
        <v>20</v>
      </c>
      <c r="Z27" s="13" t="s">
        <v>20</v>
      </c>
      <c r="AA27" s="13">
        <v>0.30208333333333331</v>
      </c>
      <c r="AB27" s="13">
        <v>0.3923611111111111</v>
      </c>
      <c r="AC27" s="13">
        <v>0.3125</v>
      </c>
      <c r="AD27" s="13">
        <v>0.41666666666666669</v>
      </c>
      <c r="AE27" s="13">
        <v>0.30208333333333331</v>
      </c>
      <c r="AF27" s="13">
        <v>0.58333333333333337</v>
      </c>
      <c r="AG27" s="13"/>
      <c r="AH27" s="13"/>
      <c r="AI27" s="13"/>
      <c r="AJ27" s="13"/>
      <c r="AK27" s="13">
        <v>0.29166666666666669</v>
      </c>
      <c r="AL27" s="13">
        <v>0.6875</v>
      </c>
      <c r="AM27" s="13">
        <v>0.30208333333333331</v>
      </c>
      <c r="AN27" s="13">
        <v>0.6875</v>
      </c>
      <c r="AO27" s="13"/>
      <c r="AP27" s="13"/>
    </row>
    <row r="28" spans="1:42" x14ac:dyDescent="0.25">
      <c r="A28" s="16">
        <v>18</v>
      </c>
      <c r="B28" s="16" t="s">
        <v>55</v>
      </c>
      <c r="C28" s="16" t="s">
        <v>56</v>
      </c>
      <c r="D28" s="16" t="s">
        <v>19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19"/>
      <c r="Q28" s="21"/>
      <c r="R28" s="19"/>
      <c r="S28" s="19"/>
      <c r="T28" s="19"/>
      <c r="U28" s="13">
        <v>0.3125</v>
      </c>
      <c r="V28" s="13">
        <v>0.47916666666666669</v>
      </c>
      <c r="W28" s="13">
        <v>0.30208333333333331</v>
      </c>
      <c r="X28" s="13">
        <v>0.47916666666666669</v>
      </c>
      <c r="Y28" s="13" t="s">
        <v>20</v>
      </c>
      <c r="Z28" s="13" t="s">
        <v>20</v>
      </c>
      <c r="AA28" s="13">
        <v>0.30208333333333331</v>
      </c>
      <c r="AB28" s="19">
        <v>0.6875</v>
      </c>
      <c r="AC28" s="19" t="s">
        <v>20</v>
      </c>
      <c r="AD28" s="19" t="s">
        <v>20</v>
      </c>
      <c r="AE28" s="13">
        <v>0.30208333333333331</v>
      </c>
      <c r="AF28" s="13">
        <v>0.71527777777777779</v>
      </c>
      <c r="AG28" s="13">
        <v>0.3125</v>
      </c>
      <c r="AH28" s="19"/>
      <c r="AI28" s="13">
        <v>0.70833333333333337</v>
      </c>
      <c r="AJ28" s="13">
        <v>0.8125</v>
      </c>
      <c r="AK28" s="19">
        <v>0.3125</v>
      </c>
      <c r="AL28" s="13">
        <v>0.70833333333333337</v>
      </c>
      <c r="AM28" s="19"/>
      <c r="AN28" s="19"/>
      <c r="AO28" s="19"/>
      <c r="AP28" s="19"/>
    </row>
    <row r="29" spans="1:42" x14ac:dyDescent="0.25">
      <c r="A29" s="16">
        <v>19</v>
      </c>
      <c r="B29" s="16" t="s">
        <v>57</v>
      </c>
      <c r="C29" s="16" t="s">
        <v>58</v>
      </c>
      <c r="D29" s="16" t="s">
        <v>19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19"/>
      <c r="Q29" s="21"/>
      <c r="R29" s="19"/>
      <c r="S29" s="19"/>
      <c r="T29" s="19"/>
      <c r="U29" s="19"/>
      <c r="V29" s="19"/>
      <c r="W29" s="13">
        <v>0.30208333333333331</v>
      </c>
      <c r="X29" s="13">
        <v>0.47916666666666669</v>
      </c>
      <c r="Y29" s="13" t="s">
        <v>20</v>
      </c>
      <c r="Z29" s="13" t="s">
        <v>20</v>
      </c>
      <c r="AA29" s="13">
        <v>0.30208333333333331</v>
      </c>
      <c r="AB29" s="13">
        <v>0.3923611111111111</v>
      </c>
      <c r="AC29" s="19" t="s">
        <v>20</v>
      </c>
      <c r="AD29" s="19" t="s">
        <v>20</v>
      </c>
      <c r="AE29" s="13">
        <v>0.30208333333333331</v>
      </c>
      <c r="AF29" s="13">
        <v>0.64583333333333337</v>
      </c>
      <c r="AG29" s="13">
        <v>0.3125</v>
      </c>
      <c r="AH29" s="19"/>
      <c r="AI29" s="19"/>
      <c r="AJ29" s="19"/>
      <c r="AK29" s="19">
        <v>0.30208333333333331</v>
      </c>
      <c r="AL29" s="13">
        <v>0.70833333333333337</v>
      </c>
      <c r="AM29" s="13">
        <v>0.30208333333333331</v>
      </c>
      <c r="AN29" s="13">
        <v>0.72916666666666663</v>
      </c>
      <c r="AO29" s="19"/>
      <c r="AP29" s="19"/>
    </row>
    <row r="30" spans="1:42" x14ac:dyDescent="0.25">
      <c r="A30" s="16">
        <v>20</v>
      </c>
      <c r="B30" s="16" t="s">
        <v>59</v>
      </c>
      <c r="C30" s="16" t="s">
        <v>60</v>
      </c>
      <c r="D30" s="16" t="s">
        <v>19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19"/>
      <c r="Q30" s="21"/>
      <c r="R30" s="19"/>
      <c r="S30" s="19"/>
      <c r="T30" s="19"/>
      <c r="U30" s="19"/>
      <c r="V30" s="19"/>
      <c r="W30" s="13">
        <v>0.30208333333333331</v>
      </c>
      <c r="X30" s="13">
        <v>0.47916666666666669</v>
      </c>
      <c r="Y30" s="13" t="s">
        <v>20</v>
      </c>
      <c r="Z30" s="13" t="s">
        <v>20</v>
      </c>
      <c r="AA30" s="13">
        <v>0.30208333333333331</v>
      </c>
      <c r="AB30" s="13">
        <v>0.3923611111111111</v>
      </c>
      <c r="AC30" s="19" t="s">
        <v>20</v>
      </c>
      <c r="AD30" s="19" t="s">
        <v>20</v>
      </c>
      <c r="AE30" s="13">
        <v>0.30208333333333331</v>
      </c>
      <c r="AF30" s="13">
        <v>0.6875</v>
      </c>
      <c r="AG30" s="13">
        <v>0.3125</v>
      </c>
      <c r="AH30" s="19"/>
      <c r="AI30" s="19"/>
      <c r="AJ30" s="19"/>
      <c r="AK30" s="19">
        <v>0.3125</v>
      </c>
      <c r="AL30" s="13">
        <v>0.70833333333333337</v>
      </c>
      <c r="AM30" s="13">
        <v>0.30208333333333331</v>
      </c>
      <c r="AN30" s="13">
        <v>0.72916666666666663</v>
      </c>
      <c r="AO30" s="19"/>
      <c r="AP30" s="19"/>
    </row>
    <row r="31" spans="1:42" x14ac:dyDescent="0.25">
      <c r="A31" s="16">
        <v>21</v>
      </c>
      <c r="B31" s="16" t="s">
        <v>61</v>
      </c>
      <c r="C31" s="16" t="s">
        <v>62</v>
      </c>
      <c r="D31" s="16" t="s">
        <v>19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19"/>
      <c r="Q31" s="21"/>
      <c r="R31" s="19"/>
      <c r="S31" s="19"/>
      <c r="T31" s="19"/>
      <c r="U31" s="19"/>
      <c r="V31" s="19"/>
      <c r="W31" s="13">
        <v>0.30208333333333331</v>
      </c>
      <c r="X31" s="13">
        <v>0.47916666666666669</v>
      </c>
      <c r="Y31" s="13" t="s">
        <v>20</v>
      </c>
      <c r="Z31" s="13" t="s">
        <v>20</v>
      </c>
      <c r="AA31" s="13">
        <v>0.30208333333333331</v>
      </c>
      <c r="AB31" s="19">
        <v>0.6875</v>
      </c>
      <c r="AC31" s="19" t="s">
        <v>20</v>
      </c>
      <c r="AD31" s="19" t="s">
        <v>20</v>
      </c>
      <c r="AE31" s="13">
        <v>0.30208333333333331</v>
      </c>
      <c r="AF31" s="13">
        <v>0.6875</v>
      </c>
      <c r="AG31" s="13">
        <v>0.3125</v>
      </c>
      <c r="AH31" s="19"/>
      <c r="AI31" s="19"/>
      <c r="AJ31" s="19"/>
      <c r="AK31" s="19"/>
      <c r="AL31" s="19"/>
      <c r="AM31" s="13">
        <v>0.30208333333333331</v>
      </c>
      <c r="AN31" s="13">
        <v>0.72916666666666663</v>
      </c>
      <c r="AO31" s="19"/>
      <c r="AP31" s="19"/>
    </row>
    <row r="32" spans="1:42" x14ac:dyDescent="0.25">
      <c r="A32" s="20">
        <v>22</v>
      </c>
      <c r="B32" s="16" t="s">
        <v>63</v>
      </c>
      <c r="C32" s="20" t="s">
        <v>64</v>
      </c>
      <c r="D32" s="16" t="s">
        <v>19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19"/>
      <c r="Q32" s="21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>
        <v>0.30208333333333331</v>
      </c>
      <c r="AL32" s="13">
        <v>0.70833333333333337</v>
      </c>
      <c r="AM32" s="13">
        <v>0.30208333333333331</v>
      </c>
      <c r="AN32" s="13">
        <v>0.72916666666666663</v>
      </c>
      <c r="AO32" s="19"/>
      <c r="AP32" s="19"/>
    </row>
    <row r="33" spans="1:42" x14ac:dyDescent="0.25">
      <c r="A33" s="20">
        <v>23</v>
      </c>
      <c r="B33" s="16" t="s">
        <v>65</v>
      </c>
      <c r="C33" s="20" t="s">
        <v>66</v>
      </c>
      <c r="D33" s="16" t="s">
        <v>19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19"/>
      <c r="Q33" s="21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>
        <v>0.30208333333333331</v>
      </c>
      <c r="AL33" s="13">
        <v>0.70833333333333337</v>
      </c>
      <c r="AM33" s="13">
        <v>0.30208333333333331</v>
      </c>
      <c r="AN33" s="13">
        <v>0.72916666666666663</v>
      </c>
      <c r="AO33" s="19"/>
      <c r="AP33" s="19"/>
    </row>
    <row r="34" spans="1:42" x14ac:dyDescent="0.25">
      <c r="M34" s="22"/>
    </row>
    <row r="35" spans="1:42" x14ac:dyDescent="0.25">
      <c r="M35" s="23"/>
    </row>
    <row r="36" spans="1:42" x14ac:dyDescent="0.25">
      <c r="M36" s="23"/>
    </row>
    <row r="37" spans="1:42" x14ac:dyDescent="0.25">
      <c r="M37" s="23"/>
    </row>
    <row r="38" spans="1:42" x14ac:dyDescent="0.25">
      <c r="M38" s="23"/>
    </row>
    <row r="39" spans="1:42" x14ac:dyDescent="0.25">
      <c r="M39" s="23"/>
    </row>
  </sheetData>
  <mergeCells count="47">
    <mergeCell ref="A8:A10"/>
    <mergeCell ref="B8:B10"/>
    <mergeCell ref="C8:C10"/>
    <mergeCell ref="D8:D10"/>
    <mergeCell ref="E8:AP8"/>
    <mergeCell ref="AO9:AP9"/>
    <mergeCell ref="O10:P10"/>
    <mergeCell ref="AI10:AJ10"/>
    <mergeCell ref="AA9:AB9"/>
    <mergeCell ref="AC9:AD9"/>
    <mergeCell ref="AE9:AF9"/>
    <mergeCell ref="AG9:AJ9"/>
    <mergeCell ref="AK9:AL9"/>
    <mergeCell ref="AM9:AN9"/>
    <mergeCell ref="M9:P9"/>
    <mergeCell ref="Q9:R9"/>
    <mergeCell ref="AQ8:AT9"/>
    <mergeCell ref="E9:F9"/>
    <mergeCell ref="G9:H9"/>
    <mergeCell ref="I9:J9"/>
    <mergeCell ref="K9:L9"/>
    <mergeCell ref="S9:T9"/>
    <mergeCell ref="U9:V9"/>
    <mergeCell ref="W9:X9"/>
    <mergeCell ref="Y9:Z9"/>
    <mergeCell ref="AO7:AP7"/>
    <mergeCell ref="Q7:R7"/>
    <mergeCell ref="S7:T7"/>
    <mergeCell ref="U7:V7"/>
    <mergeCell ref="W7:X7"/>
    <mergeCell ref="Y7:Z7"/>
    <mergeCell ref="AA7:AB7"/>
    <mergeCell ref="AC7:AD7"/>
    <mergeCell ref="AE7:AF7"/>
    <mergeCell ref="AG7:AJ7"/>
    <mergeCell ref="AK7:AL7"/>
    <mergeCell ref="AM7:AN7"/>
    <mergeCell ref="A2:B2"/>
    <mergeCell ref="C2:G2"/>
    <mergeCell ref="C3:F3"/>
    <mergeCell ref="A5:X5"/>
    <mergeCell ref="A6:X6"/>
    <mergeCell ref="E7:F7"/>
    <mergeCell ref="G7:H7"/>
    <mergeCell ref="I7:J7"/>
    <mergeCell ref="K7:L7"/>
    <mergeCell ref="M7:P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E37"/>
  <sheetViews>
    <sheetView topLeftCell="A7" workbookViewId="0">
      <pane xSplit="3" ySplit="3" topLeftCell="K10" activePane="bottomRight" state="frozen"/>
      <selection activeCell="A7" sqref="A7"/>
      <selection pane="topRight" activeCell="D7" sqref="D7"/>
      <selection pane="bottomLeft" activeCell="A10" sqref="A10"/>
      <selection pane="bottomRight" activeCell="AB35" sqref="AB35"/>
    </sheetView>
  </sheetViews>
  <sheetFormatPr defaultColWidth="9.140625" defaultRowHeight="15" x14ac:dyDescent="0.25"/>
  <cols>
    <col min="1" max="1" width="9.140625" style="2"/>
    <col min="2" max="2" width="12.7109375" style="2" customWidth="1"/>
    <col min="3" max="3" width="33.140625" style="2" bestFit="1" customWidth="1"/>
    <col min="4" max="4" width="8.85546875" style="2" bestFit="1" customWidth="1"/>
    <col min="5" max="5" width="9.140625" style="2"/>
    <col min="6" max="6" width="9.140625" style="23"/>
    <col min="7" max="9" width="9.140625" style="2"/>
    <col min="10" max="10" width="9.42578125" style="23" bestFit="1" customWidth="1"/>
    <col min="11" max="11" width="0" style="4" hidden="1" customWidth="1"/>
    <col min="12" max="22" width="0" style="3" hidden="1" customWidth="1"/>
    <col min="23" max="24" width="9.140625" style="3"/>
    <col min="25" max="25" width="10.85546875" style="3" bestFit="1" customWidth="1"/>
    <col min="26" max="26" width="10.140625" style="2" customWidth="1"/>
    <col min="27" max="27" width="9.140625" style="2"/>
    <col min="28" max="28" width="11" style="2" customWidth="1"/>
    <col min="29" max="29" width="13.42578125" style="23" customWidth="1"/>
    <col min="30" max="16384" width="9.140625" style="2"/>
  </cols>
  <sheetData>
    <row r="2" spans="1:31" ht="18.75" x14ac:dyDescent="0.25">
      <c r="A2" s="86"/>
      <c r="B2" s="86"/>
      <c r="C2" s="45" t="s">
        <v>0</v>
      </c>
      <c r="D2" s="45"/>
      <c r="E2" s="45"/>
      <c r="F2" s="45"/>
      <c r="G2" s="45"/>
    </row>
    <row r="3" spans="1:31" x14ac:dyDescent="0.25">
      <c r="C3" s="88" t="s">
        <v>1</v>
      </c>
      <c r="D3" s="88"/>
      <c r="E3" s="88"/>
      <c r="F3" s="24"/>
      <c r="G3" s="5"/>
    </row>
    <row r="5" spans="1:31" ht="20.25" x14ac:dyDescent="0.3">
      <c r="A5" s="89" t="s">
        <v>67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1:31" x14ac:dyDescent="0.25">
      <c r="A6" s="86" t="s">
        <v>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</row>
    <row r="7" spans="1:31" x14ac:dyDescent="0.25">
      <c r="A7" s="92" t="s">
        <v>6</v>
      </c>
      <c r="B7" s="93" t="s">
        <v>7</v>
      </c>
      <c r="C7" s="92" t="s">
        <v>8</v>
      </c>
      <c r="D7" s="93" t="s">
        <v>9</v>
      </c>
      <c r="E7" s="25" t="s">
        <v>68</v>
      </c>
      <c r="F7" s="26" t="s">
        <v>69</v>
      </c>
      <c r="G7" s="25" t="s">
        <v>70</v>
      </c>
      <c r="H7" s="25" t="s">
        <v>71</v>
      </c>
      <c r="I7" s="102" t="s">
        <v>72</v>
      </c>
      <c r="J7" s="102"/>
      <c r="K7" s="25" t="s">
        <v>73</v>
      </c>
      <c r="L7" s="25" t="s">
        <v>74</v>
      </c>
      <c r="M7" s="25" t="s">
        <v>68</v>
      </c>
      <c r="N7" s="25" t="s">
        <v>69</v>
      </c>
      <c r="O7" s="25" t="s">
        <v>70</v>
      </c>
      <c r="P7" s="25" t="s">
        <v>71</v>
      </c>
      <c r="Q7" s="25" t="s">
        <v>72</v>
      </c>
      <c r="R7" s="102" t="s">
        <v>73</v>
      </c>
      <c r="S7" s="102"/>
      <c r="T7" s="25" t="s">
        <v>75</v>
      </c>
      <c r="U7" s="25" t="s">
        <v>68</v>
      </c>
      <c r="V7" s="25"/>
      <c r="W7" s="25" t="s">
        <v>69</v>
      </c>
      <c r="X7" s="25"/>
      <c r="Y7" s="25" t="s">
        <v>70</v>
      </c>
    </row>
    <row r="8" spans="1:31" ht="15" customHeight="1" x14ac:dyDescent="0.25">
      <c r="A8" s="92"/>
      <c r="B8" s="93"/>
      <c r="C8" s="92"/>
      <c r="D8" s="93"/>
      <c r="E8" s="7">
        <v>15</v>
      </c>
      <c r="F8" s="7">
        <v>16</v>
      </c>
      <c r="G8" s="7">
        <v>17</v>
      </c>
      <c r="H8" s="7">
        <v>18</v>
      </c>
      <c r="I8" s="91">
        <v>19</v>
      </c>
      <c r="J8" s="91"/>
      <c r="K8" s="7">
        <v>20</v>
      </c>
      <c r="L8" s="7">
        <v>21</v>
      </c>
      <c r="M8" s="7">
        <v>22</v>
      </c>
      <c r="N8" s="7">
        <v>23</v>
      </c>
      <c r="O8" s="7">
        <v>24</v>
      </c>
      <c r="P8" s="7">
        <v>25</v>
      </c>
      <c r="Q8" s="7">
        <v>26</v>
      </c>
      <c r="R8" s="91">
        <v>27</v>
      </c>
      <c r="S8" s="91"/>
      <c r="T8" s="7">
        <v>28</v>
      </c>
      <c r="U8" s="91">
        <v>29</v>
      </c>
      <c r="V8" s="91"/>
      <c r="W8" s="7">
        <v>30</v>
      </c>
      <c r="X8" s="7"/>
      <c r="Y8" s="7">
        <v>31</v>
      </c>
      <c r="Z8" s="103" t="s">
        <v>10</v>
      </c>
      <c r="AA8" s="104"/>
      <c r="AB8" s="104"/>
      <c r="AC8" s="104"/>
      <c r="AD8" s="104"/>
    </row>
    <row r="9" spans="1:31" s="44" customFormat="1" x14ac:dyDescent="0.25">
      <c r="A9" s="92"/>
      <c r="B9" s="93"/>
      <c r="C9" s="92"/>
      <c r="D9" s="93"/>
      <c r="E9" s="41" t="s">
        <v>76</v>
      </c>
      <c r="F9" s="41" t="s">
        <v>76</v>
      </c>
      <c r="G9" s="41" t="s">
        <v>76</v>
      </c>
      <c r="H9" s="41" t="s">
        <v>76</v>
      </c>
      <c r="I9" s="41" t="s">
        <v>76</v>
      </c>
      <c r="J9" s="41" t="s">
        <v>76</v>
      </c>
      <c r="K9" s="41" t="s">
        <v>77</v>
      </c>
      <c r="L9" s="41" t="s">
        <v>78</v>
      </c>
      <c r="M9" s="41" t="s">
        <v>76</v>
      </c>
      <c r="N9" s="41" t="s">
        <v>76</v>
      </c>
      <c r="O9" s="41" t="s">
        <v>76</v>
      </c>
      <c r="P9" s="41" t="s">
        <v>76</v>
      </c>
      <c r="Q9" s="41" t="s">
        <v>76</v>
      </c>
      <c r="R9" s="41" t="s">
        <v>76</v>
      </c>
      <c r="S9" s="41" t="s">
        <v>79</v>
      </c>
      <c r="T9" s="41" t="s">
        <v>78</v>
      </c>
      <c r="U9" s="41" t="s">
        <v>76</v>
      </c>
      <c r="V9" s="41" t="s">
        <v>80</v>
      </c>
      <c r="W9" s="41" t="s">
        <v>76</v>
      </c>
      <c r="X9" s="41"/>
      <c r="Y9" s="41" t="s">
        <v>76</v>
      </c>
      <c r="Z9" s="46">
        <v>0.8</v>
      </c>
      <c r="AA9" s="47">
        <v>1</v>
      </c>
      <c r="AB9" s="25" t="s">
        <v>81</v>
      </c>
      <c r="AC9" s="48" t="s">
        <v>80</v>
      </c>
      <c r="AD9" s="41" t="s">
        <v>82</v>
      </c>
    </row>
    <row r="10" spans="1:31" x14ac:dyDescent="0.25">
      <c r="A10" s="16">
        <v>1</v>
      </c>
      <c r="B10" s="16" t="s">
        <v>17</v>
      </c>
      <c r="C10" s="16" t="s">
        <v>18</v>
      </c>
      <c r="D10" s="16" t="s">
        <v>19</v>
      </c>
      <c r="E10" s="30">
        <v>1</v>
      </c>
      <c r="F10" s="31">
        <v>1</v>
      </c>
      <c r="G10" s="31">
        <v>0.8</v>
      </c>
      <c r="H10" s="31">
        <v>0.8</v>
      </c>
      <c r="I10" s="30">
        <v>0</v>
      </c>
      <c r="J10" s="32">
        <f>HOUR('[1]CHẤM CÔNG'!P11-'[1]CHẤM CÔNG'!O11)+MINUTE('[1]CHẤM CÔNG'!P11-'[1]CHẤM CÔNG'!O11)/60</f>
        <v>2.6666666666666665</v>
      </c>
      <c r="K10" s="7">
        <v>0.625</v>
      </c>
      <c r="L10" s="32">
        <f>(HOUR('[1]CHẤM CÔNG'!T11-'[1]CHẤM CÔNG'!S11)+MINUTE('[1]CHẤM CÔNG'!T11-'[1]CHẤM CÔNG'!S11)/60)-1</f>
        <v>8.6666666666666661</v>
      </c>
      <c r="M10" s="30">
        <v>1</v>
      </c>
      <c r="N10" s="30">
        <v>1</v>
      </c>
      <c r="O10" s="31">
        <v>0.8</v>
      </c>
      <c r="P10" s="30">
        <v>1</v>
      </c>
      <c r="Q10" s="31">
        <v>0.8</v>
      </c>
      <c r="R10" s="30">
        <v>0</v>
      </c>
      <c r="S10" s="30"/>
      <c r="T10" s="30">
        <f>8+2</f>
        <v>10</v>
      </c>
      <c r="U10" s="30">
        <v>0</v>
      </c>
      <c r="V10" s="33"/>
      <c r="W10" s="30">
        <v>0</v>
      </c>
      <c r="X10" s="33">
        <v>1</v>
      </c>
      <c r="Y10" s="30">
        <v>0</v>
      </c>
      <c r="Z10" s="34">
        <f>COUNTIF(E10:Y10,"80%")</f>
        <v>4</v>
      </c>
      <c r="AA10" s="34">
        <f>COUNTIF(E10:Y10,"1")+12</f>
        <v>18</v>
      </c>
      <c r="AB10" s="28">
        <f>COUNTIF(E10:Y10,"0")</f>
        <v>5</v>
      </c>
      <c r="AC10" s="29">
        <f t="shared" ref="AC10:AC32" si="0">L10*2+J10*1.5+S10*1.5+T10*2+V10*1.5</f>
        <v>41.333333333333329</v>
      </c>
      <c r="AD10" s="20">
        <f t="shared" ref="AD10:AD32" si="1">COUNTIF(E10:Y10,"/2")</f>
        <v>0</v>
      </c>
      <c r="AE10" s="2">
        <f>+AD10/2</f>
        <v>0</v>
      </c>
    </row>
    <row r="11" spans="1:31" x14ac:dyDescent="0.25">
      <c r="A11" s="16">
        <v>2</v>
      </c>
      <c r="B11" s="16" t="s">
        <v>21</v>
      </c>
      <c r="C11" s="16" t="s">
        <v>22</v>
      </c>
      <c r="D11" s="16" t="s">
        <v>19</v>
      </c>
      <c r="E11" s="30">
        <v>0</v>
      </c>
      <c r="F11" s="31">
        <v>0.8</v>
      </c>
      <c r="G11" s="31">
        <v>0.8</v>
      </c>
      <c r="H11" s="31">
        <v>0.8</v>
      </c>
      <c r="I11" s="30">
        <v>0</v>
      </c>
      <c r="J11" s="32"/>
      <c r="K11" s="7">
        <v>0.625</v>
      </c>
      <c r="L11" s="32">
        <f>(HOUR('[1]CHẤM CÔNG'!T12-'[1]CHẤM CÔNG'!S12)+MINUTE('[1]CHẤM CÔNG'!T12-'[1]CHẤM CÔNG'!S12)/60)-1</f>
        <v>8.6666666666666661</v>
      </c>
      <c r="M11" s="30">
        <v>1</v>
      </c>
      <c r="N11" s="30">
        <v>1</v>
      </c>
      <c r="O11" s="31">
        <v>0.8</v>
      </c>
      <c r="P11" s="30">
        <v>0</v>
      </c>
      <c r="Q11" s="31">
        <v>0.8</v>
      </c>
      <c r="R11" s="30">
        <v>0</v>
      </c>
      <c r="S11" s="30"/>
      <c r="T11" s="30">
        <f t="shared" ref="T11:T12" si="2">8+2</f>
        <v>10</v>
      </c>
      <c r="U11" s="30">
        <v>0</v>
      </c>
      <c r="V11" s="33">
        <v>0.5</v>
      </c>
      <c r="W11" s="35" t="s">
        <v>83</v>
      </c>
      <c r="X11" s="33">
        <v>1</v>
      </c>
      <c r="Y11" s="30">
        <v>0</v>
      </c>
      <c r="Z11" s="34">
        <f>COUNTIF(E11:Y11,"80%")</f>
        <v>5</v>
      </c>
      <c r="AA11" s="34">
        <f>COUNTIF(E11:Y11,"1")+12</f>
        <v>15</v>
      </c>
      <c r="AB11" s="28">
        <f>COUNTIF(E11:Y11,"0")</f>
        <v>6</v>
      </c>
      <c r="AC11" s="29">
        <f t="shared" si="0"/>
        <v>38.083333333333329</v>
      </c>
      <c r="AD11" s="20">
        <f>COUNTIF(E11:Y11,"/2")</f>
        <v>1</v>
      </c>
      <c r="AE11" s="2">
        <f t="shared" ref="AE11:AE32" si="3">+AD11/2</f>
        <v>0.5</v>
      </c>
    </row>
    <row r="12" spans="1:31" x14ac:dyDescent="0.25">
      <c r="A12" s="16">
        <v>3</v>
      </c>
      <c r="B12" s="16" t="s">
        <v>23</v>
      </c>
      <c r="C12" s="16" t="s">
        <v>24</v>
      </c>
      <c r="D12" s="16" t="s">
        <v>19</v>
      </c>
      <c r="E12" s="30">
        <v>1</v>
      </c>
      <c r="F12" s="31">
        <v>0.8</v>
      </c>
      <c r="G12" s="31">
        <v>0.8</v>
      </c>
      <c r="H12" s="31">
        <v>0.8</v>
      </c>
      <c r="I12" s="30">
        <v>0</v>
      </c>
      <c r="J12" s="32"/>
      <c r="K12" s="7">
        <v>0.625</v>
      </c>
      <c r="L12" s="32">
        <f>(HOUR('[1]CHẤM CÔNG'!T13-'[1]CHẤM CÔNG'!S13)+MINUTE('[1]CHẤM CÔNG'!T13-'[1]CHẤM CÔNG'!S13)/60)-1</f>
        <v>8.6666666666666661</v>
      </c>
      <c r="M12" s="30">
        <v>1</v>
      </c>
      <c r="N12" s="30">
        <v>1</v>
      </c>
      <c r="O12" s="31">
        <v>0.8</v>
      </c>
      <c r="P12" s="30">
        <v>0</v>
      </c>
      <c r="Q12" s="31">
        <v>0.8</v>
      </c>
      <c r="R12" s="30">
        <v>0</v>
      </c>
      <c r="S12" s="30"/>
      <c r="T12" s="30">
        <f t="shared" si="2"/>
        <v>10</v>
      </c>
      <c r="U12" s="30">
        <v>0</v>
      </c>
      <c r="V12" s="33">
        <v>0.5</v>
      </c>
      <c r="W12" s="30">
        <v>0</v>
      </c>
      <c r="X12" s="33">
        <v>1</v>
      </c>
      <c r="Y12" s="30">
        <v>0</v>
      </c>
      <c r="Z12" s="34">
        <f>COUNTIF(E12:Y12,"80%")</f>
        <v>5</v>
      </c>
      <c r="AA12" s="34">
        <f>COUNTIF(E12:Y12,"1")+12</f>
        <v>16</v>
      </c>
      <c r="AB12" s="28">
        <f t="shared" ref="AB12:AB32" si="4">COUNTIF(E12:Y12,"0")</f>
        <v>6</v>
      </c>
      <c r="AC12" s="29">
        <f t="shared" si="0"/>
        <v>38.083333333333329</v>
      </c>
      <c r="AD12" s="20">
        <f t="shared" si="1"/>
        <v>0</v>
      </c>
      <c r="AE12" s="2">
        <f t="shared" si="3"/>
        <v>0</v>
      </c>
    </row>
    <row r="13" spans="1:31" x14ac:dyDescent="0.25">
      <c r="A13" s="16">
        <v>4</v>
      </c>
      <c r="B13" s="16" t="s">
        <v>25</v>
      </c>
      <c r="C13" s="16" t="s">
        <v>26</v>
      </c>
      <c r="D13" s="16" t="s">
        <v>19</v>
      </c>
      <c r="E13" s="30">
        <v>1</v>
      </c>
      <c r="F13" s="31">
        <v>0.8</v>
      </c>
      <c r="G13" s="31">
        <v>0.8</v>
      </c>
      <c r="H13" s="31">
        <v>0.8</v>
      </c>
      <c r="I13" s="30">
        <v>0</v>
      </c>
      <c r="J13" s="32"/>
      <c r="K13" s="36">
        <v>0.01</v>
      </c>
      <c r="L13" s="32">
        <f>(HOUR('[1]CHẤM CÔNG'!T14-'[1]CHẤM CÔNG'!S14)+MINUTE('[1]CHẤM CÔNG'!T14-'[1]CHẤM CÔNG'!S14)/60)-1</f>
        <v>10.5</v>
      </c>
      <c r="M13" s="30">
        <v>1</v>
      </c>
      <c r="N13" s="30">
        <v>1</v>
      </c>
      <c r="O13" s="31">
        <v>0.8</v>
      </c>
      <c r="P13" s="30">
        <v>0</v>
      </c>
      <c r="Q13" s="31">
        <v>0.8</v>
      </c>
      <c r="R13" s="30" t="s">
        <v>33</v>
      </c>
      <c r="S13" s="30"/>
      <c r="T13" s="30"/>
      <c r="U13" s="30">
        <v>0</v>
      </c>
      <c r="V13" s="33">
        <v>0.5</v>
      </c>
      <c r="W13" s="30">
        <v>0</v>
      </c>
      <c r="X13" s="33">
        <v>1</v>
      </c>
      <c r="Y13" s="30">
        <v>0</v>
      </c>
      <c r="Z13" s="28">
        <f t="shared" ref="Z13:Z32" si="5">COUNTIF(E13:Y13,"80%")</f>
        <v>5</v>
      </c>
      <c r="AA13" s="28">
        <f t="shared" ref="AA13:AA32" si="6">COUNTIF(E13:Y13,"1")</f>
        <v>4</v>
      </c>
      <c r="AB13" s="28">
        <f t="shared" si="4"/>
        <v>5</v>
      </c>
      <c r="AC13" s="29">
        <f t="shared" si="0"/>
        <v>21.75</v>
      </c>
      <c r="AD13" s="20">
        <f t="shared" si="1"/>
        <v>0</v>
      </c>
      <c r="AE13" s="2">
        <f t="shared" si="3"/>
        <v>0</v>
      </c>
    </row>
    <row r="14" spans="1:31" x14ac:dyDescent="0.25">
      <c r="A14" s="16">
        <v>5</v>
      </c>
      <c r="B14" s="16" t="s">
        <v>27</v>
      </c>
      <c r="C14" s="16" t="s">
        <v>28</v>
      </c>
      <c r="D14" s="16" t="s">
        <v>19</v>
      </c>
      <c r="E14" s="30">
        <v>1</v>
      </c>
      <c r="F14" s="31">
        <v>0.8</v>
      </c>
      <c r="G14" s="31">
        <v>0.8</v>
      </c>
      <c r="H14" s="31">
        <v>0.8</v>
      </c>
      <c r="I14" s="30">
        <v>0</v>
      </c>
      <c r="J14" s="32"/>
      <c r="K14" s="7">
        <v>0.625</v>
      </c>
      <c r="L14" s="32">
        <f>HOUR('[1]CHẤM CÔNG'!T15-'[1]CHẤM CÔNG'!S15)+MINUTE('[1]CHẤM CÔNG'!T15-'[1]CHẤM CÔNG'!S15)/60</f>
        <v>4</v>
      </c>
      <c r="M14" s="30">
        <v>1</v>
      </c>
      <c r="N14" s="30">
        <v>1</v>
      </c>
      <c r="O14" s="31">
        <v>0.8</v>
      </c>
      <c r="P14" s="30">
        <v>0</v>
      </c>
      <c r="Q14" s="31">
        <v>0.8</v>
      </c>
      <c r="R14" s="30">
        <v>0</v>
      </c>
      <c r="S14" s="30"/>
      <c r="T14" s="30">
        <v>8</v>
      </c>
      <c r="U14" s="30">
        <v>0</v>
      </c>
      <c r="V14" s="33">
        <v>0.5</v>
      </c>
      <c r="W14" s="30">
        <v>0</v>
      </c>
      <c r="X14" s="33">
        <v>1</v>
      </c>
      <c r="Y14" s="30">
        <v>0</v>
      </c>
      <c r="Z14" s="28">
        <f t="shared" si="5"/>
        <v>5</v>
      </c>
      <c r="AA14" s="28">
        <f t="shared" si="6"/>
        <v>4</v>
      </c>
      <c r="AB14" s="28">
        <f t="shared" si="4"/>
        <v>6</v>
      </c>
      <c r="AC14" s="29">
        <f t="shared" si="0"/>
        <v>24.75</v>
      </c>
      <c r="AD14" s="20">
        <f t="shared" si="1"/>
        <v>0</v>
      </c>
      <c r="AE14" s="2">
        <f t="shared" si="3"/>
        <v>0</v>
      </c>
    </row>
    <row r="15" spans="1:31" x14ac:dyDescent="0.25">
      <c r="A15" s="16">
        <v>6</v>
      </c>
      <c r="B15" s="16" t="s">
        <v>29</v>
      </c>
      <c r="C15" s="16" t="s">
        <v>30</v>
      </c>
      <c r="D15" s="16" t="s">
        <v>19</v>
      </c>
      <c r="E15" s="30">
        <v>1</v>
      </c>
      <c r="F15" s="31">
        <v>0.8</v>
      </c>
      <c r="G15" s="31">
        <v>0.8</v>
      </c>
      <c r="H15" s="31">
        <v>0.8</v>
      </c>
      <c r="I15" s="30">
        <v>0</v>
      </c>
      <c r="J15" s="32"/>
      <c r="K15" s="7">
        <v>0.33333333333333331</v>
      </c>
      <c r="L15" s="32">
        <f>HOUR('[1]CHẤM CÔNG'!T16-'[1]CHẤM CÔNG'!S16)+MINUTE('[1]CHẤM CÔNG'!T16-'[1]CHẤM CÔNG'!S16)/60</f>
        <v>4</v>
      </c>
      <c r="M15" s="30">
        <v>1</v>
      </c>
      <c r="N15" s="30">
        <v>1</v>
      </c>
      <c r="O15" s="31">
        <v>0.8</v>
      </c>
      <c r="P15" s="30">
        <v>1</v>
      </c>
      <c r="Q15" s="31">
        <v>0.8</v>
      </c>
      <c r="R15" s="30">
        <v>0</v>
      </c>
      <c r="S15" s="30"/>
      <c r="T15" s="30">
        <v>8</v>
      </c>
      <c r="U15" s="30" t="s">
        <v>83</v>
      </c>
      <c r="V15" s="33"/>
      <c r="W15" s="30">
        <v>0</v>
      </c>
      <c r="X15" s="33">
        <v>1</v>
      </c>
      <c r="Y15" s="30">
        <v>0</v>
      </c>
      <c r="Z15" s="28">
        <f t="shared" si="5"/>
        <v>5</v>
      </c>
      <c r="AA15" s="28">
        <f t="shared" si="6"/>
        <v>5</v>
      </c>
      <c r="AB15" s="28">
        <f t="shared" si="4"/>
        <v>4</v>
      </c>
      <c r="AC15" s="29">
        <f t="shared" si="0"/>
        <v>24</v>
      </c>
      <c r="AD15" s="20">
        <f t="shared" si="1"/>
        <v>1</v>
      </c>
      <c r="AE15" s="2">
        <f t="shared" si="3"/>
        <v>0.5</v>
      </c>
    </row>
    <row r="16" spans="1:31" x14ac:dyDescent="0.25">
      <c r="A16" s="16">
        <v>7</v>
      </c>
      <c r="B16" s="16" t="s">
        <v>31</v>
      </c>
      <c r="C16" s="16" t="s">
        <v>32</v>
      </c>
      <c r="D16" s="16" t="s">
        <v>19</v>
      </c>
      <c r="E16" s="30"/>
      <c r="F16" s="32"/>
      <c r="G16" s="30"/>
      <c r="H16" s="30"/>
      <c r="I16" s="30">
        <v>0</v>
      </c>
      <c r="J16" s="32"/>
      <c r="K16" s="37">
        <v>0.8</v>
      </c>
      <c r="L16" s="32"/>
      <c r="M16" s="30">
        <v>1</v>
      </c>
      <c r="N16" s="30">
        <v>1</v>
      </c>
      <c r="O16" s="38">
        <v>0.8</v>
      </c>
      <c r="P16" s="30">
        <v>0</v>
      </c>
      <c r="Q16" s="38">
        <v>0.8</v>
      </c>
      <c r="R16" s="30">
        <v>0</v>
      </c>
      <c r="S16" s="30"/>
      <c r="T16" s="30"/>
      <c r="U16" s="30">
        <v>0</v>
      </c>
      <c r="V16" s="33">
        <v>0.5</v>
      </c>
      <c r="W16" s="30">
        <v>0</v>
      </c>
      <c r="X16" s="33">
        <v>1</v>
      </c>
      <c r="Y16" s="30">
        <v>0</v>
      </c>
      <c r="Z16" s="28">
        <f>COUNTIF(E16:Y16,"80%")</f>
        <v>3</v>
      </c>
      <c r="AA16" s="28">
        <f t="shared" si="6"/>
        <v>3</v>
      </c>
      <c r="AB16" s="28">
        <f t="shared" si="4"/>
        <v>6</v>
      </c>
      <c r="AC16" s="29">
        <f>L16*2+J16*1.5+S16*1.5+T16*2+V16*1.5</f>
        <v>0.75</v>
      </c>
      <c r="AD16" s="20">
        <f t="shared" si="1"/>
        <v>0</v>
      </c>
      <c r="AE16" s="2">
        <f t="shared" si="3"/>
        <v>0</v>
      </c>
    </row>
    <row r="17" spans="1:31" x14ac:dyDescent="0.25">
      <c r="A17" s="16">
        <v>8</v>
      </c>
      <c r="B17" s="16" t="s">
        <v>34</v>
      </c>
      <c r="C17" s="16" t="s">
        <v>35</v>
      </c>
      <c r="D17" s="16" t="s">
        <v>19</v>
      </c>
      <c r="E17" s="30"/>
      <c r="F17" s="32"/>
      <c r="G17" s="30"/>
      <c r="H17" s="30"/>
      <c r="I17" s="30">
        <v>0</v>
      </c>
      <c r="J17" s="32"/>
      <c r="K17" s="37">
        <v>0.8</v>
      </c>
      <c r="L17" s="32">
        <f>HOUR('[1]CHẤM CÔNG'!T18-'[1]CHẤM CÔNG'!S18)+MINUTE('[1]CHẤM CÔNG'!T18-'[1]CHẤM CÔNG'!S18)/60</f>
        <v>4</v>
      </c>
      <c r="M17" s="30">
        <v>1</v>
      </c>
      <c r="N17" s="30">
        <v>1</v>
      </c>
      <c r="O17" s="38">
        <v>0.8</v>
      </c>
      <c r="P17" s="30">
        <v>0</v>
      </c>
      <c r="Q17" s="38">
        <v>0.8</v>
      </c>
      <c r="R17" s="30">
        <v>0</v>
      </c>
      <c r="S17" s="30"/>
      <c r="T17" s="30"/>
      <c r="U17" s="30">
        <v>0</v>
      </c>
      <c r="V17" s="33">
        <v>0.5</v>
      </c>
      <c r="W17" s="30">
        <v>0</v>
      </c>
      <c r="X17" s="33">
        <v>1</v>
      </c>
      <c r="Y17" s="30">
        <v>0</v>
      </c>
      <c r="Z17" s="28">
        <f t="shared" si="5"/>
        <v>3</v>
      </c>
      <c r="AA17" s="28">
        <f t="shared" si="6"/>
        <v>3</v>
      </c>
      <c r="AB17" s="28">
        <f t="shared" si="4"/>
        <v>6</v>
      </c>
      <c r="AC17" s="29">
        <f t="shared" si="0"/>
        <v>8.75</v>
      </c>
      <c r="AD17" s="20">
        <f t="shared" si="1"/>
        <v>0</v>
      </c>
      <c r="AE17" s="2">
        <f t="shared" si="3"/>
        <v>0</v>
      </c>
    </row>
    <row r="18" spans="1:31" x14ac:dyDescent="0.25">
      <c r="A18" s="16">
        <v>9</v>
      </c>
      <c r="B18" s="16" t="s">
        <v>36</v>
      </c>
      <c r="C18" s="16" t="s">
        <v>37</v>
      </c>
      <c r="D18" s="16" t="s">
        <v>19</v>
      </c>
      <c r="E18" s="30"/>
      <c r="F18" s="32"/>
      <c r="G18" s="30"/>
      <c r="H18" s="30"/>
      <c r="I18" s="30">
        <v>0</v>
      </c>
      <c r="J18" s="32"/>
      <c r="K18" s="37">
        <v>0.8</v>
      </c>
      <c r="L18" s="32"/>
      <c r="M18" s="30">
        <v>1</v>
      </c>
      <c r="N18" s="30">
        <v>1</v>
      </c>
      <c r="O18" s="38">
        <v>0.8</v>
      </c>
      <c r="P18" s="30">
        <v>0</v>
      </c>
      <c r="Q18" s="38">
        <v>0.8</v>
      </c>
      <c r="R18" s="30">
        <v>0</v>
      </c>
      <c r="S18" s="30"/>
      <c r="T18" s="30">
        <v>10</v>
      </c>
      <c r="U18" s="30">
        <v>0</v>
      </c>
      <c r="V18" s="33">
        <v>0.5</v>
      </c>
      <c r="W18" s="30">
        <v>0</v>
      </c>
      <c r="X18" s="33">
        <v>1</v>
      </c>
      <c r="Y18" s="30">
        <v>0</v>
      </c>
      <c r="Z18" s="28">
        <f t="shared" si="5"/>
        <v>3</v>
      </c>
      <c r="AA18" s="28">
        <f t="shared" si="6"/>
        <v>3</v>
      </c>
      <c r="AB18" s="28">
        <f t="shared" si="4"/>
        <v>6</v>
      </c>
      <c r="AC18" s="29">
        <f t="shared" si="0"/>
        <v>20.75</v>
      </c>
      <c r="AD18" s="20">
        <f t="shared" si="1"/>
        <v>0</v>
      </c>
      <c r="AE18" s="2">
        <f t="shared" si="3"/>
        <v>0</v>
      </c>
    </row>
    <row r="19" spans="1:31" x14ac:dyDescent="0.25">
      <c r="A19" s="16">
        <v>10</v>
      </c>
      <c r="B19" s="16" t="s">
        <v>38</v>
      </c>
      <c r="C19" s="16" t="s">
        <v>39</v>
      </c>
      <c r="D19" s="16" t="s">
        <v>19</v>
      </c>
      <c r="E19" s="30"/>
      <c r="F19" s="32"/>
      <c r="G19" s="30"/>
      <c r="H19" s="30"/>
      <c r="I19" s="30">
        <v>0</v>
      </c>
      <c r="J19" s="32">
        <f>HOUR('[1]CHẤM CÔNG'!P20-'[1]CHẤM CÔNG'!O20)+MINUTE('[1]CHẤM CÔNG'!P20-'[1]CHẤM CÔNG'!O20)/60</f>
        <v>2.6666666666666665</v>
      </c>
      <c r="K19" s="7">
        <v>0.33333333333333331</v>
      </c>
      <c r="L19" s="32"/>
      <c r="M19" s="30">
        <v>1</v>
      </c>
      <c r="N19" s="30">
        <v>1</v>
      </c>
      <c r="O19" s="38">
        <v>0.8</v>
      </c>
      <c r="P19" s="30">
        <v>1</v>
      </c>
      <c r="Q19" s="38">
        <v>0.8</v>
      </c>
      <c r="R19" s="30">
        <v>0</v>
      </c>
      <c r="S19" s="30">
        <v>1</v>
      </c>
      <c r="T19" s="30">
        <v>10</v>
      </c>
      <c r="U19" s="30">
        <v>0</v>
      </c>
      <c r="V19" s="33">
        <v>0.5</v>
      </c>
      <c r="W19" s="30">
        <v>0</v>
      </c>
      <c r="X19" s="33">
        <v>1.5</v>
      </c>
      <c r="Y19" s="30">
        <v>0</v>
      </c>
      <c r="Z19" s="28">
        <f t="shared" si="5"/>
        <v>2</v>
      </c>
      <c r="AA19" s="28">
        <f t="shared" si="6"/>
        <v>4</v>
      </c>
      <c r="AB19" s="28">
        <f t="shared" si="4"/>
        <v>5</v>
      </c>
      <c r="AC19" s="29">
        <f t="shared" si="0"/>
        <v>26.25</v>
      </c>
      <c r="AD19" s="20">
        <f t="shared" si="1"/>
        <v>0</v>
      </c>
      <c r="AE19" s="2">
        <f t="shared" si="3"/>
        <v>0</v>
      </c>
    </row>
    <row r="20" spans="1:31" x14ac:dyDescent="0.25">
      <c r="A20" s="16">
        <v>11</v>
      </c>
      <c r="B20" s="16" t="s">
        <v>40</v>
      </c>
      <c r="C20" s="16" t="s">
        <v>41</v>
      </c>
      <c r="D20" s="16" t="s">
        <v>19</v>
      </c>
      <c r="E20" s="30"/>
      <c r="F20" s="32"/>
      <c r="G20" s="30"/>
      <c r="H20" s="30"/>
      <c r="I20" s="30">
        <v>0</v>
      </c>
      <c r="J20" s="32">
        <f>HOUR('[1]CHẤM CÔNG'!P21-'[1]CHẤM CÔNG'!O21)+MINUTE('[1]CHẤM CÔNG'!P21-'[1]CHẤM CÔNG'!O21)/60</f>
        <v>2.6666666666666665</v>
      </c>
      <c r="K20" s="7">
        <v>0.33333333333333331</v>
      </c>
      <c r="L20" s="32">
        <f>(HOUR('[1]CHẤM CÔNG'!T21-'[1]CHẤM CÔNG'!S21)+MINUTE('[1]CHẤM CÔNG'!T21-'[1]CHẤM CÔNG'!S21)/60)-1.5+4*2</f>
        <v>21.5</v>
      </c>
      <c r="M20" s="30">
        <v>1</v>
      </c>
      <c r="N20" s="30">
        <v>1</v>
      </c>
      <c r="O20" s="38">
        <v>0.8</v>
      </c>
      <c r="P20" s="30">
        <v>1</v>
      </c>
      <c r="Q20" s="38">
        <v>0.8</v>
      </c>
      <c r="R20" s="30">
        <v>0</v>
      </c>
      <c r="S20" s="30">
        <v>1</v>
      </c>
      <c r="T20" s="30">
        <v>10</v>
      </c>
      <c r="U20" s="30">
        <v>0</v>
      </c>
      <c r="V20" s="33">
        <v>0.5</v>
      </c>
      <c r="W20" s="30">
        <v>0</v>
      </c>
      <c r="X20" s="33">
        <v>1.5</v>
      </c>
      <c r="Y20" s="30">
        <v>0</v>
      </c>
      <c r="Z20" s="28">
        <f t="shared" si="5"/>
        <v>2</v>
      </c>
      <c r="AA20" s="28">
        <f t="shared" si="6"/>
        <v>4</v>
      </c>
      <c r="AB20" s="28">
        <f t="shared" si="4"/>
        <v>5</v>
      </c>
      <c r="AC20" s="29">
        <f t="shared" si="0"/>
        <v>69.25</v>
      </c>
      <c r="AD20" s="20">
        <f t="shared" si="1"/>
        <v>0</v>
      </c>
      <c r="AE20" s="2">
        <f t="shared" si="3"/>
        <v>0</v>
      </c>
    </row>
    <row r="21" spans="1:31" x14ac:dyDescent="0.25">
      <c r="A21" s="16">
        <v>12</v>
      </c>
      <c r="B21" s="16" t="s">
        <v>42</v>
      </c>
      <c r="C21" s="16" t="s">
        <v>43</v>
      </c>
      <c r="D21" s="16" t="s">
        <v>19</v>
      </c>
      <c r="E21" s="30"/>
      <c r="F21" s="32"/>
      <c r="G21" s="30"/>
      <c r="H21" s="30"/>
      <c r="I21" s="30">
        <v>0</v>
      </c>
      <c r="J21" s="32">
        <f>HOUR('[1]CHẤM CÔNG'!P22-'[1]CHẤM CÔNG'!O22)+MINUTE('[1]CHẤM CÔNG'!P22-'[1]CHẤM CÔNG'!O22)/60</f>
        <v>2.6666666666666665</v>
      </c>
      <c r="K21" s="7">
        <v>0.33333333333333331</v>
      </c>
      <c r="L21" s="32"/>
      <c r="M21" s="30">
        <v>1</v>
      </c>
      <c r="N21" s="30">
        <v>1</v>
      </c>
      <c r="O21" s="38">
        <v>0.8</v>
      </c>
      <c r="P21" s="30">
        <v>1</v>
      </c>
      <c r="Q21" s="38">
        <v>0.8</v>
      </c>
      <c r="R21" s="30">
        <v>0</v>
      </c>
      <c r="S21" s="30">
        <v>1</v>
      </c>
      <c r="T21" s="30">
        <v>10</v>
      </c>
      <c r="U21" s="30">
        <v>0</v>
      </c>
      <c r="V21" s="33">
        <v>0.5</v>
      </c>
      <c r="W21" s="30" t="s">
        <v>33</v>
      </c>
      <c r="X21" s="33"/>
      <c r="Y21" s="30">
        <v>0</v>
      </c>
      <c r="Z21" s="28">
        <f t="shared" si="5"/>
        <v>2</v>
      </c>
      <c r="AA21" s="28">
        <f t="shared" si="6"/>
        <v>4</v>
      </c>
      <c r="AB21" s="28">
        <f t="shared" si="4"/>
        <v>4</v>
      </c>
      <c r="AC21" s="29">
        <f t="shared" si="0"/>
        <v>26.25</v>
      </c>
      <c r="AD21" s="20">
        <f t="shared" si="1"/>
        <v>0</v>
      </c>
      <c r="AE21" s="2">
        <f t="shared" si="3"/>
        <v>0</v>
      </c>
    </row>
    <row r="22" spans="1:31" x14ac:dyDescent="0.25">
      <c r="A22" s="16">
        <v>13</v>
      </c>
      <c r="B22" s="16" t="s">
        <v>44</v>
      </c>
      <c r="C22" s="16" t="s">
        <v>45</v>
      </c>
      <c r="D22" s="16" t="s">
        <v>19</v>
      </c>
      <c r="E22" s="30"/>
      <c r="F22" s="32"/>
      <c r="G22" s="30"/>
      <c r="H22" s="30"/>
      <c r="I22" s="30"/>
      <c r="J22" s="32"/>
      <c r="K22" s="37">
        <v>0.8</v>
      </c>
      <c r="L22" s="32"/>
      <c r="M22" s="30">
        <v>1</v>
      </c>
      <c r="N22" s="30">
        <v>1</v>
      </c>
      <c r="O22" s="38">
        <v>0.8</v>
      </c>
      <c r="P22" s="30">
        <v>0</v>
      </c>
      <c r="Q22" s="38">
        <v>0.8</v>
      </c>
      <c r="R22" s="30">
        <v>0</v>
      </c>
      <c r="S22" s="30"/>
      <c r="T22" s="30"/>
      <c r="U22" s="30">
        <v>0</v>
      </c>
      <c r="V22" s="33">
        <v>0.5</v>
      </c>
      <c r="W22" s="30" t="s">
        <v>33</v>
      </c>
      <c r="X22" s="33"/>
      <c r="Y22" s="30">
        <v>0</v>
      </c>
      <c r="Z22" s="28">
        <f t="shared" si="5"/>
        <v>3</v>
      </c>
      <c r="AA22" s="28">
        <f t="shared" si="6"/>
        <v>2</v>
      </c>
      <c r="AB22" s="28">
        <f t="shared" si="4"/>
        <v>4</v>
      </c>
      <c r="AC22" s="29">
        <f t="shared" si="0"/>
        <v>0.75</v>
      </c>
      <c r="AD22" s="20">
        <f t="shared" si="1"/>
        <v>0</v>
      </c>
      <c r="AE22" s="2">
        <f t="shared" si="3"/>
        <v>0</v>
      </c>
    </row>
    <row r="23" spans="1:31" x14ac:dyDescent="0.25">
      <c r="A23" s="16">
        <v>14</v>
      </c>
      <c r="B23" s="16" t="s">
        <v>46</v>
      </c>
      <c r="C23" s="16" t="s">
        <v>47</v>
      </c>
      <c r="D23" s="16" t="s">
        <v>19</v>
      </c>
      <c r="E23" s="30"/>
      <c r="F23" s="32"/>
      <c r="G23" s="30"/>
      <c r="H23" s="30"/>
      <c r="I23" s="30">
        <v>0</v>
      </c>
      <c r="J23" s="32">
        <f>HOUR('[1]CHẤM CÔNG'!P24-'[1]CHẤM CÔNG'!O24)+MINUTE('[1]CHẤM CÔNG'!P24-'[1]CHẤM CÔNG'!O24)/60</f>
        <v>2.6666666666666665</v>
      </c>
      <c r="K23" s="7" t="s">
        <v>20</v>
      </c>
      <c r="L23" s="32">
        <f>HOUR('[1]CHẤM CÔNG'!T24-'[1]CHẤM CÔNG'!S24)+MINUTE('[1]CHẤM CÔNG'!T24-'[1]CHẤM CÔNG'!S24)/60</f>
        <v>4</v>
      </c>
      <c r="M23" s="30">
        <v>1</v>
      </c>
      <c r="N23" s="30">
        <v>1</v>
      </c>
      <c r="O23" s="38">
        <v>0.8</v>
      </c>
      <c r="P23" s="30">
        <v>1</v>
      </c>
      <c r="Q23" s="38">
        <v>0.8</v>
      </c>
      <c r="R23" s="30">
        <v>0</v>
      </c>
      <c r="S23" s="30"/>
      <c r="T23" s="30"/>
      <c r="U23" s="30">
        <v>0</v>
      </c>
      <c r="V23" s="33">
        <v>0.5</v>
      </c>
      <c r="W23" s="30">
        <v>0</v>
      </c>
      <c r="X23" s="33">
        <v>1</v>
      </c>
      <c r="Y23" s="30">
        <v>0</v>
      </c>
      <c r="Z23" s="28">
        <f t="shared" si="5"/>
        <v>2</v>
      </c>
      <c r="AA23" s="28">
        <f t="shared" si="6"/>
        <v>4</v>
      </c>
      <c r="AB23" s="28">
        <f t="shared" si="4"/>
        <v>5</v>
      </c>
      <c r="AC23" s="29">
        <f t="shared" si="0"/>
        <v>12.75</v>
      </c>
      <c r="AD23" s="20">
        <f t="shared" si="1"/>
        <v>0</v>
      </c>
      <c r="AE23" s="2">
        <f t="shared" si="3"/>
        <v>0</v>
      </c>
    </row>
    <row r="24" spans="1:31" x14ac:dyDescent="0.25">
      <c r="A24" s="16">
        <v>15</v>
      </c>
      <c r="B24" s="16" t="s">
        <v>48</v>
      </c>
      <c r="C24" s="16" t="s">
        <v>49</v>
      </c>
      <c r="D24" s="16" t="s">
        <v>19</v>
      </c>
      <c r="E24" s="30"/>
      <c r="F24" s="32"/>
      <c r="G24" s="30"/>
      <c r="H24" s="30"/>
      <c r="I24" s="30"/>
      <c r="J24" s="32"/>
      <c r="K24" s="39"/>
      <c r="L24" s="32"/>
      <c r="M24" s="30">
        <v>1</v>
      </c>
      <c r="N24" s="30">
        <v>1</v>
      </c>
      <c r="O24" s="38">
        <v>0.8</v>
      </c>
      <c r="P24" s="30">
        <v>1</v>
      </c>
      <c r="Q24" s="38">
        <v>0.8</v>
      </c>
      <c r="R24" s="30">
        <v>0</v>
      </c>
      <c r="S24" s="30"/>
      <c r="T24" s="30"/>
      <c r="U24" s="30">
        <v>0</v>
      </c>
      <c r="V24" s="33">
        <v>0.5</v>
      </c>
      <c r="W24" s="30">
        <v>0</v>
      </c>
      <c r="X24" s="33">
        <v>1</v>
      </c>
      <c r="Y24" s="30">
        <v>0</v>
      </c>
      <c r="Z24" s="28">
        <f t="shared" si="5"/>
        <v>2</v>
      </c>
      <c r="AA24" s="28">
        <f t="shared" si="6"/>
        <v>4</v>
      </c>
      <c r="AB24" s="28">
        <f t="shared" si="4"/>
        <v>4</v>
      </c>
      <c r="AC24" s="29">
        <f t="shared" si="0"/>
        <v>0.75</v>
      </c>
      <c r="AD24" s="20">
        <f t="shared" si="1"/>
        <v>0</v>
      </c>
      <c r="AE24" s="2">
        <f t="shared" si="3"/>
        <v>0</v>
      </c>
    </row>
    <row r="25" spans="1:31" x14ac:dyDescent="0.25">
      <c r="A25" s="16">
        <v>16</v>
      </c>
      <c r="B25" s="16" t="s">
        <v>50</v>
      </c>
      <c r="C25" s="16" t="s">
        <v>51</v>
      </c>
      <c r="D25" s="16" t="s">
        <v>52</v>
      </c>
      <c r="E25" s="30">
        <v>1</v>
      </c>
      <c r="F25" s="31">
        <v>0.8</v>
      </c>
      <c r="G25" s="31">
        <v>0.8</v>
      </c>
      <c r="H25" s="31">
        <v>0.8</v>
      </c>
      <c r="I25" s="30">
        <v>0</v>
      </c>
      <c r="J25" s="32"/>
      <c r="K25" s="36">
        <v>1</v>
      </c>
      <c r="L25" s="32">
        <f>(HOUR('[1]CHẤM CÔNG'!T26-'[1]CHẤM CÔNG'!S26)+MINUTE('[1]CHẤM CÔNG'!T26-'[1]CHẤM CÔNG'!S26)/60)-1</f>
        <v>10.5</v>
      </c>
      <c r="M25" s="30">
        <v>1</v>
      </c>
      <c r="N25" s="30">
        <v>1</v>
      </c>
      <c r="O25" s="31">
        <v>0.8</v>
      </c>
      <c r="P25" s="30">
        <v>0</v>
      </c>
      <c r="Q25" s="30">
        <v>0.3125</v>
      </c>
      <c r="R25" s="30">
        <v>0</v>
      </c>
      <c r="S25" s="30"/>
      <c r="T25" s="30"/>
      <c r="U25" s="30">
        <v>0</v>
      </c>
      <c r="V25" s="33"/>
      <c r="W25" s="30">
        <v>0</v>
      </c>
      <c r="X25" s="33"/>
      <c r="Y25" s="30">
        <v>0</v>
      </c>
      <c r="Z25" s="28">
        <f t="shared" si="5"/>
        <v>4</v>
      </c>
      <c r="AA25" s="28">
        <f t="shared" si="6"/>
        <v>4</v>
      </c>
      <c r="AB25" s="28">
        <f t="shared" si="4"/>
        <v>6</v>
      </c>
      <c r="AC25" s="29">
        <f t="shared" si="0"/>
        <v>21</v>
      </c>
      <c r="AD25" s="20">
        <f t="shared" si="1"/>
        <v>0</v>
      </c>
      <c r="AE25" s="2">
        <f t="shared" si="3"/>
        <v>0</v>
      </c>
    </row>
    <row r="26" spans="1:31" x14ac:dyDescent="0.25">
      <c r="A26" s="16">
        <v>17</v>
      </c>
      <c r="B26" s="16" t="s">
        <v>53</v>
      </c>
      <c r="C26" s="16" t="s">
        <v>54</v>
      </c>
      <c r="D26" s="16" t="s">
        <v>52</v>
      </c>
      <c r="E26" s="30">
        <v>1</v>
      </c>
      <c r="F26" s="31">
        <v>0.8</v>
      </c>
      <c r="G26" s="31">
        <v>0.8</v>
      </c>
      <c r="H26" s="31">
        <v>0.8</v>
      </c>
      <c r="I26" s="30">
        <v>0</v>
      </c>
      <c r="J26" s="32"/>
      <c r="K26" s="36">
        <v>1</v>
      </c>
      <c r="L26" s="32">
        <f>(HOUR('[1]CHẤM CÔNG'!T27-'[1]CHẤM CÔNG'!S27)+MINUTE('[1]CHẤM CÔNG'!T27-'[1]CHẤM CÔNG'!S27)/60)-1</f>
        <v>10.5</v>
      </c>
      <c r="M26" s="30">
        <v>1</v>
      </c>
      <c r="N26" s="30">
        <v>1</v>
      </c>
      <c r="O26" s="31">
        <v>0.8</v>
      </c>
      <c r="P26" s="30">
        <v>0</v>
      </c>
      <c r="Q26" s="30">
        <v>0.3125</v>
      </c>
      <c r="R26" s="30">
        <v>0</v>
      </c>
      <c r="S26" s="30"/>
      <c r="T26" s="30"/>
      <c r="U26" s="30">
        <v>0</v>
      </c>
      <c r="V26" s="33"/>
      <c r="W26" s="30">
        <v>0</v>
      </c>
      <c r="X26" s="33"/>
      <c r="Y26" s="30">
        <v>0</v>
      </c>
      <c r="Z26" s="28">
        <f t="shared" si="5"/>
        <v>4</v>
      </c>
      <c r="AA26" s="28">
        <f t="shared" si="6"/>
        <v>4</v>
      </c>
      <c r="AB26" s="28">
        <f t="shared" si="4"/>
        <v>6</v>
      </c>
      <c r="AC26" s="29">
        <f t="shared" si="0"/>
        <v>21</v>
      </c>
      <c r="AD26" s="20">
        <f t="shared" si="1"/>
        <v>0</v>
      </c>
      <c r="AE26" s="2">
        <f t="shared" si="3"/>
        <v>0</v>
      </c>
    </row>
    <row r="27" spans="1:31" x14ac:dyDescent="0.25">
      <c r="A27" s="16">
        <v>18</v>
      </c>
      <c r="B27" s="16" t="s">
        <v>55</v>
      </c>
      <c r="C27" s="16" t="s">
        <v>56</v>
      </c>
      <c r="D27" s="16" t="s">
        <v>19</v>
      </c>
      <c r="E27" s="27"/>
      <c r="F27" s="40"/>
      <c r="G27" s="27"/>
      <c r="H27" s="27"/>
      <c r="I27" s="27"/>
      <c r="J27" s="32"/>
      <c r="K27" s="41"/>
      <c r="L27" s="32"/>
      <c r="M27" s="30">
        <v>1</v>
      </c>
      <c r="N27" s="30">
        <v>1</v>
      </c>
      <c r="O27" s="38">
        <v>0.8</v>
      </c>
      <c r="P27" s="30">
        <v>1</v>
      </c>
      <c r="Q27" s="42">
        <v>0.8</v>
      </c>
      <c r="R27" s="27">
        <v>0</v>
      </c>
      <c r="S27" s="27">
        <v>1</v>
      </c>
      <c r="T27" s="27">
        <v>10</v>
      </c>
      <c r="U27" s="27">
        <v>0</v>
      </c>
      <c r="V27" s="43">
        <v>0.5</v>
      </c>
      <c r="W27" s="27" t="s">
        <v>33</v>
      </c>
      <c r="X27" s="43"/>
      <c r="Y27" s="27" t="s">
        <v>83</v>
      </c>
      <c r="Z27" s="28">
        <f t="shared" si="5"/>
        <v>2</v>
      </c>
      <c r="AA27" s="28">
        <f t="shared" si="6"/>
        <v>4</v>
      </c>
      <c r="AB27" s="28">
        <f t="shared" si="4"/>
        <v>2</v>
      </c>
      <c r="AC27" s="29">
        <f t="shared" si="0"/>
        <v>22.25</v>
      </c>
      <c r="AD27" s="20">
        <f t="shared" si="1"/>
        <v>1</v>
      </c>
      <c r="AE27" s="2">
        <f t="shared" si="3"/>
        <v>0.5</v>
      </c>
    </row>
    <row r="28" spans="1:31" x14ac:dyDescent="0.25">
      <c r="A28" s="16">
        <v>19</v>
      </c>
      <c r="B28" s="16" t="s">
        <v>57</v>
      </c>
      <c r="C28" s="16" t="s">
        <v>58</v>
      </c>
      <c r="D28" s="16" t="s">
        <v>19</v>
      </c>
      <c r="E28" s="27"/>
      <c r="F28" s="40"/>
      <c r="G28" s="27"/>
      <c r="H28" s="27"/>
      <c r="I28" s="27"/>
      <c r="J28" s="32"/>
      <c r="K28" s="41"/>
      <c r="L28" s="32"/>
      <c r="M28" s="27"/>
      <c r="N28" s="30">
        <v>1</v>
      </c>
      <c r="O28" s="38">
        <v>0.8</v>
      </c>
      <c r="P28" s="30">
        <v>0</v>
      </c>
      <c r="Q28" s="42">
        <v>0.8</v>
      </c>
      <c r="R28" s="27">
        <v>0</v>
      </c>
      <c r="S28" s="27"/>
      <c r="T28" s="27">
        <v>8</v>
      </c>
      <c r="U28" s="27">
        <v>0</v>
      </c>
      <c r="V28" s="43">
        <v>0.5</v>
      </c>
      <c r="W28" s="27">
        <v>0</v>
      </c>
      <c r="X28" s="43">
        <v>1</v>
      </c>
      <c r="Y28" s="27">
        <v>0</v>
      </c>
      <c r="Z28" s="28">
        <f t="shared" si="5"/>
        <v>2</v>
      </c>
      <c r="AA28" s="28">
        <f t="shared" si="6"/>
        <v>2</v>
      </c>
      <c r="AB28" s="28">
        <f t="shared" si="4"/>
        <v>5</v>
      </c>
      <c r="AC28" s="29">
        <f t="shared" si="0"/>
        <v>16.75</v>
      </c>
      <c r="AD28" s="20">
        <f t="shared" si="1"/>
        <v>0</v>
      </c>
      <c r="AE28" s="2">
        <f t="shared" si="3"/>
        <v>0</v>
      </c>
    </row>
    <row r="29" spans="1:31" x14ac:dyDescent="0.25">
      <c r="A29" s="16">
        <v>20</v>
      </c>
      <c r="B29" s="16" t="s">
        <v>59</v>
      </c>
      <c r="C29" s="16" t="s">
        <v>60</v>
      </c>
      <c r="D29" s="16" t="s">
        <v>19</v>
      </c>
      <c r="E29" s="27"/>
      <c r="F29" s="40"/>
      <c r="G29" s="27"/>
      <c r="H29" s="27"/>
      <c r="I29" s="27"/>
      <c r="J29" s="32"/>
      <c r="K29" s="41"/>
      <c r="L29" s="32"/>
      <c r="M29" s="27"/>
      <c r="N29" s="30">
        <v>1</v>
      </c>
      <c r="O29" s="38">
        <v>0.8</v>
      </c>
      <c r="P29" s="30">
        <v>0</v>
      </c>
      <c r="Q29" s="42">
        <v>0.8</v>
      </c>
      <c r="R29" s="27">
        <v>0</v>
      </c>
      <c r="S29" s="27"/>
      <c r="T29" s="27"/>
      <c r="U29" s="27">
        <v>0</v>
      </c>
      <c r="V29" s="43">
        <v>0.5</v>
      </c>
      <c r="W29" s="27" t="s">
        <v>33</v>
      </c>
      <c r="X29" s="43"/>
      <c r="Y29" s="27"/>
      <c r="Z29" s="28">
        <f t="shared" si="5"/>
        <v>2</v>
      </c>
      <c r="AA29" s="28">
        <f t="shared" si="6"/>
        <v>1</v>
      </c>
      <c r="AB29" s="28">
        <f t="shared" si="4"/>
        <v>3</v>
      </c>
      <c r="AC29" s="29">
        <f t="shared" si="0"/>
        <v>0.75</v>
      </c>
      <c r="AD29" s="20">
        <f t="shared" si="1"/>
        <v>0</v>
      </c>
      <c r="AE29" s="2">
        <f t="shared" si="3"/>
        <v>0</v>
      </c>
    </row>
    <row r="30" spans="1:31" x14ac:dyDescent="0.25">
      <c r="A30" s="16">
        <v>21</v>
      </c>
      <c r="B30" s="16" t="s">
        <v>61</v>
      </c>
      <c r="C30" s="16" t="s">
        <v>62</v>
      </c>
      <c r="D30" s="16" t="s">
        <v>19</v>
      </c>
      <c r="E30" s="27"/>
      <c r="F30" s="40"/>
      <c r="G30" s="27"/>
      <c r="H30" s="27"/>
      <c r="I30" s="27"/>
      <c r="J30" s="32"/>
      <c r="K30" s="41"/>
      <c r="L30" s="32"/>
      <c r="M30" s="27"/>
      <c r="N30" s="30">
        <v>1</v>
      </c>
      <c r="O30" s="38">
        <v>0.8</v>
      </c>
      <c r="P30" s="30">
        <v>1</v>
      </c>
      <c r="Q30" s="42">
        <v>0.8</v>
      </c>
      <c r="R30" s="27">
        <v>0</v>
      </c>
      <c r="S30" s="27"/>
      <c r="T30" s="27"/>
      <c r="U30" s="27" t="s">
        <v>33</v>
      </c>
      <c r="V30" s="43"/>
      <c r="W30" s="27" t="s">
        <v>33</v>
      </c>
      <c r="X30" s="43"/>
      <c r="Y30" s="27"/>
      <c r="Z30" s="28">
        <f t="shared" si="5"/>
        <v>2</v>
      </c>
      <c r="AA30" s="28">
        <f t="shared" si="6"/>
        <v>2</v>
      </c>
      <c r="AB30" s="28">
        <f t="shared" si="4"/>
        <v>1</v>
      </c>
      <c r="AC30" s="29">
        <f t="shared" si="0"/>
        <v>0</v>
      </c>
      <c r="AD30" s="20">
        <f t="shared" si="1"/>
        <v>0</v>
      </c>
      <c r="AE30" s="2">
        <f t="shared" si="3"/>
        <v>0</v>
      </c>
    </row>
    <row r="31" spans="1:31" x14ac:dyDescent="0.25">
      <c r="A31" s="20">
        <v>22</v>
      </c>
      <c r="B31" s="16" t="s">
        <v>63</v>
      </c>
      <c r="C31" s="20" t="s">
        <v>64</v>
      </c>
      <c r="D31" s="16" t="s">
        <v>19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19"/>
      <c r="Q31" s="21"/>
      <c r="R31" s="19"/>
      <c r="S31" s="19"/>
      <c r="T31" s="19"/>
      <c r="U31" s="27">
        <v>0</v>
      </c>
      <c r="V31" s="43">
        <v>0.5</v>
      </c>
      <c r="W31" s="27">
        <v>0</v>
      </c>
      <c r="X31" s="43">
        <v>1</v>
      </c>
      <c r="Y31" s="27">
        <v>0</v>
      </c>
      <c r="Z31" s="28">
        <f t="shared" si="5"/>
        <v>0</v>
      </c>
      <c r="AA31" s="28">
        <f t="shared" si="6"/>
        <v>1</v>
      </c>
      <c r="AB31" s="28">
        <f t="shared" si="4"/>
        <v>3</v>
      </c>
      <c r="AC31" s="29">
        <f t="shared" si="0"/>
        <v>0.75</v>
      </c>
      <c r="AD31" s="20">
        <f t="shared" si="1"/>
        <v>0</v>
      </c>
      <c r="AE31" s="2">
        <f t="shared" si="3"/>
        <v>0</v>
      </c>
    </row>
    <row r="32" spans="1:31" x14ac:dyDescent="0.25">
      <c r="A32" s="20">
        <v>23</v>
      </c>
      <c r="B32" s="16" t="s">
        <v>65</v>
      </c>
      <c r="C32" s="20" t="s">
        <v>66</v>
      </c>
      <c r="D32" s="16" t="s">
        <v>19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19"/>
      <c r="Q32" s="21"/>
      <c r="R32" s="19"/>
      <c r="S32" s="19"/>
      <c r="T32" s="19"/>
      <c r="U32" s="27">
        <v>0</v>
      </c>
      <c r="V32" s="43">
        <v>0.5</v>
      </c>
      <c r="W32" s="27">
        <v>0</v>
      </c>
      <c r="X32" s="43">
        <v>1</v>
      </c>
      <c r="Y32" s="27">
        <v>0</v>
      </c>
      <c r="Z32" s="28">
        <f t="shared" si="5"/>
        <v>0</v>
      </c>
      <c r="AA32" s="28">
        <f t="shared" si="6"/>
        <v>1</v>
      </c>
      <c r="AB32" s="28">
        <f t="shared" si="4"/>
        <v>3</v>
      </c>
      <c r="AC32" s="29">
        <f t="shared" si="0"/>
        <v>0.75</v>
      </c>
      <c r="AD32" s="20">
        <f t="shared" si="1"/>
        <v>0</v>
      </c>
      <c r="AE32" s="2">
        <f t="shared" si="3"/>
        <v>0</v>
      </c>
    </row>
    <row r="34" spans="2:4" x14ac:dyDescent="0.25">
      <c r="B34" s="44">
        <v>1</v>
      </c>
      <c r="C34" s="3" t="s">
        <v>84</v>
      </c>
      <c r="D34" s="3"/>
    </row>
    <row r="35" spans="2:4" x14ac:dyDescent="0.25">
      <c r="B35" s="44">
        <v>0</v>
      </c>
      <c r="C35" s="3" t="s">
        <v>85</v>
      </c>
      <c r="D35" s="3"/>
    </row>
    <row r="36" spans="2:4" x14ac:dyDescent="0.25">
      <c r="B36" s="4" t="s">
        <v>33</v>
      </c>
      <c r="C36" s="3" t="s">
        <v>86</v>
      </c>
      <c r="D36" s="3"/>
    </row>
    <row r="37" spans="2:4" x14ac:dyDescent="0.25">
      <c r="B37" s="2" t="s">
        <v>83</v>
      </c>
      <c r="C37" s="2" t="s">
        <v>87</v>
      </c>
    </row>
  </sheetData>
  <mergeCells count="14">
    <mergeCell ref="U8:V8"/>
    <mergeCell ref="Z8:AD8"/>
    <mergeCell ref="A7:A9"/>
    <mergeCell ref="B7:B9"/>
    <mergeCell ref="C7:C9"/>
    <mergeCell ref="D7:D9"/>
    <mergeCell ref="R7:S7"/>
    <mergeCell ref="I8:J8"/>
    <mergeCell ref="R8:S8"/>
    <mergeCell ref="A2:B2"/>
    <mergeCell ref="C3:E3"/>
    <mergeCell ref="A5:N5"/>
    <mergeCell ref="A6:N6"/>
    <mergeCell ref="I7:J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W29"/>
  <sheetViews>
    <sheetView tabSelected="1"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O32" sqref="O32"/>
    </sheetView>
  </sheetViews>
  <sheetFormatPr defaultRowHeight="15" x14ac:dyDescent="0.25"/>
  <cols>
    <col min="1" max="1" width="5.28515625" customWidth="1"/>
    <col min="2" max="2" width="32.7109375" customWidth="1"/>
    <col min="3" max="3" width="8.5703125" customWidth="1"/>
    <col min="4" max="4" width="11.28515625" customWidth="1"/>
    <col min="5" max="5" width="12.7109375" customWidth="1"/>
    <col min="6" max="8" width="7.85546875" style="57" customWidth="1"/>
    <col min="9" max="9" width="10.42578125" customWidth="1"/>
    <col min="10" max="10" width="8" customWidth="1"/>
    <col min="11" max="11" width="9.140625" customWidth="1"/>
    <col min="12" max="12" width="8.85546875" customWidth="1"/>
    <col min="13" max="13" width="9.42578125" customWidth="1"/>
    <col min="14" max="15" width="12.28515625" customWidth="1"/>
    <col min="16" max="16" width="12.5703125" customWidth="1"/>
    <col min="17" max="19" width="13.7109375" customWidth="1"/>
    <col min="20" max="20" width="13.5703125" customWidth="1"/>
    <col min="21" max="21" width="13.5703125" style="122" customWidth="1"/>
    <col min="22" max="22" width="13.7109375" customWidth="1"/>
    <col min="23" max="23" width="13" style="129" customWidth="1"/>
  </cols>
  <sheetData>
    <row r="2" spans="1:23" ht="32.25" customHeight="1" x14ac:dyDescent="0.25">
      <c r="A2" s="105" t="s">
        <v>6</v>
      </c>
      <c r="B2" s="106" t="s">
        <v>8</v>
      </c>
      <c r="C2" s="106" t="s">
        <v>9</v>
      </c>
      <c r="D2" s="106" t="s">
        <v>92</v>
      </c>
      <c r="E2" s="107" t="s">
        <v>96</v>
      </c>
      <c r="F2" s="109" t="s">
        <v>94</v>
      </c>
      <c r="G2" s="110"/>
      <c r="H2" s="111"/>
      <c r="I2" s="112" t="s">
        <v>100</v>
      </c>
      <c r="J2" s="113"/>
      <c r="K2" s="114" t="s">
        <v>93</v>
      </c>
      <c r="L2" s="107" t="s">
        <v>89</v>
      </c>
      <c r="M2" s="107" t="s">
        <v>98</v>
      </c>
      <c r="N2" s="116" t="s">
        <v>99</v>
      </c>
      <c r="O2" s="117"/>
      <c r="P2" s="118"/>
      <c r="Q2" s="107" t="s">
        <v>88</v>
      </c>
      <c r="R2" s="107" t="s">
        <v>104</v>
      </c>
      <c r="S2" s="107" t="s">
        <v>101</v>
      </c>
      <c r="T2" s="107" t="s">
        <v>102</v>
      </c>
      <c r="U2" s="119" t="s">
        <v>119</v>
      </c>
      <c r="V2" s="107" t="s">
        <v>103</v>
      </c>
      <c r="W2" s="123" t="s">
        <v>97</v>
      </c>
    </row>
    <row r="3" spans="1:23" ht="31.5" customHeight="1" x14ac:dyDescent="0.25">
      <c r="A3" s="105"/>
      <c r="B3" s="106"/>
      <c r="C3" s="106"/>
      <c r="D3" s="106"/>
      <c r="E3" s="108"/>
      <c r="F3" s="58">
        <v>0.8</v>
      </c>
      <c r="G3" s="58">
        <v>1</v>
      </c>
      <c r="H3" s="58" t="s">
        <v>81</v>
      </c>
      <c r="I3" s="53" t="s">
        <v>95</v>
      </c>
      <c r="J3" s="49" t="s">
        <v>90</v>
      </c>
      <c r="K3" s="115"/>
      <c r="L3" s="108"/>
      <c r="M3" s="108"/>
      <c r="N3" s="54">
        <v>0.8</v>
      </c>
      <c r="O3" s="54">
        <v>1</v>
      </c>
      <c r="P3" s="53" t="s">
        <v>81</v>
      </c>
      <c r="Q3" s="108"/>
      <c r="R3" s="108"/>
      <c r="S3" s="108"/>
      <c r="T3" s="108"/>
      <c r="U3" s="120"/>
      <c r="V3" s="108"/>
      <c r="W3" s="124"/>
    </row>
    <row r="4" spans="1:23" x14ac:dyDescent="0.25">
      <c r="A4" s="50">
        <v>1</v>
      </c>
      <c r="B4" s="16" t="s">
        <v>18</v>
      </c>
      <c r="C4" s="51" t="s">
        <v>91</v>
      </c>
      <c r="D4" s="52">
        <v>5500000</v>
      </c>
      <c r="E4" s="52">
        <f>+D4/26</f>
        <v>211538.46153846153</v>
      </c>
      <c r="F4" s="56">
        <v>4</v>
      </c>
      <c r="G4" s="56">
        <v>6</v>
      </c>
      <c r="H4" s="56">
        <v>5</v>
      </c>
      <c r="I4" s="52">
        <f>500000/26</f>
        <v>19230.76923076923</v>
      </c>
      <c r="J4" s="52"/>
      <c r="K4" s="52"/>
      <c r="L4" s="52"/>
      <c r="M4" s="55">
        <v>41.333333333333329</v>
      </c>
      <c r="N4" s="55">
        <v>846153.84615384613</v>
      </c>
      <c r="O4" s="55">
        <v>1269230.7692307692</v>
      </c>
      <c r="P4" s="55">
        <v>1057692.3076923077</v>
      </c>
      <c r="Q4" s="55">
        <v>96153.846153846156</v>
      </c>
      <c r="R4" s="55">
        <v>0</v>
      </c>
      <c r="S4" s="55">
        <v>0</v>
      </c>
      <c r="T4" s="55">
        <v>1092948.7179487178</v>
      </c>
      <c r="U4" s="121">
        <f>SUM(N4:T4)</f>
        <v>4362179.487179487</v>
      </c>
      <c r="V4" s="55">
        <v>100000</v>
      </c>
      <c r="W4" s="125">
        <v>4262179.4871794898</v>
      </c>
    </row>
    <row r="5" spans="1:23" x14ac:dyDescent="0.25">
      <c r="A5" s="50">
        <v>2</v>
      </c>
      <c r="B5" s="16" t="s">
        <v>22</v>
      </c>
      <c r="C5" s="51" t="s">
        <v>91</v>
      </c>
      <c r="D5" s="52">
        <v>5500000</v>
      </c>
      <c r="E5" s="52">
        <f t="shared" ref="E5:E26" si="0">+D5/26</f>
        <v>211538.46153846153</v>
      </c>
      <c r="F5" s="56">
        <v>5</v>
      </c>
      <c r="G5" s="56">
        <v>3</v>
      </c>
      <c r="H5" s="56">
        <v>6.5</v>
      </c>
      <c r="I5" s="52">
        <f t="shared" ref="I5:I26" si="1">500000/26</f>
        <v>19230.76923076923</v>
      </c>
      <c r="J5" s="52"/>
      <c r="K5" s="52"/>
      <c r="L5" s="52"/>
      <c r="M5" s="55">
        <v>38.083333333333329</v>
      </c>
      <c r="N5" s="55">
        <v>1057692.3076923077</v>
      </c>
      <c r="O5" s="55">
        <v>634615.38461538462</v>
      </c>
      <c r="P5" s="55">
        <v>1375000</v>
      </c>
      <c r="Q5" s="55">
        <v>125000</v>
      </c>
      <c r="R5" s="55">
        <v>0</v>
      </c>
      <c r="S5" s="55">
        <v>0</v>
      </c>
      <c r="T5" s="55">
        <v>1007011.2179487178</v>
      </c>
      <c r="U5" s="121">
        <f t="shared" ref="U5:U27" si="2">SUM(N5:T5)</f>
        <v>4199318.91025641</v>
      </c>
      <c r="V5" s="55">
        <v>69230.769230769205</v>
      </c>
      <c r="W5" s="125">
        <v>4130088.141025641</v>
      </c>
    </row>
    <row r="6" spans="1:23" x14ac:dyDescent="0.25">
      <c r="A6" s="50">
        <v>3</v>
      </c>
      <c r="B6" s="16" t="s">
        <v>24</v>
      </c>
      <c r="C6" s="51" t="s">
        <v>91</v>
      </c>
      <c r="D6" s="52">
        <v>5500000</v>
      </c>
      <c r="E6" s="52">
        <f t="shared" si="0"/>
        <v>211538.46153846153</v>
      </c>
      <c r="F6" s="56">
        <v>5</v>
      </c>
      <c r="G6" s="56">
        <v>4</v>
      </c>
      <c r="H6" s="56">
        <v>6</v>
      </c>
      <c r="I6" s="52">
        <f>500000/26</f>
        <v>19230.76923076923</v>
      </c>
      <c r="J6" s="52"/>
      <c r="K6" s="52"/>
      <c r="L6" s="52"/>
      <c r="M6" s="55">
        <v>38.083333333333329</v>
      </c>
      <c r="N6" s="55">
        <v>1057692.3076923077</v>
      </c>
      <c r="O6" s="55">
        <v>846153.84615384613</v>
      </c>
      <c r="P6" s="55">
        <v>1269230.7692307692</v>
      </c>
      <c r="Q6" s="55">
        <v>115384.61538461538</v>
      </c>
      <c r="R6" s="55">
        <v>0</v>
      </c>
      <c r="S6" s="55">
        <v>0</v>
      </c>
      <c r="T6" s="55">
        <v>1007011.2179487178</v>
      </c>
      <c r="U6" s="121">
        <f t="shared" si="2"/>
        <v>4295472.756410256</v>
      </c>
      <c r="V6" s="55">
        <v>100000</v>
      </c>
      <c r="W6" s="125">
        <v>4195472.756410256</v>
      </c>
    </row>
    <row r="7" spans="1:23" x14ac:dyDescent="0.25">
      <c r="A7" s="50">
        <v>4</v>
      </c>
      <c r="B7" s="16" t="s">
        <v>26</v>
      </c>
      <c r="C7" s="51" t="s">
        <v>91</v>
      </c>
      <c r="D7" s="52">
        <v>5500000</v>
      </c>
      <c r="E7" s="52">
        <f t="shared" si="0"/>
        <v>211538.46153846153</v>
      </c>
      <c r="F7" s="56">
        <v>5</v>
      </c>
      <c r="G7" s="56">
        <v>4</v>
      </c>
      <c r="H7" s="56">
        <v>5</v>
      </c>
      <c r="I7" s="52">
        <f>500000/26</f>
        <v>19230.76923076923</v>
      </c>
      <c r="J7" s="52">
        <f>200000/26</f>
        <v>7692.3076923076924</v>
      </c>
      <c r="K7" s="52"/>
      <c r="L7" s="52"/>
      <c r="M7" s="55">
        <v>21.75</v>
      </c>
      <c r="N7" s="55">
        <v>1057692.3076923077</v>
      </c>
      <c r="O7" s="55">
        <v>846153.84615384613</v>
      </c>
      <c r="P7" s="55">
        <v>1057692.3076923077</v>
      </c>
      <c r="Q7" s="55">
        <v>134615.38461538462</v>
      </c>
      <c r="R7" s="55">
        <v>0</v>
      </c>
      <c r="S7" s="55">
        <v>0</v>
      </c>
      <c r="T7" s="55">
        <v>575120.19230769225</v>
      </c>
      <c r="U7" s="121">
        <f t="shared" si="2"/>
        <v>3671274.038461539</v>
      </c>
      <c r="V7" s="55"/>
      <c r="W7" s="125">
        <v>3671274.038461539</v>
      </c>
    </row>
    <row r="8" spans="1:23" x14ac:dyDescent="0.25">
      <c r="A8" s="50">
        <v>5</v>
      </c>
      <c r="B8" s="16" t="s">
        <v>28</v>
      </c>
      <c r="C8" s="51" t="s">
        <v>91</v>
      </c>
      <c r="D8" s="52">
        <v>4450000</v>
      </c>
      <c r="E8" s="52">
        <f t="shared" si="0"/>
        <v>171153.84615384616</v>
      </c>
      <c r="F8" s="56">
        <v>5</v>
      </c>
      <c r="G8" s="56">
        <v>4</v>
      </c>
      <c r="H8" s="56">
        <v>6</v>
      </c>
      <c r="I8" s="52">
        <f t="shared" si="1"/>
        <v>19230.76923076923</v>
      </c>
      <c r="J8" s="52">
        <f>250000/26</f>
        <v>9615.3846153846152</v>
      </c>
      <c r="K8" s="52">
        <f t="shared" ref="K8:K26" si="3">300000/26</f>
        <v>11538.461538461539</v>
      </c>
      <c r="L8" s="52">
        <f t="shared" ref="L8:L26" si="4">500000/26</f>
        <v>19230.76923076923</v>
      </c>
      <c r="M8" s="55">
        <v>24.75</v>
      </c>
      <c r="N8" s="55">
        <f>+F8*E8*0.8</f>
        <v>684615.38461538462</v>
      </c>
      <c r="O8" s="55">
        <v>684615.38461538497</v>
      </c>
      <c r="P8" s="55">
        <v>1026923.076923077</v>
      </c>
      <c r="Q8" s="55">
        <v>173076.92307692306</v>
      </c>
      <c r="R8" s="55">
        <v>115384.61538461539</v>
      </c>
      <c r="S8" s="55">
        <v>192307.69230769231</v>
      </c>
      <c r="T8" s="55">
        <v>529507.2115384615</v>
      </c>
      <c r="U8" s="121">
        <f t="shared" si="2"/>
        <v>3406430.288461539</v>
      </c>
      <c r="V8" s="55"/>
      <c r="W8" s="125">
        <v>3406430.2884615399</v>
      </c>
    </row>
    <row r="9" spans="1:23" x14ac:dyDescent="0.25">
      <c r="A9" s="50">
        <v>6</v>
      </c>
      <c r="B9" s="16" t="s">
        <v>30</v>
      </c>
      <c r="C9" s="51" t="s">
        <v>91</v>
      </c>
      <c r="D9" s="52">
        <v>4450000</v>
      </c>
      <c r="E9" s="52">
        <f t="shared" si="0"/>
        <v>171153.84615384616</v>
      </c>
      <c r="F9" s="56">
        <v>5</v>
      </c>
      <c r="G9" s="56">
        <v>5</v>
      </c>
      <c r="H9" s="56">
        <v>4.5</v>
      </c>
      <c r="I9" s="52">
        <f t="shared" si="1"/>
        <v>19230.76923076923</v>
      </c>
      <c r="J9" s="52">
        <f t="shared" ref="J9:J26" si="5">250000/26</f>
        <v>9615.3846153846152</v>
      </c>
      <c r="K9" s="52">
        <f t="shared" si="3"/>
        <v>11538.461538461539</v>
      </c>
      <c r="L9" s="52">
        <f t="shared" si="4"/>
        <v>19230.76923076923</v>
      </c>
      <c r="M9" s="55">
        <v>24</v>
      </c>
      <c r="N9" s="55">
        <v>684615.38461538462</v>
      </c>
      <c r="O9" s="55">
        <v>855769.23076923098</v>
      </c>
      <c r="P9" s="55">
        <v>770192.30769230775</v>
      </c>
      <c r="Q9" s="55">
        <v>129807.6923076923</v>
      </c>
      <c r="R9" s="55">
        <v>109615.38461538462</v>
      </c>
      <c r="S9" s="55">
        <v>182692.30769230769</v>
      </c>
      <c r="T9" s="55">
        <v>513461.5384615385</v>
      </c>
      <c r="U9" s="121">
        <f t="shared" si="2"/>
        <v>3246153.846153846</v>
      </c>
      <c r="V9" s="55"/>
      <c r="W9" s="125">
        <v>3246153.846153846</v>
      </c>
    </row>
    <row r="10" spans="1:23" x14ac:dyDescent="0.25">
      <c r="A10" s="50">
        <v>7</v>
      </c>
      <c r="B10" s="16" t="s">
        <v>32</v>
      </c>
      <c r="C10" s="51" t="s">
        <v>91</v>
      </c>
      <c r="D10" s="52">
        <v>4450000</v>
      </c>
      <c r="E10" s="52">
        <f>+D10/26</f>
        <v>171153.84615384616</v>
      </c>
      <c r="F10" s="56">
        <v>3</v>
      </c>
      <c r="G10" s="56">
        <v>3</v>
      </c>
      <c r="H10" s="56">
        <v>6</v>
      </c>
      <c r="I10" s="52">
        <f t="shared" si="1"/>
        <v>19230.76923076923</v>
      </c>
      <c r="J10" s="52">
        <f t="shared" si="5"/>
        <v>9615.3846153846152</v>
      </c>
      <c r="K10" s="52">
        <f t="shared" si="3"/>
        <v>11538.461538461539</v>
      </c>
      <c r="L10" s="52">
        <f t="shared" si="4"/>
        <v>19230.76923076923</v>
      </c>
      <c r="M10" s="55">
        <v>0.75</v>
      </c>
      <c r="N10" s="55">
        <v>410769.23076923081</v>
      </c>
      <c r="O10" s="55">
        <v>513461.5384615385</v>
      </c>
      <c r="P10" s="55">
        <v>1026923.076923077</v>
      </c>
      <c r="Q10" s="55">
        <v>173076.92307692306</v>
      </c>
      <c r="R10" s="55">
        <v>103846.15384615384</v>
      </c>
      <c r="S10" s="55">
        <v>173076.92307692306</v>
      </c>
      <c r="T10" s="55">
        <v>16045.673076923078</v>
      </c>
      <c r="U10" s="121">
        <f t="shared" si="2"/>
        <v>2417199.5192307695</v>
      </c>
      <c r="V10" s="55"/>
      <c r="W10" s="125">
        <v>2417199.5192307695</v>
      </c>
    </row>
    <row r="11" spans="1:23" x14ac:dyDescent="0.25">
      <c r="A11" s="50">
        <v>8</v>
      </c>
      <c r="B11" s="16" t="s">
        <v>35</v>
      </c>
      <c r="C11" s="51" t="s">
        <v>91</v>
      </c>
      <c r="D11" s="52">
        <v>4450000</v>
      </c>
      <c r="E11" s="52">
        <f t="shared" si="0"/>
        <v>171153.84615384616</v>
      </c>
      <c r="F11" s="56">
        <v>3</v>
      </c>
      <c r="G11" s="56">
        <v>3</v>
      </c>
      <c r="H11" s="56">
        <v>6</v>
      </c>
      <c r="I11" s="52">
        <f t="shared" si="1"/>
        <v>19230.76923076923</v>
      </c>
      <c r="J11" s="52">
        <f t="shared" si="5"/>
        <v>9615.3846153846152</v>
      </c>
      <c r="K11" s="52">
        <f t="shared" si="3"/>
        <v>11538.461538461539</v>
      </c>
      <c r="L11" s="52">
        <f t="shared" si="4"/>
        <v>19230.76923076923</v>
      </c>
      <c r="M11" s="55">
        <v>8.75</v>
      </c>
      <c r="N11" s="55">
        <v>410769.23076923081</v>
      </c>
      <c r="O11" s="55">
        <v>513461.5384615385</v>
      </c>
      <c r="P11" s="55">
        <v>1026923.076923077</v>
      </c>
      <c r="Q11" s="55">
        <v>173076.92307692306</v>
      </c>
      <c r="R11" s="55">
        <v>103846.15384615384</v>
      </c>
      <c r="S11" s="55">
        <v>173076.92307692306</v>
      </c>
      <c r="T11" s="55">
        <v>187199.51923076922</v>
      </c>
      <c r="U11" s="121">
        <f t="shared" si="2"/>
        <v>2588353.3653846155</v>
      </c>
      <c r="V11" s="55"/>
      <c r="W11" s="125">
        <v>2588353.3653846155</v>
      </c>
    </row>
    <row r="12" spans="1:23" x14ac:dyDescent="0.25">
      <c r="A12" s="50">
        <v>9</v>
      </c>
      <c r="B12" s="16" t="s">
        <v>37</v>
      </c>
      <c r="C12" s="51" t="s">
        <v>91</v>
      </c>
      <c r="D12" s="52">
        <v>4450000</v>
      </c>
      <c r="E12" s="52">
        <f t="shared" si="0"/>
        <v>171153.84615384616</v>
      </c>
      <c r="F12" s="56">
        <v>3</v>
      </c>
      <c r="G12" s="56">
        <v>3</v>
      </c>
      <c r="H12" s="56">
        <v>6</v>
      </c>
      <c r="I12" s="52">
        <f t="shared" si="1"/>
        <v>19230.76923076923</v>
      </c>
      <c r="J12" s="52">
        <f t="shared" si="5"/>
        <v>9615.3846153846152</v>
      </c>
      <c r="K12" s="52">
        <f t="shared" si="3"/>
        <v>11538.461538461539</v>
      </c>
      <c r="L12" s="52">
        <f t="shared" si="4"/>
        <v>19230.76923076923</v>
      </c>
      <c r="M12" s="55">
        <v>20.75</v>
      </c>
      <c r="N12" s="55">
        <v>410769.23076923081</v>
      </c>
      <c r="O12" s="55">
        <v>513461.5384615385</v>
      </c>
      <c r="P12" s="55">
        <v>1026923.076923077</v>
      </c>
      <c r="Q12" s="55">
        <v>173076.92307692306</v>
      </c>
      <c r="R12" s="55">
        <v>103846.15384615384</v>
      </c>
      <c r="S12" s="55">
        <v>173076.92307692306</v>
      </c>
      <c r="T12" s="55">
        <v>443930.28846153844</v>
      </c>
      <c r="U12" s="121">
        <f t="shared" si="2"/>
        <v>2845084.134615385</v>
      </c>
      <c r="V12" s="55"/>
      <c r="W12" s="125">
        <v>2845084.134615385</v>
      </c>
    </row>
    <row r="13" spans="1:23" x14ac:dyDescent="0.25">
      <c r="A13" s="50">
        <v>10</v>
      </c>
      <c r="B13" s="16" t="s">
        <v>39</v>
      </c>
      <c r="C13" s="51" t="s">
        <v>91</v>
      </c>
      <c r="D13" s="52">
        <v>4450000</v>
      </c>
      <c r="E13" s="52">
        <f t="shared" si="0"/>
        <v>171153.84615384616</v>
      </c>
      <c r="F13" s="56">
        <v>2</v>
      </c>
      <c r="G13" s="56">
        <v>4</v>
      </c>
      <c r="H13" s="56">
        <v>5</v>
      </c>
      <c r="I13" s="52">
        <f t="shared" si="1"/>
        <v>19230.76923076923</v>
      </c>
      <c r="J13" s="52">
        <f t="shared" si="5"/>
        <v>9615.3846153846152</v>
      </c>
      <c r="K13" s="52">
        <f t="shared" si="3"/>
        <v>11538.461538461539</v>
      </c>
      <c r="L13" s="52">
        <f t="shared" si="4"/>
        <v>19230.76923076923</v>
      </c>
      <c r="M13" s="55">
        <v>26.25</v>
      </c>
      <c r="N13" s="55">
        <v>273846.15384615387</v>
      </c>
      <c r="O13" s="55">
        <v>684615.38461538462</v>
      </c>
      <c r="P13" s="55">
        <v>855769.23076923075</v>
      </c>
      <c r="Q13" s="55">
        <v>144230.76923076922</v>
      </c>
      <c r="R13" s="55">
        <v>103846.15384615384</v>
      </c>
      <c r="S13" s="55">
        <v>173076.92307692306</v>
      </c>
      <c r="T13" s="55">
        <v>561598.55769230775</v>
      </c>
      <c r="U13" s="121">
        <f t="shared" si="2"/>
        <v>2796983.173076923</v>
      </c>
      <c r="V13" s="55"/>
      <c r="W13" s="125">
        <v>2796983.173076923</v>
      </c>
    </row>
    <row r="14" spans="1:23" x14ac:dyDescent="0.25">
      <c r="A14" s="50">
        <v>11</v>
      </c>
      <c r="B14" s="16" t="s">
        <v>41</v>
      </c>
      <c r="C14" s="51" t="s">
        <v>91</v>
      </c>
      <c r="D14" s="52">
        <v>4450000</v>
      </c>
      <c r="E14" s="52">
        <f t="shared" si="0"/>
        <v>171153.84615384616</v>
      </c>
      <c r="F14" s="56">
        <v>2</v>
      </c>
      <c r="G14" s="56">
        <v>4</v>
      </c>
      <c r="H14" s="56">
        <v>5</v>
      </c>
      <c r="I14" s="52">
        <f t="shared" si="1"/>
        <v>19230.76923076923</v>
      </c>
      <c r="J14" s="52">
        <f t="shared" si="5"/>
        <v>9615.3846153846152</v>
      </c>
      <c r="K14" s="52">
        <f t="shared" si="3"/>
        <v>11538.461538461539</v>
      </c>
      <c r="L14" s="52">
        <f t="shared" si="4"/>
        <v>19230.76923076923</v>
      </c>
      <c r="M14" s="55">
        <v>69.25</v>
      </c>
      <c r="N14" s="55">
        <v>273846.15384615387</v>
      </c>
      <c r="O14" s="55">
        <v>684615.38461538462</v>
      </c>
      <c r="P14" s="55">
        <v>855769.23076923075</v>
      </c>
      <c r="Q14" s="55">
        <v>144230.76923076922</v>
      </c>
      <c r="R14" s="55">
        <v>103846.15384615384</v>
      </c>
      <c r="S14" s="55">
        <v>173076.92307692306</v>
      </c>
      <c r="T14" s="55">
        <v>1481550.4807692308</v>
      </c>
      <c r="U14" s="121">
        <f t="shared" si="2"/>
        <v>3716935.096153846</v>
      </c>
      <c r="V14" s="55"/>
      <c r="W14" s="125">
        <v>3716935.096153846</v>
      </c>
    </row>
    <row r="15" spans="1:23" x14ac:dyDescent="0.25">
      <c r="A15" s="50">
        <v>12</v>
      </c>
      <c r="B15" s="16" t="s">
        <v>43</v>
      </c>
      <c r="C15" s="51" t="s">
        <v>91</v>
      </c>
      <c r="D15" s="52">
        <v>4450000</v>
      </c>
      <c r="E15" s="52">
        <f t="shared" si="0"/>
        <v>171153.84615384616</v>
      </c>
      <c r="F15" s="56">
        <v>2</v>
      </c>
      <c r="G15" s="56">
        <v>4</v>
      </c>
      <c r="H15" s="56">
        <v>4</v>
      </c>
      <c r="I15" s="52">
        <f t="shared" si="1"/>
        <v>19230.76923076923</v>
      </c>
      <c r="J15" s="52">
        <f t="shared" si="5"/>
        <v>9615.3846153846152</v>
      </c>
      <c r="K15" s="52">
        <f t="shared" si="3"/>
        <v>11538.461538461539</v>
      </c>
      <c r="L15" s="52">
        <f t="shared" si="4"/>
        <v>19230.76923076923</v>
      </c>
      <c r="M15" s="55">
        <v>26.25</v>
      </c>
      <c r="N15" s="55">
        <v>273846.15384615387</v>
      </c>
      <c r="O15" s="55">
        <v>684615.38461538462</v>
      </c>
      <c r="P15" s="55">
        <v>684615.38461538462</v>
      </c>
      <c r="Q15" s="55">
        <v>115384.61538461538</v>
      </c>
      <c r="R15" s="55">
        <v>92307.692307692312</v>
      </c>
      <c r="S15" s="55">
        <v>153846.15384615384</v>
      </c>
      <c r="T15" s="55">
        <v>561598.55769230775</v>
      </c>
      <c r="U15" s="121">
        <f t="shared" si="2"/>
        <v>2566213.942307692</v>
      </c>
      <c r="V15" s="55">
        <v>178846.15384615384</v>
      </c>
      <c r="W15" s="125">
        <v>2387367.788461538</v>
      </c>
    </row>
    <row r="16" spans="1:23" x14ac:dyDescent="0.25">
      <c r="A16" s="50">
        <v>13</v>
      </c>
      <c r="B16" s="16" t="s">
        <v>45</v>
      </c>
      <c r="C16" s="51" t="s">
        <v>91</v>
      </c>
      <c r="D16" s="52">
        <v>4450000</v>
      </c>
      <c r="E16" s="52">
        <f t="shared" si="0"/>
        <v>171153.84615384616</v>
      </c>
      <c r="F16" s="56">
        <v>3</v>
      </c>
      <c r="G16" s="56">
        <v>2</v>
      </c>
      <c r="H16" s="56">
        <v>4</v>
      </c>
      <c r="I16" s="52">
        <f t="shared" si="1"/>
        <v>19230.76923076923</v>
      </c>
      <c r="J16" s="52">
        <f t="shared" si="5"/>
        <v>9615.3846153846152</v>
      </c>
      <c r="K16" s="52">
        <f t="shared" si="3"/>
        <v>11538.461538461539</v>
      </c>
      <c r="L16" s="52">
        <f t="shared" si="4"/>
        <v>19230.76923076923</v>
      </c>
      <c r="M16" s="55">
        <v>0.75</v>
      </c>
      <c r="N16" s="55">
        <v>410769.23076923081</v>
      </c>
      <c r="O16" s="55">
        <v>342307.69230769231</v>
      </c>
      <c r="P16" s="55">
        <v>684615.38461538462</v>
      </c>
      <c r="Q16" s="55">
        <v>115384.61538461538</v>
      </c>
      <c r="R16" s="55">
        <v>69230.769230769234</v>
      </c>
      <c r="S16" s="55">
        <v>115384.61538461538</v>
      </c>
      <c r="T16" s="55">
        <v>16045.673076923078</v>
      </c>
      <c r="U16" s="121">
        <f t="shared" si="2"/>
        <v>1753737.9807692305</v>
      </c>
      <c r="V16" s="55">
        <v>178846.15384615384</v>
      </c>
      <c r="W16" s="125">
        <v>1574891.8269230768</v>
      </c>
    </row>
    <row r="17" spans="1:23" x14ac:dyDescent="0.25">
      <c r="A17" s="50">
        <v>14</v>
      </c>
      <c r="B17" s="16" t="s">
        <v>47</v>
      </c>
      <c r="C17" s="51" t="s">
        <v>91</v>
      </c>
      <c r="D17" s="52">
        <v>4450000</v>
      </c>
      <c r="E17" s="52">
        <f t="shared" si="0"/>
        <v>171153.84615384616</v>
      </c>
      <c r="F17" s="56">
        <v>2</v>
      </c>
      <c r="G17" s="56">
        <v>4</v>
      </c>
      <c r="H17" s="56">
        <v>5</v>
      </c>
      <c r="I17" s="52">
        <f t="shared" si="1"/>
        <v>19230.76923076923</v>
      </c>
      <c r="J17" s="52">
        <f t="shared" si="5"/>
        <v>9615.3846153846152</v>
      </c>
      <c r="K17" s="52">
        <f t="shared" si="3"/>
        <v>11538.461538461539</v>
      </c>
      <c r="L17" s="52">
        <f t="shared" si="4"/>
        <v>19230.76923076923</v>
      </c>
      <c r="M17" s="55">
        <v>12.75</v>
      </c>
      <c r="N17" s="55">
        <v>273846.15384615387</v>
      </c>
      <c r="O17" s="55">
        <v>684615.38461538462</v>
      </c>
      <c r="P17" s="55">
        <v>855769.23076923075</v>
      </c>
      <c r="Q17" s="55">
        <v>144230.76923076922</v>
      </c>
      <c r="R17" s="55">
        <v>103846.15384615384</v>
      </c>
      <c r="S17" s="55">
        <v>173076.92307692306</v>
      </c>
      <c r="T17" s="55">
        <v>272776.44230769231</v>
      </c>
      <c r="U17" s="121">
        <f t="shared" si="2"/>
        <v>2508161.057692308</v>
      </c>
      <c r="V17" s="55"/>
      <c r="W17" s="125">
        <v>2508161.057692308</v>
      </c>
    </row>
    <row r="18" spans="1:23" x14ac:dyDescent="0.25">
      <c r="A18" s="50">
        <v>15</v>
      </c>
      <c r="B18" s="16" t="s">
        <v>49</v>
      </c>
      <c r="C18" s="51" t="s">
        <v>91</v>
      </c>
      <c r="D18" s="52">
        <v>4450000</v>
      </c>
      <c r="E18" s="52">
        <f t="shared" si="0"/>
        <v>171153.84615384616</v>
      </c>
      <c r="F18" s="56">
        <v>2</v>
      </c>
      <c r="G18" s="56">
        <v>4</v>
      </c>
      <c r="H18" s="56">
        <v>4</v>
      </c>
      <c r="I18" s="52">
        <f t="shared" si="1"/>
        <v>19230.76923076923</v>
      </c>
      <c r="J18" s="52">
        <f t="shared" si="5"/>
        <v>9615.3846153846152</v>
      </c>
      <c r="K18" s="52">
        <f t="shared" si="3"/>
        <v>11538.461538461539</v>
      </c>
      <c r="L18" s="52">
        <f t="shared" si="4"/>
        <v>19230.76923076923</v>
      </c>
      <c r="M18" s="55">
        <v>0.75</v>
      </c>
      <c r="N18" s="55">
        <v>273846.15384615387</v>
      </c>
      <c r="O18" s="55">
        <v>684615.38461538462</v>
      </c>
      <c r="P18" s="55">
        <v>684615.38461538462</v>
      </c>
      <c r="Q18" s="55">
        <v>115384.61538461538</v>
      </c>
      <c r="R18" s="55">
        <v>92307.692307692312</v>
      </c>
      <c r="S18" s="55">
        <v>153846.15384615384</v>
      </c>
      <c r="T18" s="55">
        <v>16045.673076923078</v>
      </c>
      <c r="U18" s="121">
        <f t="shared" si="2"/>
        <v>2020661.0576923075</v>
      </c>
      <c r="V18" s="55"/>
      <c r="W18" s="125">
        <v>2020661.0576923075</v>
      </c>
    </row>
    <row r="19" spans="1:23" x14ac:dyDescent="0.25">
      <c r="A19" s="50">
        <v>16</v>
      </c>
      <c r="B19" s="16" t="s">
        <v>51</v>
      </c>
      <c r="C19" s="51" t="s">
        <v>91</v>
      </c>
      <c r="D19" s="52">
        <v>4160000</v>
      </c>
      <c r="E19" s="52">
        <f t="shared" si="0"/>
        <v>160000</v>
      </c>
      <c r="F19" s="56">
        <v>4</v>
      </c>
      <c r="G19" s="56">
        <v>4</v>
      </c>
      <c r="H19" s="56">
        <v>6</v>
      </c>
      <c r="I19" s="52">
        <f t="shared" si="1"/>
        <v>19230.76923076923</v>
      </c>
      <c r="J19" s="52">
        <f t="shared" si="5"/>
        <v>9615.3846153846152</v>
      </c>
      <c r="K19" s="52">
        <f>300000/26</f>
        <v>11538.461538461539</v>
      </c>
      <c r="L19" s="52">
        <f>290000/26</f>
        <v>11153.846153846154</v>
      </c>
      <c r="M19" s="55">
        <v>21</v>
      </c>
      <c r="N19" s="55">
        <v>640000</v>
      </c>
      <c r="O19" s="55">
        <v>640000</v>
      </c>
      <c r="P19" s="55">
        <v>960000</v>
      </c>
      <c r="Q19" s="55">
        <v>173076.92307692306</v>
      </c>
      <c r="R19" s="55">
        <v>115384.61538461539</v>
      </c>
      <c r="S19" s="55">
        <v>111538.46153846155</v>
      </c>
      <c r="T19" s="55">
        <v>420000</v>
      </c>
      <c r="U19" s="121">
        <f t="shared" si="2"/>
        <v>3060000</v>
      </c>
      <c r="V19" s="55"/>
      <c r="W19" s="125">
        <v>3060000</v>
      </c>
    </row>
    <row r="20" spans="1:23" x14ac:dyDescent="0.25">
      <c r="A20" s="50">
        <v>17</v>
      </c>
      <c r="B20" s="16" t="s">
        <v>54</v>
      </c>
      <c r="C20" s="51" t="s">
        <v>91</v>
      </c>
      <c r="D20" s="52">
        <v>4160000</v>
      </c>
      <c r="E20" s="52">
        <f t="shared" si="0"/>
        <v>160000</v>
      </c>
      <c r="F20" s="56">
        <v>4</v>
      </c>
      <c r="G20" s="56">
        <v>4</v>
      </c>
      <c r="H20" s="56">
        <v>6</v>
      </c>
      <c r="I20" s="52">
        <f t="shared" si="1"/>
        <v>19230.76923076923</v>
      </c>
      <c r="J20" s="52">
        <f t="shared" si="5"/>
        <v>9615.3846153846152</v>
      </c>
      <c r="K20" s="52">
        <f t="shared" si="3"/>
        <v>11538.461538461539</v>
      </c>
      <c r="L20" s="52">
        <f>290000/26</f>
        <v>11153.846153846154</v>
      </c>
      <c r="M20" s="55">
        <v>21</v>
      </c>
      <c r="N20" s="55">
        <v>640000</v>
      </c>
      <c r="O20" s="55">
        <v>640000</v>
      </c>
      <c r="P20" s="55">
        <v>960000</v>
      </c>
      <c r="Q20" s="55">
        <v>173076.92307692306</v>
      </c>
      <c r="R20" s="55">
        <v>115384.61538461539</v>
      </c>
      <c r="S20" s="55">
        <v>111538.46153846155</v>
      </c>
      <c r="T20" s="55">
        <v>420000</v>
      </c>
      <c r="U20" s="121">
        <f t="shared" si="2"/>
        <v>3060000</v>
      </c>
      <c r="V20" s="55"/>
      <c r="W20" s="125">
        <v>3060000</v>
      </c>
    </row>
    <row r="21" spans="1:23" x14ac:dyDescent="0.25">
      <c r="A21" s="50">
        <v>18</v>
      </c>
      <c r="B21" s="16" t="s">
        <v>56</v>
      </c>
      <c r="C21" s="51" t="s">
        <v>91</v>
      </c>
      <c r="D21" s="52">
        <v>4450000</v>
      </c>
      <c r="E21" s="52">
        <f t="shared" si="0"/>
        <v>171153.84615384616</v>
      </c>
      <c r="F21" s="56">
        <v>2</v>
      </c>
      <c r="G21" s="56">
        <v>4</v>
      </c>
      <c r="H21" s="56">
        <v>2.5</v>
      </c>
      <c r="I21" s="52">
        <f t="shared" si="1"/>
        <v>19230.76923076923</v>
      </c>
      <c r="J21" s="52">
        <f t="shared" si="5"/>
        <v>9615.3846153846152</v>
      </c>
      <c r="K21" s="52">
        <f t="shared" si="3"/>
        <v>11538.461538461539</v>
      </c>
      <c r="L21" s="52">
        <f t="shared" si="4"/>
        <v>19230.76923076923</v>
      </c>
      <c r="M21" s="55">
        <v>22.25</v>
      </c>
      <c r="N21" s="55">
        <v>273846.15384615387</v>
      </c>
      <c r="O21" s="55">
        <v>684615.38461538462</v>
      </c>
      <c r="P21" s="55">
        <v>427884.61538461538</v>
      </c>
      <c r="Q21" s="55">
        <v>72115.38461538461</v>
      </c>
      <c r="R21" s="55">
        <v>75000</v>
      </c>
      <c r="S21" s="55">
        <v>125000</v>
      </c>
      <c r="T21" s="55">
        <v>476021.63461538462</v>
      </c>
      <c r="U21" s="121">
        <f t="shared" si="2"/>
        <v>2134483.173076923</v>
      </c>
      <c r="V21" s="55">
        <v>178846.15384615384</v>
      </c>
      <c r="W21" s="125">
        <v>1955637.0192307692</v>
      </c>
    </row>
    <row r="22" spans="1:23" x14ac:dyDescent="0.25">
      <c r="A22" s="50">
        <v>19</v>
      </c>
      <c r="B22" s="16" t="s">
        <v>58</v>
      </c>
      <c r="C22" s="51" t="s">
        <v>91</v>
      </c>
      <c r="D22" s="52">
        <v>4450000</v>
      </c>
      <c r="E22" s="52">
        <f t="shared" si="0"/>
        <v>171153.84615384616</v>
      </c>
      <c r="F22" s="56">
        <v>2</v>
      </c>
      <c r="G22" s="56">
        <v>2</v>
      </c>
      <c r="H22" s="56">
        <v>5</v>
      </c>
      <c r="I22" s="52">
        <f t="shared" si="1"/>
        <v>19230.76923076923</v>
      </c>
      <c r="J22" s="52">
        <f t="shared" si="5"/>
        <v>9615.3846153846152</v>
      </c>
      <c r="K22" s="52">
        <f t="shared" si="3"/>
        <v>11538.461538461539</v>
      </c>
      <c r="L22" s="52">
        <f t="shared" si="4"/>
        <v>19230.76923076923</v>
      </c>
      <c r="M22" s="55">
        <v>16.75</v>
      </c>
      <c r="N22" s="55">
        <v>273846.15384615387</v>
      </c>
      <c r="O22" s="55">
        <v>342307.69230769231</v>
      </c>
      <c r="P22" s="55">
        <v>855769.23076923075</v>
      </c>
      <c r="Q22" s="55">
        <v>144230.76923076922</v>
      </c>
      <c r="R22" s="55">
        <v>80769.23076923078</v>
      </c>
      <c r="S22" s="55">
        <v>134615.38461538462</v>
      </c>
      <c r="T22" s="55">
        <v>358353.36538461538</v>
      </c>
      <c r="U22" s="121">
        <f t="shared" si="2"/>
        <v>2189891.826923077</v>
      </c>
      <c r="V22" s="55"/>
      <c r="W22" s="125">
        <v>2189891.826923077</v>
      </c>
    </row>
    <row r="23" spans="1:23" x14ac:dyDescent="0.25">
      <c r="A23" s="50">
        <v>20</v>
      </c>
      <c r="B23" s="16" t="s">
        <v>60</v>
      </c>
      <c r="C23" s="51" t="s">
        <v>91</v>
      </c>
      <c r="D23" s="52">
        <v>4450000</v>
      </c>
      <c r="E23" s="52">
        <f t="shared" si="0"/>
        <v>171153.84615384616</v>
      </c>
      <c r="F23" s="56">
        <v>2</v>
      </c>
      <c r="G23" s="56">
        <v>1</v>
      </c>
      <c r="H23" s="56">
        <v>3</v>
      </c>
      <c r="I23" s="52">
        <f t="shared" si="1"/>
        <v>19230.76923076923</v>
      </c>
      <c r="J23" s="52">
        <f t="shared" si="5"/>
        <v>9615.3846153846152</v>
      </c>
      <c r="K23" s="52">
        <f t="shared" si="3"/>
        <v>11538.461538461539</v>
      </c>
      <c r="L23" s="52">
        <f t="shared" si="4"/>
        <v>19230.76923076923</v>
      </c>
      <c r="M23" s="55">
        <v>0.75</v>
      </c>
      <c r="N23" s="55">
        <v>273846.15384615387</v>
      </c>
      <c r="O23" s="55">
        <v>171153.84615384616</v>
      </c>
      <c r="P23" s="55">
        <v>513461.5384615385</v>
      </c>
      <c r="Q23" s="55">
        <v>86538.461538461532</v>
      </c>
      <c r="R23" s="55">
        <v>46153.846153846156</v>
      </c>
      <c r="S23" s="55">
        <v>76923.076923076922</v>
      </c>
      <c r="T23" s="55">
        <v>16045.673076923078</v>
      </c>
      <c r="U23" s="121">
        <f t="shared" si="2"/>
        <v>1184122.5961538462</v>
      </c>
      <c r="V23" s="55">
        <v>178846.15384615384</v>
      </c>
      <c r="W23" s="125">
        <v>1005276.4423076924</v>
      </c>
    </row>
    <row r="24" spans="1:23" x14ac:dyDescent="0.25">
      <c r="A24" s="50">
        <v>21</v>
      </c>
      <c r="B24" s="16" t="s">
        <v>62</v>
      </c>
      <c r="C24" s="51" t="s">
        <v>91</v>
      </c>
      <c r="D24" s="52">
        <v>4450000</v>
      </c>
      <c r="E24" s="52">
        <f t="shared" si="0"/>
        <v>171153.84615384616</v>
      </c>
      <c r="F24" s="56">
        <v>2</v>
      </c>
      <c r="G24" s="56">
        <v>2</v>
      </c>
      <c r="H24" s="56">
        <v>1</v>
      </c>
      <c r="I24" s="52">
        <f t="shared" si="1"/>
        <v>19230.76923076923</v>
      </c>
      <c r="J24" s="52">
        <f t="shared" si="5"/>
        <v>9615.3846153846152</v>
      </c>
      <c r="K24" s="52">
        <f t="shared" si="3"/>
        <v>11538.461538461539</v>
      </c>
      <c r="L24" s="52">
        <f t="shared" si="4"/>
        <v>19230.76923076923</v>
      </c>
      <c r="M24" s="55">
        <v>0</v>
      </c>
      <c r="N24" s="55">
        <v>273846.15384615387</v>
      </c>
      <c r="O24" s="55">
        <v>342307.69230769231</v>
      </c>
      <c r="P24" s="55">
        <v>171153.84615384616</v>
      </c>
      <c r="Q24" s="55">
        <v>28846.153846153844</v>
      </c>
      <c r="R24" s="55">
        <v>34615.384615384617</v>
      </c>
      <c r="S24" s="55">
        <v>57692.307692307688</v>
      </c>
      <c r="T24" s="55">
        <v>0</v>
      </c>
      <c r="U24" s="121">
        <f t="shared" si="2"/>
        <v>908461.5384615385</v>
      </c>
      <c r="V24" s="55">
        <v>178846.15384615384</v>
      </c>
      <c r="W24" s="125">
        <v>729615.38461538462</v>
      </c>
    </row>
    <row r="25" spans="1:23" x14ac:dyDescent="0.25">
      <c r="A25" s="50">
        <v>22</v>
      </c>
      <c r="B25" s="20" t="s">
        <v>64</v>
      </c>
      <c r="C25" s="51" t="s">
        <v>91</v>
      </c>
      <c r="D25" s="52">
        <v>4450000</v>
      </c>
      <c r="E25" s="52">
        <f t="shared" si="0"/>
        <v>171153.84615384616</v>
      </c>
      <c r="F25" s="56">
        <v>0</v>
      </c>
      <c r="G25" s="56">
        <v>1</v>
      </c>
      <c r="H25" s="56">
        <v>3</v>
      </c>
      <c r="I25" s="52">
        <f t="shared" si="1"/>
        <v>19230.76923076923</v>
      </c>
      <c r="J25" s="52">
        <f t="shared" si="5"/>
        <v>9615.3846153846152</v>
      </c>
      <c r="K25" s="52">
        <f t="shared" si="3"/>
        <v>11538.461538461539</v>
      </c>
      <c r="L25" s="52">
        <f t="shared" si="4"/>
        <v>19230.76923076923</v>
      </c>
      <c r="M25" s="55">
        <v>0.75</v>
      </c>
      <c r="N25" s="55">
        <v>0</v>
      </c>
      <c r="O25" s="55">
        <v>171153.84615384616</v>
      </c>
      <c r="P25" s="55">
        <v>513461.5384615385</v>
      </c>
      <c r="Q25" s="55">
        <v>86538.461538461532</v>
      </c>
      <c r="R25" s="55">
        <v>46153.846153846156</v>
      </c>
      <c r="S25" s="55">
        <v>76923.076923076922</v>
      </c>
      <c r="T25" s="55">
        <v>16045.673076923078</v>
      </c>
      <c r="U25" s="121">
        <f t="shared" si="2"/>
        <v>910276.44230769225</v>
      </c>
      <c r="V25" s="55"/>
      <c r="W25" s="125">
        <v>910276.44230769225</v>
      </c>
    </row>
    <row r="26" spans="1:23" x14ac:dyDescent="0.25">
      <c r="A26" s="50">
        <v>23</v>
      </c>
      <c r="B26" s="20" t="s">
        <v>66</v>
      </c>
      <c r="C26" s="51" t="s">
        <v>91</v>
      </c>
      <c r="D26" s="52">
        <v>4450000</v>
      </c>
      <c r="E26" s="52">
        <f t="shared" si="0"/>
        <v>171153.84615384616</v>
      </c>
      <c r="F26" s="56">
        <v>0</v>
      </c>
      <c r="G26" s="56">
        <v>1</v>
      </c>
      <c r="H26" s="56">
        <v>3</v>
      </c>
      <c r="I26" s="52">
        <f t="shared" si="1"/>
        <v>19230.76923076923</v>
      </c>
      <c r="J26" s="52">
        <f t="shared" si="5"/>
        <v>9615.3846153846152</v>
      </c>
      <c r="K26" s="52">
        <f t="shared" si="3"/>
        <v>11538.461538461539</v>
      </c>
      <c r="L26" s="52">
        <f t="shared" si="4"/>
        <v>19230.76923076923</v>
      </c>
      <c r="M26" s="55">
        <v>0.75</v>
      </c>
      <c r="N26" s="55">
        <v>0</v>
      </c>
      <c r="O26" s="55">
        <v>171153.84615384616</v>
      </c>
      <c r="P26" s="55">
        <v>513461.5384615385</v>
      </c>
      <c r="Q26" s="55">
        <v>86538.461538461532</v>
      </c>
      <c r="R26" s="55">
        <v>46153.846153846156</v>
      </c>
      <c r="S26" s="55">
        <v>76923.076923076922</v>
      </c>
      <c r="T26" s="55">
        <v>16045.673076923078</v>
      </c>
      <c r="U26" s="121">
        <f t="shared" si="2"/>
        <v>910276.44230769225</v>
      </c>
      <c r="V26" s="55"/>
      <c r="W26" s="125">
        <v>910276.44230769225</v>
      </c>
    </row>
    <row r="27" spans="1:23" x14ac:dyDescent="0.25">
      <c r="A27" s="17">
        <v>24</v>
      </c>
      <c r="B27" s="17" t="s">
        <v>117</v>
      </c>
      <c r="C27" s="17" t="s">
        <v>113</v>
      </c>
      <c r="D27" s="17">
        <v>11050000</v>
      </c>
      <c r="E27" s="52">
        <f>+D27/26</f>
        <v>425000</v>
      </c>
      <c r="F27" s="35"/>
      <c r="G27" s="35">
        <v>21</v>
      </c>
      <c r="H27" s="35">
        <v>0</v>
      </c>
      <c r="I27" s="17"/>
      <c r="J27" s="17"/>
      <c r="K27" s="17"/>
      <c r="L27" s="17"/>
      <c r="M27" s="17"/>
      <c r="N27" s="17"/>
      <c r="O27" s="84">
        <f>+E27*G27</f>
        <v>8925000</v>
      </c>
      <c r="P27" s="17"/>
      <c r="Q27" s="17"/>
      <c r="R27" s="17"/>
      <c r="S27" s="17"/>
      <c r="T27" s="17"/>
      <c r="U27" s="121">
        <f t="shared" si="2"/>
        <v>8925000</v>
      </c>
      <c r="V27" s="17"/>
      <c r="W27" s="126">
        <f>+O27</f>
        <v>8925000</v>
      </c>
    </row>
    <row r="28" spans="1:23" x14ac:dyDescent="0.25">
      <c r="B28" t="s">
        <v>118</v>
      </c>
      <c r="U28" s="127">
        <f>+SUM(U4:U27)</f>
        <v>69676670.673076928</v>
      </c>
      <c r="W28" s="127">
        <f>+SUM(W4:W27)</f>
        <v>68513209.134615391</v>
      </c>
    </row>
    <row r="29" spans="1:23" x14ac:dyDescent="0.25">
      <c r="D29" s="59"/>
      <c r="W29" s="128"/>
    </row>
  </sheetData>
  <mergeCells count="18">
    <mergeCell ref="V2:V3"/>
    <mergeCell ref="K2:K3"/>
    <mergeCell ref="R2:R3"/>
    <mergeCell ref="W2:W3"/>
    <mergeCell ref="M2:M3"/>
    <mergeCell ref="N2:P2"/>
    <mergeCell ref="Q2:Q3"/>
    <mergeCell ref="S2:S3"/>
    <mergeCell ref="T2:T3"/>
    <mergeCell ref="U2:U3"/>
    <mergeCell ref="A2:A3"/>
    <mergeCell ref="B2:B3"/>
    <mergeCell ref="C2:C3"/>
    <mergeCell ref="D2:D3"/>
    <mergeCell ref="L2:L3"/>
    <mergeCell ref="F2:H2"/>
    <mergeCell ref="I2:J2"/>
    <mergeCell ref="E2:E3"/>
  </mergeCell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X4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30" sqref="I30"/>
    </sheetView>
  </sheetViews>
  <sheetFormatPr defaultRowHeight="15" x14ac:dyDescent="0.25"/>
  <cols>
    <col min="1" max="1" width="17.85546875" customWidth="1"/>
    <col min="2" max="2" width="16.28515625" customWidth="1"/>
    <col min="3" max="3" width="17.5703125" customWidth="1"/>
    <col min="4" max="4" width="16.28515625" customWidth="1"/>
    <col min="5" max="5" width="19" customWidth="1"/>
    <col min="6" max="6" width="17.140625" customWidth="1"/>
    <col min="7" max="7" width="15.5703125" customWidth="1"/>
    <col min="8" max="8" width="16.85546875" customWidth="1"/>
    <col min="9" max="9" width="16.42578125" customWidth="1"/>
    <col min="10" max="10" width="18" customWidth="1"/>
    <col min="11" max="11" width="16.85546875" customWidth="1"/>
    <col min="12" max="13" width="15.85546875" customWidth="1"/>
    <col min="14" max="14" width="14.42578125" customWidth="1"/>
    <col min="15" max="15" width="15.140625" customWidth="1"/>
    <col min="16" max="16" width="17" customWidth="1"/>
    <col min="17" max="17" width="18" customWidth="1"/>
    <col min="18" max="18" width="14.5703125" customWidth="1"/>
    <col min="19" max="19" width="14.42578125" customWidth="1"/>
    <col min="20" max="20" width="13.28515625" customWidth="1"/>
    <col min="21" max="21" width="15.42578125" customWidth="1"/>
    <col min="22" max="22" width="14.28515625" customWidth="1"/>
    <col min="23" max="23" width="16.5703125" customWidth="1"/>
    <col min="24" max="24" width="14" customWidth="1"/>
  </cols>
  <sheetData>
    <row r="4" spans="1:24" s="66" customFormat="1" ht="39.75" customHeight="1" x14ac:dyDescent="0.25">
      <c r="A4" s="61" t="s">
        <v>105</v>
      </c>
      <c r="B4" s="65" t="s">
        <v>18</v>
      </c>
      <c r="C4" s="61" t="s">
        <v>22</v>
      </c>
      <c r="D4" s="61" t="s">
        <v>24</v>
      </c>
      <c r="E4" s="61" t="s">
        <v>26</v>
      </c>
      <c r="F4" s="61" t="s">
        <v>28</v>
      </c>
      <c r="G4" s="61" t="s">
        <v>30</v>
      </c>
      <c r="H4" s="61" t="s">
        <v>32</v>
      </c>
      <c r="I4" s="61" t="s">
        <v>35</v>
      </c>
      <c r="J4" s="61" t="s">
        <v>37</v>
      </c>
      <c r="K4" s="61" t="s">
        <v>39</v>
      </c>
      <c r="L4" s="61" t="s">
        <v>41</v>
      </c>
      <c r="M4" s="61" t="s">
        <v>43</v>
      </c>
      <c r="N4" s="61" t="s">
        <v>45</v>
      </c>
      <c r="O4" s="61" t="s">
        <v>47</v>
      </c>
      <c r="P4" s="61" t="s">
        <v>49</v>
      </c>
      <c r="Q4" s="61" t="s">
        <v>51</v>
      </c>
      <c r="R4" s="61" t="s">
        <v>54</v>
      </c>
      <c r="S4" s="61" t="s">
        <v>56</v>
      </c>
      <c r="T4" s="61" t="s">
        <v>58</v>
      </c>
      <c r="U4" s="61" t="s">
        <v>60</v>
      </c>
      <c r="V4" s="61" t="s">
        <v>62</v>
      </c>
      <c r="W4" s="61" t="s">
        <v>64</v>
      </c>
      <c r="X4" s="61" t="s">
        <v>66</v>
      </c>
    </row>
    <row r="5" spans="1:24" s="60" customFormat="1" x14ac:dyDescent="0.25">
      <c r="A5" s="72" t="s">
        <v>106</v>
      </c>
      <c r="B5" s="64" t="s">
        <v>91</v>
      </c>
      <c r="C5" s="64" t="s">
        <v>91</v>
      </c>
      <c r="D5" s="64" t="s">
        <v>91</v>
      </c>
      <c r="E5" s="64" t="s">
        <v>91</v>
      </c>
      <c r="F5" s="64" t="s">
        <v>91</v>
      </c>
      <c r="G5" s="64" t="s">
        <v>91</v>
      </c>
      <c r="H5" s="64" t="s">
        <v>91</v>
      </c>
      <c r="I5" s="64" t="s">
        <v>91</v>
      </c>
      <c r="J5" s="64" t="s">
        <v>91</v>
      </c>
      <c r="K5" s="64" t="s">
        <v>91</v>
      </c>
      <c r="L5" s="64" t="s">
        <v>91</v>
      </c>
      <c r="M5" s="64" t="s">
        <v>91</v>
      </c>
      <c r="N5" s="64" t="s">
        <v>91</v>
      </c>
      <c r="O5" s="64" t="s">
        <v>91</v>
      </c>
      <c r="P5" s="64" t="s">
        <v>91</v>
      </c>
      <c r="Q5" s="64" t="s">
        <v>91</v>
      </c>
      <c r="R5" s="64" t="s">
        <v>91</v>
      </c>
      <c r="S5" s="64" t="s">
        <v>91</v>
      </c>
      <c r="T5" s="64" t="s">
        <v>91</v>
      </c>
      <c r="U5" s="64" t="s">
        <v>91</v>
      </c>
      <c r="V5" s="64" t="s">
        <v>91</v>
      </c>
      <c r="W5" s="64" t="s">
        <v>91</v>
      </c>
      <c r="X5" s="64" t="s">
        <v>91</v>
      </c>
    </row>
    <row r="6" spans="1:24" x14ac:dyDescent="0.25">
      <c r="A6" s="72" t="s">
        <v>107</v>
      </c>
      <c r="B6" s="52">
        <v>5500000</v>
      </c>
      <c r="C6" s="52">
        <v>5500000</v>
      </c>
      <c r="D6" s="52">
        <v>5500000</v>
      </c>
      <c r="E6" s="52">
        <v>5500000</v>
      </c>
      <c r="F6" s="52">
        <v>4450000</v>
      </c>
      <c r="G6" s="52">
        <v>4450000</v>
      </c>
      <c r="H6" s="52">
        <v>4450000</v>
      </c>
      <c r="I6" s="52">
        <v>4450000</v>
      </c>
      <c r="J6" s="52">
        <v>4450000</v>
      </c>
      <c r="K6" s="52">
        <v>4450000</v>
      </c>
      <c r="L6" s="52">
        <v>4450000</v>
      </c>
      <c r="M6" s="52">
        <v>4450000</v>
      </c>
      <c r="N6" s="52">
        <v>4450000</v>
      </c>
      <c r="O6" s="52">
        <v>4450000</v>
      </c>
      <c r="P6" s="52">
        <v>4450000</v>
      </c>
      <c r="Q6" s="52">
        <v>4160000</v>
      </c>
      <c r="R6" s="52">
        <v>4160000</v>
      </c>
      <c r="S6" s="52">
        <v>4450000</v>
      </c>
      <c r="T6" s="52">
        <v>4450000</v>
      </c>
      <c r="U6" s="52">
        <v>4450000</v>
      </c>
      <c r="V6" s="52">
        <v>4450000</v>
      </c>
      <c r="W6" s="52">
        <v>4450000</v>
      </c>
      <c r="X6" s="52">
        <v>4450000</v>
      </c>
    </row>
    <row r="7" spans="1:24" x14ac:dyDescent="0.25">
      <c r="A7" s="73" t="s">
        <v>94</v>
      </c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</row>
    <row r="8" spans="1:24" x14ac:dyDescent="0.25">
      <c r="A8" s="74">
        <v>0.8</v>
      </c>
      <c r="B8" s="67">
        <v>4</v>
      </c>
      <c r="C8" s="68">
        <v>5</v>
      </c>
      <c r="D8" s="68">
        <v>5</v>
      </c>
      <c r="E8" s="68">
        <v>5</v>
      </c>
      <c r="F8" s="68">
        <v>5</v>
      </c>
      <c r="G8" s="68">
        <v>5</v>
      </c>
      <c r="H8" s="68">
        <v>3</v>
      </c>
      <c r="I8" s="68">
        <v>3</v>
      </c>
      <c r="J8" s="68">
        <v>3</v>
      </c>
      <c r="K8" s="68">
        <v>2</v>
      </c>
      <c r="L8" s="68">
        <v>2</v>
      </c>
      <c r="M8" s="68">
        <v>2</v>
      </c>
      <c r="N8" s="68">
        <v>3</v>
      </c>
      <c r="O8" s="68">
        <v>2</v>
      </c>
      <c r="P8" s="68">
        <v>2</v>
      </c>
      <c r="Q8" s="68">
        <v>4</v>
      </c>
      <c r="R8" s="68">
        <v>4</v>
      </c>
      <c r="S8" s="68">
        <v>2</v>
      </c>
      <c r="T8" s="68">
        <v>2</v>
      </c>
      <c r="U8" s="68">
        <v>2</v>
      </c>
      <c r="V8" s="68">
        <v>2</v>
      </c>
      <c r="W8" s="68">
        <v>0</v>
      </c>
      <c r="X8" s="68">
        <v>0</v>
      </c>
    </row>
    <row r="9" spans="1:24" x14ac:dyDescent="0.25">
      <c r="A9" s="74">
        <v>1</v>
      </c>
      <c r="B9" s="67">
        <v>6</v>
      </c>
      <c r="C9" s="68">
        <v>3</v>
      </c>
      <c r="D9" s="68">
        <v>4</v>
      </c>
      <c r="E9" s="68">
        <v>4</v>
      </c>
      <c r="F9" s="68">
        <v>4</v>
      </c>
      <c r="G9" s="68">
        <v>5</v>
      </c>
      <c r="H9" s="68">
        <v>3</v>
      </c>
      <c r="I9" s="68">
        <v>3</v>
      </c>
      <c r="J9" s="68">
        <v>3</v>
      </c>
      <c r="K9" s="68">
        <v>4</v>
      </c>
      <c r="L9" s="68">
        <v>4</v>
      </c>
      <c r="M9" s="68">
        <v>4</v>
      </c>
      <c r="N9" s="68">
        <v>2</v>
      </c>
      <c r="O9" s="68">
        <v>4</v>
      </c>
      <c r="P9" s="68">
        <v>4</v>
      </c>
      <c r="Q9" s="68">
        <v>4</v>
      </c>
      <c r="R9" s="68">
        <v>4</v>
      </c>
      <c r="S9" s="68">
        <v>4</v>
      </c>
      <c r="T9" s="68">
        <v>2</v>
      </c>
      <c r="U9" s="68">
        <v>1</v>
      </c>
      <c r="V9" s="68">
        <v>2</v>
      </c>
      <c r="W9" s="68">
        <v>1</v>
      </c>
      <c r="X9" s="68">
        <v>1</v>
      </c>
    </row>
    <row r="10" spans="1:24" s="57" customFormat="1" x14ac:dyDescent="0.25">
      <c r="A10" s="75" t="s">
        <v>81</v>
      </c>
      <c r="B10" s="63">
        <v>5</v>
      </c>
      <c r="C10" s="56">
        <v>6.5</v>
      </c>
      <c r="D10" s="56">
        <v>6</v>
      </c>
      <c r="E10" s="56">
        <v>5</v>
      </c>
      <c r="F10" s="56">
        <v>6</v>
      </c>
      <c r="G10" s="56">
        <v>4.5</v>
      </c>
      <c r="H10" s="56">
        <v>6</v>
      </c>
      <c r="I10" s="56">
        <v>6</v>
      </c>
      <c r="J10" s="56">
        <v>6</v>
      </c>
      <c r="K10" s="56">
        <v>5</v>
      </c>
      <c r="L10" s="56">
        <v>5</v>
      </c>
      <c r="M10" s="56">
        <v>4</v>
      </c>
      <c r="N10" s="56">
        <v>4</v>
      </c>
      <c r="O10" s="56">
        <v>5</v>
      </c>
      <c r="P10" s="56">
        <v>4</v>
      </c>
      <c r="Q10" s="56">
        <v>6</v>
      </c>
      <c r="R10" s="56">
        <v>6</v>
      </c>
      <c r="S10" s="56">
        <v>2.5</v>
      </c>
      <c r="T10" s="56">
        <v>5</v>
      </c>
      <c r="U10" s="56">
        <v>3</v>
      </c>
      <c r="V10" s="56">
        <v>1</v>
      </c>
      <c r="W10" s="56">
        <v>3</v>
      </c>
      <c r="X10" s="56">
        <v>3</v>
      </c>
    </row>
    <row r="11" spans="1:24" s="81" customFormat="1" x14ac:dyDescent="0.25">
      <c r="A11" s="78" t="s">
        <v>108</v>
      </c>
      <c r="B11" s="79">
        <v>41.333333333333329</v>
      </c>
      <c r="C11" s="80">
        <v>38.083333333333329</v>
      </c>
      <c r="D11" s="80">
        <v>38.083333333333329</v>
      </c>
      <c r="E11" s="80">
        <v>21.75</v>
      </c>
      <c r="F11" s="80">
        <v>24.75</v>
      </c>
      <c r="G11" s="80">
        <v>24</v>
      </c>
      <c r="H11" s="80">
        <v>0.75</v>
      </c>
      <c r="I11" s="80">
        <v>8.75</v>
      </c>
      <c r="J11" s="80">
        <v>20.75</v>
      </c>
      <c r="K11" s="80">
        <v>26.25</v>
      </c>
      <c r="L11" s="80">
        <v>69.25</v>
      </c>
      <c r="M11" s="80">
        <v>26.25</v>
      </c>
      <c r="N11" s="80">
        <v>0.75</v>
      </c>
      <c r="O11" s="80">
        <v>12.75</v>
      </c>
      <c r="P11" s="80">
        <v>0.75</v>
      </c>
      <c r="Q11" s="80">
        <v>21</v>
      </c>
      <c r="R11" s="80">
        <v>21</v>
      </c>
      <c r="S11" s="80">
        <v>22.25</v>
      </c>
      <c r="T11" s="80">
        <v>16.75</v>
      </c>
      <c r="U11" s="80">
        <v>0.75</v>
      </c>
      <c r="V11" s="80">
        <v>0</v>
      </c>
      <c r="W11" s="80">
        <v>0.75</v>
      </c>
      <c r="X11" s="80">
        <v>0.75</v>
      </c>
    </row>
    <row r="12" spans="1:24" x14ac:dyDescent="0.25">
      <c r="A12" s="73" t="s">
        <v>99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</row>
    <row r="13" spans="1:24" x14ac:dyDescent="0.25">
      <c r="A13" s="74">
        <v>0.8</v>
      </c>
      <c r="B13" s="55">
        <v>0</v>
      </c>
      <c r="C13" s="52">
        <v>0</v>
      </c>
      <c r="D13" s="55">
        <v>0</v>
      </c>
      <c r="E13" s="55">
        <v>0</v>
      </c>
      <c r="F13" s="52">
        <v>684615.38461538462</v>
      </c>
      <c r="G13" s="52">
        <v>684615.38461538462</v>
      </c>
      <c r="H13" s="52">
        <v>410769.23076923081</v>
      </c>
      <c r="I13" s="52">
        <v>410769.23076923081</v>
      </c>
      <c r="J13" s="52">
        <v>410769.23076923081</v>
      </c>
      <c r="K13" s="52">
        <v>273846.15384615387</v>
      </c>
      <c r="L13" s="52">
        <v>273846.15384615387</v>
      </c>
      <c r="M13" s="52">
        <v>273846.15384615387</v>
      </c>
      <c r="N13" s="52">
        <v>410769.23076923081</v>
      </c>
      <c r="O13" s="52">
        <v>273846.15384615387</v>
      </c>
      <c r="P13" s="52">
        <v>273846.15384615387</v>
      </c>
      <c r="Q13" s="55">
        <v>0</v>
      </c>
      <c r="R13" s="55">
        <v>0</v>
      </c>
      <c r="S13" s="52">
        <v>273846.15384615387</v>
      </c>
      <c r="T13" s="52">
        <v>273846.15384615387</v>
      </c>
      <c r="U13" s="52">
        <v>273846.15384615387</v>
      </c>
      <c r="V13" s="52">
        <v>273846.15384615387</v>
      </c>
      <c r="W13" s="52">
        <v>0</v>
      </c>
      <c r="X13" s="52">
        <v>0</v>
      </c>
    </row>
    <row r="14" spans="1:24" x14ac:dyDescent="0.25">
      <c r="A14" s="74">
        <v>1</v>
      </c>
      <c r="B14" s="55">
        <v>2115384.6153846201</v>
      </c>
      <c r="C14" s="52">
        <v>1692307.692307695</v>
      </c>
      <c r="D14" s="55">
        <v>1903846.1538461538</v>
      </c>
      <c r="E14" s="55">
        <v>1903846.1538461538</v>
      </c>
      <c r="F14" s="52">
        <v>684615.38461538497</v>
      </c>
      <c r="G14" s="52">
        <v>855769.23076923075</v>
      </c>
      <c r="H14" s="52">
        <v>513461.5384615385</v>
      </c>
      <c r="I14" s="52">
        <v>513461.5384615385</v>
      </c>
      <c r="J14" s="52">
        <v>513461.5384615385</v>
      </c>
      <c r="K14" s="52">
        <v>684615.38461538462</v>
      </c>
      <c r="L14" s="52">
        <v>684615.38461538462</v>
      </c>
      <c r="M14" s="52">
        <v>684615.38461538462</v>
      </c>
      <c r="N14" s="52">
        <v>342307.69230769231</v>
      </c>
      <c r="O14" s="52">
        <v>684615.38461538462</v>
      </c>
      <c r="P14" s="52">
        <v>684615.38461538462</v>
      </c>
      <c r="Q14" s="55">
        <v>1280000</v>
      </c>
      <c r="R14" s="55">
        <v>1280000</v>
      </c>
      <c r="S14" s="52">
        <v>684615.38461538462</v>
      </c>
      <c r="T14" s="52">
        <v>342307.69230769231</v>
      </c>
      <c r="U14" s="52">
        <v>171153.84615384616</v>
      </c>
      <c r="V14" s="52">
        <v>342307.69230769231</v>
      </c>
      <c r="W14" s="52">
        <v>171153.84615384616</v>
      </c>
      <c r="X14" s="52">
        <v>171153.84615384616</v>
      </c>
    </row>
    <row r="15" spans="1:24" x14ac:dyDescent="0.25">
      <c r="A15" s="72" t="s">
        <v>81</v>
      </c>
      <c r="B15" s="55">
        <v>1057692.3076923077</v>
      </c>
      <c r="C15" s="52">
        <v>1375000</v>
      </c>
      <c r="D15" s="55">
        <v>1269230.7692307692</v>
      </c>
      <c r="E15" s="55">
        <v>1057692.3076923077</v>
      </c>
      <c r="F15" s="52">
        <v>1026923.076923077</v>
      </c>
      <c r="G15" s="52">
        <v>770192.30769230775</v>
      </c>
      <c r="H15" s="52">
        <v>1026923.076923077</v>
      </c>
      <c r="I15" s="52">
        <v>1026923.076923077</v>
      </c>
      <c r="J15" s="52">
        <v>1026923.076923077</v>
      </c>
      <c r="K15" s="52">
        <v>855769.23076923075</v>
      </c>
      <c r="L15" s="52">
        <v>855769.23076923075</v>
      </c>
      <c r="M15" s="52">
        <v>684615.38461538462</v>
      </c>
      <c r="N15" s="52">
        <v>684615.38461538462</v>
      </c>
      <c r="O15" s="52">
        <v>855769.23076923075</v>
      </c>
      <c r="P15" s="52">
        <v>684615.38461538462</v>
      </c>
      <c r="Q15" s="55">
        <v>960000</v>
      </c>
      <c r="R15" s="55">
        <v>960000</v>
      </c>
      <c r="S15" s="52">
        <v>427884.61538461538</v>
      </c>
      <c r="T15" s="52">
        <v>855769.23076923075</v>
      </c>
      <c r="U15" s="52">
        <v>513461.5384615385</v>
      </c>
      <c r="V15" s="52">
        <v>171153.84615384616</v>
      </c>
      <c r="W15" s="52">
        <v>513461.5384615385</v>
      </c>
      <c r="X15" s="52">
        <v>513461.5384615385</v>
      </c>
    </row>
    <row r="16" spans="1:24" x14ac:dyDescent="0.25">
      <c r="A16" s="72" t="s">
        <v>88</v>
      </c>
      <c r="B16" s="62">
        <v>96153.8461538462</v>
      </c>
      <c r="C16" s="52">
        <v>125000</v>
      </c>
      <c r="D16" s="55">
        <v>115384.61538461538</v>
      </c>
      <c r="E16" s="55">
        <v>134615.38461538462</v>
      </c>
      <c r="F16" s="52">
        <v>173076.92307692306</v>
      </c>
      <c r="G16" s="52">
        <v>129807.6923076923</v>
      </c>
      <c r="H16" s="52">
        <v>173076.92307692306</v>
      </c>
      <c r="I16" s="52">
        <v>173076.92307692306</v>
      </c>
      <c r="J16" s="52">
        <v>173076.92307692306</v>
      </c>
      <c r="K16" s="52">
        <v>144230.76923076922</v>
      </c>
      <c r="L16" s="52">
        <v>144230.76923076922</v>
      </c>
      <c r="M16" s="52">
        <v>115384.61538461538</v>
      </c>
      <c r="N16" s="52">
        <v>115384.61538461538</v>
      </c>
      <c r="O16" s="52">
        <v>144230.76923076922</v>
      </c>
      <c r="P16" s="52">
        <v>115384.61538461538</v>
      </c>
      <c r="Q16" s="55">
        <v>173076.92307692306</v>
      </c>
      <c r="R16" s="55">
        <v>173076.92307692306</v>
      </c>
      <c r="S16" s="52">
        <v>72115.38461538461</v>
      </c>
      <c r="T16" s="52">
        <v>144230.76923076922</v>
      </c>
      <c r="U16" s="52">
        <v>86538.461538461532</v>
      </c>
      <c r="V16" s="52">
        <v>28846.153846153844</v>
      </c>
      <c r="W16" s="52">
        <v>86538.461538461532</v>
      </c>
      <c r="X16" s="52">
        <v>86538.461538461532</v>
      </c>
    </row>
    <row r="17" spans="1:24" x14ac:dyDescent="0.25">
      <c r="A17" s="72" t="s">
        <v>109</v>
      </c>
      <c r="B17" s="62">
        <v>0</v>
      </c>
      <c r="C17" s="52">
        <v>0</v>
      </c>
      <c r="D17" s="52">
        <v>0</v>
      </c>
      <c r="E17" s="52"/>
      <c r="F17" s="52">
        <v>115384.61538461539</v>
      </c>
      <c r="G17" s="52">
        <v>109615.38461538462</v>
      </c>
      <c r="H17" s="52">
        <v>103846.15384615384</v>
      </c>
      <c r="I17" s="52">
        <v>103846.15384615384</v>
      </c>
      <c r="J17" s="52">
        <v>103846.15384615384</v>
      </c>
      <c r="K17" s="52">
        <v>103846.15384615384</v>
      </c>
      <c r="L17" s="52">
        <v>103846.15384615384</v>
      </c>
      <c r="M17" s="52">
        <v>92307.692307692312</v>
      </c>
      <c r="N17" s="52">
        <v>69230.769230769234</v>
      </c>
      <c r="O17" s="52">
        <v>103846.15384615384</v>
      </c>
      <c r="P17" s="52">
        <v>92307.692307692312</v>
      </c>
      <c r="Q17" s="52">
        <v>115384.61538461539</v>
      </c>
      <c r="R17" s="52">
        <v>115384.61538461539</v>
      </c>
      <c r="S17" s="52">
        <v>75000</v>
      </c>
      <c r="T17" s="52">
        <v>80769.23076923078</v>
      </c>
      <c r="U17" s="52">
        <v>46153.846153846156</v>
      </c>
      <c r="V17" s="52">
        <v>34615.384615384617</v>
      </c>
      <c r="W17" s="52">
        <v>46153.846153846156</v>
      </c>
      <c r="X17" s="52">
        <v>46153.846153846156</v>
      </c>
    </row>
    <row r="18" spans="1:24" x14ac:dyDescent="0.25">
      <c r="A18" s="72" t="s">
        <v>110</v>
      </c>
      <c r="B18" s="62">
        <v>0</v>
      </c>
      <c r="C18" s="52">
        <v>0</v>
      </c>
      <c r="D18" s="52">
        <v>0</v>
      </c>
      <c r="E18" s="52"/>
      <c r="F18" s="52">
        <v>192307.69230769231</v>
      </c>
      <c r="G18" s="52">
        <v>182692.30769230769</v>
      </c>
      <c r="H18" s="52">
        <v>173076.92307692306</v>
      </c>
      <c r="I18" s="52">
        <v>173076.92307692306</v>
      </c>
      <c r="J18" s="52">
        <v>173076.92307692306</v>
      </c>
      <c r="K18" s="52">
        <v>173076.92307692306</v>
      </c>
      <c r="L18" s="52">
        <v>173076.92307692306</v>
      </c>
      <c r="M18" s="52">
        <v>153846.15384615384</v>
      </c>
      <c r="N18" s="52">
        <v>115384.61538461538</v>
      </c>
      <c r="O18" s="52">
        <v>173076.92307692306</v>
      </c>
      <c r="P18" s="52">
        <v>153846.15384615384</v>
      </c>
      <c r="Q18" s="52">
        <v>111538.46153846155</v>
      </c>
      <c r="R18" s="52">
        <v>111538.46153846155</v>
      </c>
      <c r="S18" s="52">
        <v>125000</v>
      </c>
      <c r="T18" s="52">
        <v>134615.384615385</v>
      </c>
      <c r="U18" s="52">
        <v>76923.076923076922</v>
      </c>
      <c r="V18" s="52">
        <v>57692.307692307688</v>
      </c>
      <c r="W18" s="52">
        <v>76923.076923076922</v>
      </c>
      <c r="X18" s="52">
        <v>76923.076923076922</v>
      </c>
    </row>
    <row r="19" spans="1:24" x14ac:dyDescent="0.25">
      <c r="A19" s="72" t="s">
        <v>102</v>
      </c>
      <c r="B19" s="62">
        <v>1092948.7179487178</v>
      </c>
      <c r="C19" s="52">
        <v>1007011.2179487178</v>
      </c>
      <c r="D19" s="52">
        <v>1007011.2179487178</v>
      </c>
      <c r="E19" s="52">
        <v>575120.19230769202</v>
      </c>
      <c r="F19" s="52">
        <v>529507.2115384615</v>
      </c>
      <c r="G19" s="52">
        <v>513461.5384615385</v>
      </c>
      <c r="H19" s="52">
        <v>16045.673076923078</v>
      </c>
      <c r="I19" s="52">
        <v>187199.51923076922</v>
      </c>
      <c r="J19" s="52">
        <v>443930.28846153844</v>
      </c>
      <c r="K19" s="52">
        <v>561598.55769230775</v>
      </c>
      <c r="L19" s="52">
        <v>1481550.4807692308</v>
      </c>
      <c r="M19" s="52">
        <v>561598.55769230775</v>
      </c>
      <c r="N19" s="52">
        <v>16045.673076923078</v>
      </c>
      <c r="O19" s="52">
        <v>272776.44230769231</v>
      </c>
      <c r="P19" s="52">
        <v>16045.673076923078</v>
      </c>
      <c r="Q19" s="52">
        <v>420000</v>
      </c>
      <c r="R19" s="52">
        <v>420000</v>
      </c>
      <c r="S19" s="52">
        <v>476021.63461538462</v>
      </c>
      <c r="T19" s="52">
        <v>358353.36538461538</v>
      </c>
      <c r="U19" s="52">
        <v>16045.673076923078</v>
      </c>
      <c r="V19" s="52">
        <v>0</v>
      </c>
      <c r="W19" s="52">
        <v>16045.673076923078</v>
      </c>
      <c r="X19" s="52">
        <v>16045.673076923078</v>
      </c>
    </row>
    <row r="20" spans="1:24" x14ac:dyDescent="0.25">
      <c r="A20" s="72" t="s">
        <v>103</v>
      </c>
      <c r="B20" s="62">
        <v>100000</v>
      </c>
      <c r="C20" s="52">
        <v>69230.769230769234</v>
      </c>
      <c r="D20" s="52">
        <v>100000</v>
      </c>
      <c r="E20" s="52"/>
      <c r="F20" s="52"/>
      <c r="G20" s="52"/>
      <c r="H20" s="52"/>
      <c r="I20" s="52"/>
      <c r="J20" s="52"/>
      <c r="K20" s="52"/>
      <c r="L20" s="52"/>
      <c r="M20" s="52">
        <v>178846.15384615384</v>
      </c>
      <c r="N20" s="52">
        <v>178846.15384615384</v>
      </c>
      <c r="O20" s="52"/>
      <c r="P20" s="52"/>
      <c r="Q20" s="52"/>
      <c r="R20" s="52"/>
      <c r="S20" s="52">
        <v>178846.15384615384</v>
      </c>
      <c r="T20" s="52"/>
      <c r="U20" s="52">
        <v>178846.15384615384</v>
      </c>
      <c r="V20" s="52">
        <v>178846.15384615384</v>
      </c>
      <c r="W20" s="52"/>
      <c r="X20" s="52"/>
    </row>
    <row r="21" spans="1:24" s="71" customFormat="1" ht="14.25" x14ac:dyDescent="0.2">
      <c r="A21" s="28" t="s">
        <v>111</v>
      </c>
      <c r="B21" s="70">
        <f>+B13+B14+B15+B16+B17+B18+B19-B20</f>
        <v>4262179.4871794917</v>
      </c>
      <c r="C21" s="70">
        <f>+C13+C14+C15+C16+C17+C18+C19-C20</f>
        <v>4130088.1410256438</v>
      </c>
      <c r="D21" s="70">
        <f t="shared" ref="D21:X21" si="0">+D13+D14+D15+D16+D17+D18+D19-D20</f>
        <v>4195472.756410256</v>
      </c>
      <c r="E21" s="70">
        <f>+E13+E14+E15+E16+E17+E18+E19-E20</f>
        <v>3671274.038461538</v>
      </c>
      <c r="F21" s="70">
        <f>+F13+F14+F15+F16+F17+F18+F19-F20</f>
        <v>3406430.288461539</v>
      </c>
      <c r="G21" s="70">
        <f t="shared" si="0"/>
        <v>3246153.846153846</v>
      </c>
      <c r="H21" s="70">
        <f t="shared" si="0"/>
        <v>2417199.5192307695</v>
      </c>
      <c r="I21" s="70">
        <f t="shared" si="0"/>
        <v>2588353.3653846155</v>
      </c>
      <c r="J21" s="70">
        <f t="shared" si="0"/>
        <v>2845084.134615385</v>
      </c>
      <c r="K21" s="70">
        <f t="shared" si="0"/>
        <v>2796983.173076923</v>
      </c>
      <c r="L21" s="70">
        <f t="shared" si="0"/>
        <v>3716935.096153846</v>
      </c>
      <c r="M21" s="70">
        <f t="shared" si="0"/>
        <v>2387367.788461538</v>
      </c>
      <c r="N21" s="70">
        <f t="shared" si="0"/>
        <v>1574891.8269230768</v>
      </c>
      <c r="O21" s="70">
        <f t="shared" si="0"/>
        <v>2508161.057692308</v>
      </c>
      <c r="P21" s="70">
        <f t="shared" si="0"/>
        <v>2020661.0576923075</v>
      </c>
      <c r="Q21" s="70">
        <f>+Q13+Q14+Q15+Q16+Q17+Q18+Q19-Q20</f>
        <v>3060000</v>
      </c>
      <c r="R21" s="70">
        <f t="shared" si="0"/>
        <v>3060000</v>
      </c>
      <c r="S21" s="70">
        <f t="shared" si="0"/>
        <v>1955637.0192307692</v>
      </c>
      <c r="T21" s="70">
        <f t="shared" si="0"/>
        <v>2189891.8269230775</v>
      </c>
      <c r="U21" s="70">
        <f t="shared" si="0"/>
        <v>1005276.4423076924</v>
      </c>
      <c r="V21" s="70">
        <f t="shared" si="0"/>
        <v>729615.38461538462</v>
      </c>
      <c r="W21" s="70">
        <f t="shared" si="0"/>
        <v>910276.44230769225</v>
      </c>
      <c r="X21" s="70">
        <f t="shared" si="0"/>
        <v>910276.44230769225</v>
      </c>
    </row>
    <row r="26" spans="1:24" ht="30" x14ac:dyDescent="0.25">
      <c r="A26" s="61" t="s">
        <v>105</v>
      </c>
      <c r="B26" s="82" t="s">
        <v>112</v>
      </c>
      <c r="M26" s="66"/>
    </row>
    <row r="27" spans="1:24" x14ac:dyDescent="0.25">
      <c r="A27" s="72" t="s">
        <v>106</v>
      </c>
      <c r="B27" s="64" t="s">
        <v>113</v>
      </c>
      <c r="M27" s="60"/>
    </row>
    <row r="28" spans="1:24" x14ac:dyDescent="0.25">
      <c r="A28" s="72" t="s">
        <v>107</v>
      </c>
      <c r="B28" s="83">
        <v>11050000</v>
      </c>
      <c r="C28" s="76"/>
      <c r="M28" s="77"/>
    </row>
    <row r="29" spans="1:24" x14ac:dyDescent="0.25">
      <c r="A29" s="73" t="s">
        <v>94</v>
      </c>
      <c r="B29" s="84">
        <v>21</v>
      </c>
      <c r="M29" s="76"/>
    </row>
    <row r="30" spans="1:24" x14ac:dyDescent="0.25">
      <c r="A30" s="73" t="s">
        <v>99</v>
      </c>
      <c r="B30" s="84">
        <f>+B28/26*B29</f>
        <v>8925000</v>
      </c>
      <c r="M30" s="76"/>
    </row>
    <row r="31" spans="1:24" x14ac:dyDescent="0.25">
      <c r="A31" s="72" t="s">
        <v>114</v>
      </c>
      <c r="B31" s="84"/>
      <c r="M31" s="76"/>
    </row>
    <row r="32" spans="1:24" x14ac:dyDescent="0.25">
      <c r="A32" s="72" t="s">
        <v>115</v>
      </c>
      <c r="B32" s="84"/>
      <c r="M32" s="76"/>
    </row>
    <row r="33" spans="1:22" x14ac:dyDescent="0.25">
      <c r="A33" s="72" t="s">
        <v>109</v>
      </c>
      <c r="B33" s="84"/>
      <c r="M33" s="76"/>
    </row>
    <row r="34" spans="1:22" x14ac:dyDescent="0.25">
      <c r="A34" s="72" t="s">
        <v>116</v>
      </c>
      <c r="B34" s="84"/>
      <c r="M34" s="76"/>
    </row>
    <row r="35" spans="1:22" x14ac:dyDescent="0.25">
      <c r="A35" s="72" t="s">
        <v>110</v>
      </c>
      <c r="B35" s="17"/>
      <c r="R35">
        <f ca="1">R35</f>
        <v>0</v>
      </c>
    </row>
    <row r="36" spans="1:22" x14ac:dyDescent="0.25">
      <c r="A36" s="72" t="s">
        <v>103</v>
      </c>
      <c r="B36" s="84"/>
      <c r="M36" s="76"/>
    </row>
    <row r="37" spans="1:22" x14ac:dyDescent="0.25">
      <c r="A37" s="28" t="s">
        <v>111</v>
      </c>
      <c r="B37" s="84">
        <f>+SUM(B28,B31:B35)/26*B29-B36</f>
        <v>8925000</v>
      </c>
      <c r="M37" s="76"/>
    </row>
    <row r="44" spans="1:22" x14ac:dyDescent="0.25">
      <c r="V44">
        <f>13*0.85</f>
        <v>11.049999999999999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BẢNG CÔNG CHI TIẾT</vt:lpstr>
      <vt:lpstr>BẢNG TỔNG HỢP</vt:lpstr>
      <vt:lpstr>Tinh luong</vt:lpstr>
      <vt:lpstr>phieu luong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2024-01-31T06:36:36Z</dcterms:created>
  <dcterms:modified xsi:type="dcterms:W3CDTF">2024-04-12T03:29:10Z</dcterms:modified>
</cp:coreProperties>
</file>