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5 HONG\2026\OKONO (hệ thống)\"/>
    </mc:Choice>
  </mc:AlternateContent>
  <xr:revisionPtr revIDLastSave="0" documentId="13_ncr:1_{8861642A-610C-4C1E-A0CE-CEE0A8362BF0}" xr6:coauthVersionLast="47" xr6:coauthVersionMax="47" xr10:uidLastSave="{00000000-0000-0000-0000-000000000000}"/>
  <bookViews>
    <workbookView xWindow="-120" yWindow="-120" windowWidth="24240" windowHeight="13020" firstSheet="2" activeTab="7" xr2:uid="{1380980C-71D6-44CF-BD6C-73DAE2BF0111}"/>
  </bookViews>
  <sheets>
    <sheet name="T01" sheetId="1" state="hidden" r:id="rId1"/>
    <sheet name="T02" sheetId="2" state="hidden" r:id="rId2"/>
    <sheet name="CÔNG NỢ" sheetId="7" r:id="rId3"/>
    <sheet name="chi tiết" sheetId="8" state="hidden" r:id="rId4"/>
    <sheet name="T03" sheetId="3" state="hidden" r:id="rId5"/>
    <sheet name="T04" sheetId="4" state="hidden" r:id="rId6"/>
    <sheet name="T05" sheetId="6" state="hidden" r:id="rId7"/>
    <sheet name="Sheet1" sheetId="9" r:id="rId8"/>
    <sheet name="TỔNG" sheetId="5" state="hidden" r:id="rId9"/>
  </sheets>
  <definedNames>
    <definedName name="_xlnm._FilterDatabase" localSheetId="3" hidden="1">'chi tiết'!$A$2:$M$2</definedName>
    <definedName name="_xlnm._FilterDatabase" localSheetId="0" hidden="1">'T01'!$A$1:$J$19</definedName>
    <definedName name="_xlnm._FilterDatabase" localSheetId="1" hidden="1">'T02'!$A$1:$J$14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6" i="8" l="1"/>
  <c r="J77" i="8"/>
  <c r="J78" i="8"/>
  <c r="J79" i="8"/>
  <c r="J80" i="8"/>
  <c r="J81" i="8"/>
  <c r="H37" i="9"/>
  <c r="G37" i="9"/>
  <c r="E37" i="9"/>
  <c r="E31" i="9"/>
  <c r="G24" i="9"/>
  <c r="H24" i="9" s="1"/>
  <c r="G23" i="9"/>
  <c r="H23" i="9" s="1"/>
  <c r="G22" i="9"/>
  <c r="H22" i="9" s="1"/>
  <c r="G21" i="9"/>
  <c r="H21" i="9" s="1"/>
  <c r="E13" i="9"/>
  <c r="G12" i="9"/>
  <c r="H12" i="9" s="1"/>
  <c r="G11" i="9"/>
  <c r="H11" i="9" s="1"/>
  <c r="G10" i="9"/>
  <c r="H10" i="9" s="1"/>
  <c r="G31" i="9" l="1"/>
  <c r="H31" i="9" s="1"/>
  <c r="G13" i="9"/>
  <c r="H13" i="9" s="1"/>
  <c r="H1" i="9" s="1"/>
  <c r="I75" i="8"/>
  <c r="B73" i="8"/>
  <c r="B74" i="8"/>
  <c r="B72" i="8"/>
  <c r="B71" i="8"/>
  <c r="B70" i="8"/>
  <c r="B66" i="8"/>
  <c r="B67" i="8"/>
  <c r="B68" i="8"/>
  <c r="B65" i="8"/>
  <c r="B59" i="8" l="1"/>
  <c r="B60" i="8"/>
  <c r="B61" i="8"/>
  <c r="B62" i="8"/>
  <c r="B63" i="8"/>
  <c r="B64" i="8"/>
  <c r="B58" i="8"/>
  <c r="J58" i="8"/>
  <c r="K58" i="8"/>
  <c r="L58" i="8"/>
  <c r="J59" i="8"/>
  <c r="K59" i="8" s="1"/>
  <c r="L59" i="8" s="1"/>
  <c r="J60" i="8"/>
  <c r="K60" i="8" s="1"/>
  <c r="L60" i="8" s="1"/>
  <c r="J61" i="8"/>
  <c r="K61" i="8" s="1"/>
  <c r="L61" i="8" s="1"/>
  <c r="J62" i="8"/>
  <c r="K62" i="8"/>
  <c r="L62" i="8"/>
  <c r="J63" i="8"/>
  <c r="K63" i="8" s="1"/>
  <c r="L63" i="8" s="1"/>
  <c r="J64" i="8"/>
  <c r="K64" i="8"/>
  <c r="L64" i="8" s="1"/>
  <c r="J65" i="8"/>
  <c r="K65" i="8" s="1"/>
  <c r="L65" i="8" s="1"/>
  <c r="J66" i="8"/>
  <c r="K66" i="8" s="1"/>
  <c r="L66" i="8" s="1"/>
  <c r="J67" i="8"/>
  <c r="K67" i="8" s="1"/>
  <c r="L67" i="8" s="1"/>
  <c r="J68" i="8"/>
  <c r="K68" i="8"/>
  <c r="L68" i="8" s="1"/>
  <c r="J70" i="8"/>
  <c r="K70" i="8" s="1"/>
  <c r="L70" i="8" s="1"/>
  <c r="J71" i="8"/>
  <c r="K71" i="8"/>
  <c r="L71" i="8"/>
  <c r="J72" i="8"/>
  <c r="K72" i="8"/>
  <c r="L72" i="8" s="1"/>
  <c r="J73" i="8"/>
  <c r="K73" i="8" s="1"/>
  <c r="L73" i="8" s="1"/>
  <c r="J74" i="8"/>
  <c r="K74" i="8" s="1"/>
  <c r="L74" i="8" s="1"/>
  <c r="J75" i="8"/>
  <c r="K75" i="8" s="1"/>
  <c r="L75" i="8" s="1"/>
  <c r="I57" i="8"/>
  <c r="J57" i="8" s="1"/>
  <c r="K57" i="8" s="1"/>
  <c r="L57" i="8" s="1"/>
  <c r="J47" i="8"/>
  <c r="K47" i="8" s="1"/>
  <c r="L47" i="8" s="1"/>
  <c r="J48" i="8"/>
  <c r="K48" i="8" s="1"/>
  <c r="L48" i="8" s="1"/>
  <c r="J49" i="8"/>
  <c r="J50" i="8"/>
  <c r="K50" i="8" s="1"/>
  <c r="L50" i="8" s="1"/>
  <c r="J51" i="8"/>
  <c r="K51" i="8" s="1"/>
  <c r="L51" i="8" s="1"/>
  <c r="J52" i="8"/>
  <c r="K52" i="8" s="1"/>
  <c r="L52" i="8" s="1"/>
  <c r="J53" i="8"/>
  <c r="K53" i="8" s="1"/>
  <c r="L53" i="8" s="1"/>
  <c r="J54" i="8"/>
  <c r="K54" i="8" s="1"/>
  <c r="L54" i="8" s="1"/>
  <c r="J55" i="8"/>
  <c r="K55" i="8" s="1"/>
  <c r="L55" i="8" s="1"/>
  <c r="J56" i="8"/>
  <c r="K56" i="8" s="1"/>
  <c r="L56" i="8" s="1"/>
  <c r="B55" i="8"/>
  <c r="B56" i="8"/>
  <c r="B54" i="8"/>
  <c r="B48" i="8"/>
  <c r="B49" i="8"/>
  <c r="B50" i="8"/>
  <c r="B51" i="8"/>
  <c r="B52" i="8"/>
  <c r="B53" i="8"/>
  <c r="B47" i="8"/>
  <c r="B43" i="8"/>
  <c r="B44" i="8"/>
  <c r="B42" i="8"/>
  <c r="J34" i="8"/>
  <c r="K34" i="8" s="1"/>
  <c r="L34" i="8" s="1"/>
  <c r="J35" i="8"/>
  <c r="K35" i="8" s="1"/>
  <c r="L35" i="8" s="1"/>
  <c r="J36" i="8"/>
  <c r="K36" i="8" s="1"/>
  <c r="L36" i="8" s="1"/>
  <c r="J37" i="8"/>
  <c r="K37" i="8"/>
  <c r="L37" i="8" s="1"/>
  <c r="J38" i="8"/>
  <c r="K38" i="8" s="1"/>
  <c r="L38" i="8" s="1"/>
  <c r="J39" i="8"/>
  <c r="K39" i="8"/>
  <c r="L39" i="8" s="1"/>
  <c r="J40" i="8"/>
  <c r="K40" i="8"/>
  <c r="L40" i="8" s="1"/>
  <c r="J41" i="8"/>
  <c r="K41" i="8" s="1"/>
  <c r="L41" i="8" s="1"/>
  <c r="J42" i="8"/>
  <c r="K42" i="8" s="1"/>
  <c r="L42" i="8" s="1"/>
  <c r="J43" i="8"/>
  <c r="K43" i="8" s="1"/>
  <c r="L43" i="8" s="1"/>
  <c r="J44" i="8"/>
  <c r="K44" i="8" s="1"/>
  <c r="L44" i="8" s="1"/>
  <c r="J45" i="8"/>
  <c r="K45" i="8" s="1"/>
  <c r="L45" i="8" s="1"/>
  <c r="J46" i="8"/>
  <c r="K46" i="8" s="1"/>
  <c r="K49" i="8"/>
  <c r="L49" i="8" s="1"/>
  <c r="B30" i="8"/>
  <c r="B31" i="8"/>
  <c r="B32" i="8"/>
  <c r="B33" i="8"/>
  <c r="B34" i="8"/>
  <c r="B35" i="8"/>
  <c r="B36" i="8"/>
  <c r="B37" i="8"/>
  <c r="B38" i="8"/>
  <c r="B39" i="8"/>
  <c r="G6" i="7" s="1"/>
  <c r="B40" i="8"/>
  <c r="B41" i="8"/>
  <c r="B29" i="8"/>
  <c r="B27" i="8"/>
  <c r="J22" i="8"/>
  <c r="K22" i="8" s="1"/>
  <c r="L22" i="8" s="1"/>
  <c r="J23" i="8"/>
  <c r="K23" i="8"/>
  <c r="L23" i="8" s="1"/>
  <c r="J24" i="8"/>
  <c r="K24" i="8" s="1"/>
  <c r="L24" i="8" s="1"/>
  <c r="J25" i="8"/>
  <c r="K25" i="8" s="1"/>
  <c r="L25" i="8" s="1"/>
  <c r="J26" i="8"/>
  <c r="K26" i="8"/>
  <c r="L26" i="8" s="1"/>
  <c r="J27" i="8"/>
  <c r="K27" i="8"/>
  <c r="L27" i="8" s="1"/>
  <c r="J28" i="8"/>
  <c r="K28" i="8" s="1"/>
  <c r="J29" i="8"/>
  <c r="K29" i="8" s="1"/>
  <c r="L29" i="8" s="1"/>
  <c r="J30" i="8"/>
  <c r="K30" i="8" s="1"/>
  <c r="L30" i="8" s="1"/>
  <c r="J31" i="8"/>
  <c r="K31" i="8" s="1"/>
  <c r="L31" i="8" s="1"/>
  <c r="J32" i="8"/>
  <c r="K32" i="8" s="1"/>
  <c r="L32" i="8" s="1"/>
  <c r="J33" i="8"/>
  <c r="K33" i="8" s="1"/>
  <c r="L33" i="8" s="1"/>
  <c r="B23" i="8"/>
  <c r="B24" i="8"/>
  <c r="B25" i="8"/>
  <c r="B26" i="8"/>
  <c r="B22" i="8"/>
  <c r="K5" i="8"/>
  <c r="L5" i="8" s="1"/>
  <c r="K6" i="8"/>
  <c r="L6" i="8" s="1"/>
  <c r="K17" i="8"/>
  <c r="L17" i="8" s="1"/>
  <c r="J5" i="8"/>
  <c r="J6" i="8"/>
  <c r="J7" i="8"/>
  <c r="K7" i="8" s="1"/>
  <c r="L7" i="8" s="1"/>
  <c r="J8" i="8"/>
  <c r="K8" i="8" s="1"/>
  <c r="L8" i="8" s="1"/>
  <c r="J9" i="8"/>
  <c r="K9" i="8" s="1"/>
  <c r="L9" i="8" s="1"/>
  <c r="J10" i="8"/>
  <c r="K10" i="8" s="1"/>
  <c r="L10" i="8" s="1"/>
  <c r="J11" i="8"/>
  <c r="K11" i="8" s="1"/>
  <c r="L11" i="8" s="1"/>
  <c r="J12" i="8"/>
  <c r="K12" i="8" s="1"/>
  <c r="L12" i="8" s="1"/>
  <c r="J13" i="8"/>
  <c r="K13" i="8" s="1"/>
  <c r="L13" i="8" s="1"/>
  <c r="J14" i="8"/>
  <c r="K14" i="8" s="1"/>
  <c r="L14" i="8" s="1"/>
  <c r="J15" i="8"/>
  <c r="K15" i="8" s="1"/>
  <c r="L15" i="8" s="1"/>
  <c r="J16" i="8"/>
  <c r="K16" i="8" s="1"/>
  <c r="L16" i="8" s="1"/>
  <c r="J17" i="8"/>
  <c r="J18" i="8"/>
  <c r="K18" i="8" s="1"/>
  <c r="L18" i="8" s="1"/>
  <c r="J19" i="8"/>
  <c r="K19" i="8" s="1"/>
  <c r="L19" i="8" s="1"/>
  <c r="J20" i="8"/>
  <c r="K20" i="8" s="1"/>
  <c r="L20" i="8" s="1"/>
  <c r="J21" i="8"/>
  <c r="K21" i="8" s="1"/>
  <c r="L21" i="8" s="1"/>
  <c r="J4" i="8"/>
  <c r="K4" i="8" s="1"/>
  <c r="L4" i="8" s="1"/>
  <c r="H5" i="7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4" i="8"/>
  <c r="C11" i="7" l="1"/>
  <c r="E10" i="7"/>
  <c r="E7" i="7"/>
  <c r="D10" i="7"/>
  <c r="E8" i="7"/>
  <c r="D17" i="7"/>
  <c r="G10" i="7"/>
  <c r="G11" i="7"/>
  <c r="D16" i="7"/>
  <c r="G15" i="7"/>
  <c r="C10" i="7"/>
  <c r="D8" i="7"/>
  <c r="D7" i="7"/>
  <c r="C7" i="7"/>
  <c r="G17" i="7"/>
  <c r="G16" i="7"/>
  <c r="D15" i="7"/>
  <c r="C15" i="7"/>
  <c r="D14" i="7"/>
  <c r="E14" i="7"/>
  <c r="G14" i="7"/>
  <c r="G9" i="7"/>
  <c r="G8" i="7"/>
  <c r="E6" i="7"/>
  <c r="E17" i="7"/>
  <c r="E16" i="7"/>
  <c r="E15" i="7"/>
  <c r="C14" i="7"/>
  <c r="D13" i="7"/>
  <c r="E13" i="7"/>
  <c r="G13" i="7"/>
  <c r="E9" i="7"/>
  <c r="C9" i="7"/>
  <c r="C8" i="7"/>
  <c r="G7" i="7"/>
  <c r="C17" i="7"/>
  <c r="C16" i="7"/>
  <c r="C13" i="7"/>
  <c r="D12" i="7"/>
  <c r="E12" i="7"/>
  <c r="G12" i="7"/>
  <c r="D9" i="7"/>
  <c r="C6" i="7"/>
  <c r="C12" i="7"/>
  <c r="D11" i="7"/>
  <c r="E11" i="7"/>
  <c r="D6" i="7"/>
  <c r="L1" i="8"/>
  <c r="F10" i="7" l="1"/>
  <c r="F14" i="7"/>
  <c r="F7" i="7"/>
  <c r="F16" i="7"/>
  <c r="F13" i="7"/>
  <c r="F15" i="7"/>
  <c r="F17" i="7"/>
  <c r="F11" i="7"/>
  <c r="F9" i="7"/>
  <c r="G18" i="7"/>
  <c r="F8" i="7"/>
  <c r="C18" i="7"/>
  <c r="E18" i="7"/>
  <c r="F12" i="7"/>
  <c r="F6" i="7"/>
  <c r="H6" i="7" s="1"/>
  <c r="D18" i="7"/>
  <c r="H7" i="7" l="1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/>
  <c r="H1" i="3" l="1"/>
  <c r="E19" i="4" l="1"/>
  <c r="E13" i="3"/>
  <c r="C8" i="5"/>
  <c r="G12" i="3"/>
  <c r="H12" i="3" s="1"/>
  <c r="G11" i="3"/>
  <c r="H11" i="3" s="1"/>
  <c r="G10" i="3"/>
  <c r="H10" i="3" s="1"/>
  <c r="G9" i="4"/>
  <c r="H9" i="4" s="1"/>
  <c r="G10" i="4"/>
  <c r="H10" i="4" s="1"/>
  <c r="G11" i="4"/>
  <c r="H11" i="4" s="1"/>
  <c r="G12" i="4"/>
  <c r="H12" i="4" s="1"/>
  <c r="H17" i="2"/>
  <c r="H16" i="2"/>
  <c r="H15" i="2"/>
  <c r="H22" i="1"/>
  <c r="H21" i="1"/>
  <c r="H20" i="1"/>
  <c r="G19" i="4" l="1"/>
  <c r="H19" i="4" s="1"/>
  <c r="H21" i="4" s="1"/>
  <c r="G13" i="3"/>
  <c r="H1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6" authorId="0" shapeId="0" xr:uid="{4F963B4C-B900-4FBE-8E91-CD122FC6A7E8}">
      <text>
        <r>
          <rPr>
            <b/>
            <sz val="9"/>
            <color indexed="81"/>
            <rFont val="Tahoma"/>
            <family val="2"/>
          </rPr>
          <t xml:space="preserve">thanh toán nợ đầu kỳ + phiếu hàng trả (hóa đơn 79)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<sst xmlns="http://schemas.openxmlformats.org/spreadsheetml/2006/main" count="959" uniqueCount="184">
  <si>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</si>
  <si>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</si>
  <si>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</si>
  <si>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</si>
  <si>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</si>
  <si>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</si>
  <si>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</si>
  <si>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</si>
  <si>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</si>
  <si>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</si>
  <si>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00000132</t>
  </si>
  <si>
    <t>1C26TTN</t>
  </si>
  <si>
    <t>A33PT208 - Cửa hàng OKONO 208 Phúc Tân</t>
  </si>
  <si>
    <t>8%</t>
  </si>
  <si>
    <t>CÔNG TY TNHH OKONO VIỆT NAM</t>
  </si>
  <si>
    <t>0107645219</t>
  </si>
  <si>
    <t>00000133</t>
  </si>
  <si>
    <t>A01VT20-70 - Cửa hàng OKONO Văn Trì</t>
  </si>
  <si>
    <t>00000134</t>
  </si>
  <si>
    <t>A36TC223 - Cửa hàng OKONO Xuân Đỉnh</t>
  </si>
  <si>
    <t>00000135</t>
  </si>
  <si>
    <t>A06YH271- Cửa hàng OKONO 271 Yên Hòa</t>
  </si>
  <si>
    <t>00000136</t>
  </si>
  <si>
    <t>A16YX85 - Cửa hàng OKONO Yên Xá</t>
  </si>
  <si>
    <t>00001366</t>
  </si>
  <si>
    <t>00001367</t>
  </si>
  <si>
    <t>A27PT401- Cửa hàng OKONO 401 Phúc Tân</t>
  </si>
  <si>
    <t>00001368</t>
  </si>
  <si>
    <t>A12TV18 - Cửa hàng OKONO Trung Văn</t>
  </si>
  <si>
    <t>00001369</t>
  </si>
  <si>
    <t>A17TD202 - Cửa hàng OKONO Trương Định</t>
  </si>
  <si>
    <t>00002058</t>
  </si>
  <si>
    <t>A30HC70 - Cửa hàng OKONO Hoàng Cầu</t>
  </si>
  <si>
    <t>00003102</t>
  </si>
  <si>
    <t>00003103</t>
  </si>
  <si>
    <t>A23TD276 - Cửa hàng OKONO Thượng Đình</t>
  </si>
  <si>
    <t>00003104</t>
  </si>
  <si>
    <t>A14TD32 - Cửa hàng OKONO Trần Điền</t>
  </si>
  <si>
    <t>00003105</t>
  </si>
  <si>
    <t>00005157</t>
  </si>
  <si>
    <t>A18MT20- Cửa hàng OKONO 20/14 Mễ Trì</t>
  </si>
  <si>
    <t>00005158</t>
  </si>
  <si>
    <t>A08TQV24 - Cửa hàng OKONO Trần Quốc Vượng</t>
  </si>
  <si>
    <t>00006035</t>
  </si>
  <si>
    <t>00006036</t>
  </si>
  <si>
    <t>00008343</t>
  </si>
  <si>
    <t>00008344</t>
  </si>
  <si>
    <t>00008421</t>
  </si>
  <si>
    <t>00009390</t>
  </si>
  <si>
    <t>00009391</t>
  </si>
  <si>
    <t>00010503</t>
  </si>
  <si>
    <t>00010504</t>
  </si>
  <si>
    <t>A24LK75 - Cửa hàng OKONO La Khê</t>
  </si>
  <si>
    <t>00010505</t>
  </si>
  <si>
    <t>00010506</t>
  </si>
  <si>
    <t>00010507</t>
  </si>
  <si>
    <t>00010508</t>
  </si>
  <si>
    <t>00013962</t>
  </si>
  <si>
    <t>00013963</t>
  </si>
  <si>
    <t>Hàng trả T01.2026</t>
  </si>
  <si>
    <t>Hỗ trợ T01.2026</t>
  </si>
  <si>
    <t>Hàng trả T02.2026</t>
  </si>
  <si>
    <t>Hỗ trợ T02.2026</t>
  </si>
  <si>
    <t>00015629</t>
  </si>
  <si>
    <t>00015628</t>
  </si>
  <si>
    <t>00015627</t>
  </si>
  <si>
    <t>00014692</t>
  </si>
  <si>
    <t>00014691</t>
  </si>
  <si>
    <t>00014690</t>
  </si>
  <si>
    <t>00014689</t>
  </si>
  <si>
    <t>ĐÃ KIỂM TRA - Hàng trả - OKONO-HNI-CGY-A06 - A06YH271- Cửa hàng OKONO 271 Yên Hòa  - Phiếu ngày (13/04/2026)</t>
  </si>
  <si>
    <t>ĐÃ KIỂM TRA - Hàng trả - OKONO-HNI-DDA-A30 - A30HC70 - Cửa hàng OKONO Hoàng Cầu  - Phiếu ngày (10/04/2026)</t>
  </si>
  <si>
    <t>ĐÃ KIỂM TRA - Hàng trả - OKONO-HNI-HDG-A24 - A24LK75 - Cửa hàng OKONO La Khê  - Phiếu ngày (08/04/2026)</t>
  </si>
  <si>
    <t>ĐÃ KIỂM TRA - Hàng trả - OKONO-HNI-NTL-A18 - A18MT20- Cửa hàng OKONO 20/14 Mễ Trì  - Phiếu ngày (06/04/2026)</t>
  </si>
  <si>
    <t>ĐÃ KIỂM TRA - Hàng trả - OKONO-HNI-TTI-A16 - A16YX85 - Cửa hàng OKONO Yên Xá - 1803OKONA16 - Phiếu ngày (18/03/2026)</t>
  </si>
  <si>
    <t>ĐÃ KIỂM TRA - Hàng trả - OKONO-HNI-NTL-A18 - A18MT20- Cửa hàng OKONO 20/14 Mễ Trì - 1403okonoa18 - Phiếu ngày (14/03/2026)</t>
  </si>
  <si>
    <t>ĐÃ KIỂM TRA - Hàng trả - OKONO-HNI-HDG-A24 - A24LK75 - Cửa hàng OKONO La Khê  - Phiếu ngày (06/03/2026)</t>
  </si>
  <si>
    <t>00026452</t>
  </si>
  <si>
    <t>00024990</t>
  </si>
  <si>
    <t>00024989</t>
  </si>
  <si>
    <t>00024988</t>
  </si>
  <si>
    <t>00024987</t>
  </si>
  <si>
    <t>00024986</t>
  </si>
  <si>
    <t>00024985</t>
  </si>
  <si>
    <t>A16YX85 - Cửa hàng OKONO Yên Xá, CHẠY KM SP CHÂN GIÒ MUỐI 300G X 10% TỪ NGÀY 10-4 ĐẾN 10-5</t>
  </si>
  <si>
    <t>Bán hàng A16YX85 - Cửa hàng OKONO Yên Xá theo hóa đơn 00024990</t>
  </si>
  <si>
    <t>Bán hàng A01VT20-70 - Cửa hàng OKONO Văn Trì theo hóa đơn 00024989</t>
  </si>
  <si>
    <t>Bán hàng A23TD276 - Cửa hàng OKONO Thượng Đình theo hóa đơn 00024988</t>
  </si>
  <si>
    <t>Bán hàng A27PT401- Cửa hàng OKONO 401 Phúc Tân theo hóa đơn 00024987</t>
  </si>
  <si>
    <t>Bán hàng A24LK75 - Cửa hàng OKONO La Khê theo hóa đơn 00024986</t>
  </si>
  <si>
    <t>Bán hàng A30HC70 - Cửa hàng OKONO Hoàng Cầu theo hóa đơn 00024985</t>
  </si>
  <si>
    <t>TT</t>
  </si>
  <si>
    <t>NỘI DUNG</t>
  </si>
  <si>
    <t>SỐ TIỀN</t>
  </si>
  <si>
    <t>NHÀ CUNG CẤP</t>
  </si>
  <si>
    <t>TÊN ĐƠN VỊ THỤ HƯỞNG</t>
  </si>
  <si>
    <t>SỐ TÀI KHOẢN</t>
  </si>
  <si>
    <t>NGÂN HÀNG</t>
  </si>
  <si>
    <t>Hỗ trợ thanh toán _1%</t>
  </si>
  <si>
    <t>Hỗ trợ bán hàng_1% + Hỗ trợ marketing_1%</t>
  </si>
  <si>
    <t xml:space="preserve">Hỗ trợ tạo mã mới </t>
  </si>
  <si>
    <t>CÔNG TY TNHH MTV THƯƠNG MẠI VÀ DỊCH VỤ NGỌC THƠM</t>
  </si>
  <si>
    <t>1027349624</t>
  </si>
  <si>
    <t>Vietcombank - Chi nhánh Đồng Nai</t>
  </si>
  <si>
    <t>thanh toán chậm, không được hưởng</t>
  </si>
  <si>
    <t>Tổng tiền</t>
  </si>
  <si>
    <t>TT công nợ tháng 4</t>
  </si>
  <si>
    <t>Hàng trả lại tháng 4</t>
  </si>
  <si>
    <t>OKONO THANH TOAN CONG NO</t>
  </si>
  <si>
    <t>đã thanh toán CK 13/05</t>
  </si>
  <si>
    <t>ĐÃ KIỂM TRA - Hàng trả - OKONO-HNI-NTL-A18 - A18MT20- Cửa hàng OKONO 20/14 Mễ Trì - Phiếu ngày (05/05/2026)</t>
  </si>
  <si>
    <t>ĐÃ KIỂM TRA - Hàng trả - OKONO-HNI-BTL-A01 - A01VT20-70 - Cửa hàng OKONO Văn Trì - 0505okonoa01 - Phiếu ngày (05/05/2026)</t>
  </si>
  <si>
    <t>ĐÃ KIỂM TRA - Hàng trả - OKONO-HNI-NTL-A18 - A18MT20- Cửa hàng OKONO 20/14 Mễ Trì  - Phiếu ngày (18/05/2026)</t>
  </si>
  <si>
    <t>Hỗ trợ T03.2026 (Hỗ trợ bán hàng 1% + Hỗ trợ Marketing 1%)</t>
  </si>
  <si>
    <t>CÔNG NỢ TOMITA 2025</t>
  </si>
  <si>
    <t>BH</t>
  </si>
  <si>
    <t>TRA</t>
  </si>
  <si>
    <t>P</t>
  </si>
  <si>
    <t>Tháng</t>
  </si>
  <si>
    <t>Bán hàng</t>
  </si>
  <si>
    <t>Hàng trả</t>
  </si>
  <si>
    <t>Giảm trừ</t>
  </si>
  <si>
    <t>Thanh toán</t>
  </si>
  <si>
    <t>Công nợ cuối kỳ</t>
  </si>
  <si>
    <t>Số dư đầu kỳ 31/12/2025</t>
  </si>
  <si>
    <t>Phát sinh</t>
  </si>
  <si>
    <t>STT</t>
  </si>
  <si>
    <t>số ctu</t>
  </si>
  <si>
    <t>Mã khách hàng</t>
  </si>
  <si>
    <t>Tên khách hàng</t>
  </si>
  <si>
    <t>Doanh số bán chưa thuế</t>
  </si>
  <si>
    <t>Tiền thuế GTGT</t>
  </si>
  <si>
    <t>Số dư đầu kỳ</t>
  </si>
  <si>
    <t>THÁNG CÔNG NỢ</t>
  </si>
  <si>
    <t>OKONO-HNI-CGY-45219</t>
  </si>
  <si>
    <t>CK 0%</t>
  </si>
  <si>
    <t>HN/HT010126</t>
  </si>
  <si>
    <t>0601okonoa12</t>
  </si>
  <si>
    <t>HN/HT310127</t>
  </si>
  <si>
    <t>3101okonoa08</t>
  </si>
  <si>
    <t>HN/HT310126</t>
  </si>
  <si>
    <t>00000091</t>
  </si>
  <si>
    <t>ĐÃ KIỂM TRA - Hàng trả - OKONO-HNI-DDA-A30 - A30HC70 - Cửa hàng OKONO Hoàng Cầu - Phiếu ngày (01/01/2026)</t>
  </si>
  <si>
    <t>Hàng trả - OKONO-HNI-NTL-A12 - A12TV18 - Cửa hàng OKONO Trung Văn - 0601okonoa12 - Phiếu ngày (06/01/2026)</t>
  </si>
  <si>
    <t>ĐÃ KIỂM TRA - Hàng trả - OKONO-HNI-HDG-A24 - A24LK75 - Cửa hàng OKONO La Khê</t>
  </si>
  <si>
    <t>Hàng trả - OKONO-HNI-CGY-A08 - A08TQV24 - Cửa hàng OKONO Trần Quốc Vượng - 3101okonoa08 - Phiếu ngày (31/01/2026)</t>
  </si>
  <si>
    <t>ĐÃ KIỂM TRA - Hàng trả - OKONO-HNI-CGY-A06 - A06YH271- Cửa hàng OKONO 271 Yên Hòa  - Phiếu ngày (31/01/2026)</t>
  </si>
  <si>
    <t>GT</t>
  </si>
  <si>
    <t>00000092</t>
  </si>
  <si>
    <t>MDV00038</t>
  </si>
  <si>
    <t>HN/HT310129</t>
  </si>
  <si>
    <t>HN/HT310130</t>
  </si>
  <si>
    <t>HN/HT310128</t>
  </si>
  <si>
    <t>ĐÃ KIỂM TRA - Hàng trả - OKONO-HNI-NTL-A18 - A18MT20- Cửa hàng OKONO 20/14 Mễ Trì</t>
  </si>
  <si>
    <t>ĐÃ KIỂM TRA - Hàng trả - OKONO-HNI-TXN-A23 - A23TD276 - Cửa hàng OKONO Thượng Đình</t>
  </si>
  <si>
    <t>MDV00039</t>
  </si>
  <si>
    <t>00000096</t>
  </si>
  <si>
    <t>00000097</t>
  </si>
  <si>
    <t>HN/HT1803OKONA16</t>
  </si>
  <si>
    <t>HN/HT140326</t>
  </si>
  <si>
    <t>HN/HT0603206</t>
  </si>
  <si>
    <t>Hỗ trợ T03.2026</t>
  </si>
  <si>
    <t>Thanh toán tháng 01</t>
  </si>
  <si>
    <t>Thanh toán tháng 02</t>
  </si>
  <si>
    <t>HN/HT060429</t>
  </si>
  <si>
    <t>HN/HT080426</t>
  </si>
  <si>
    <t>HN/HT100427</t>
  </si>
  <si>
    <t>HN/HT130427</t>
  </si>
  <si>
    <t>00031560</t>
  </si>
  <si>
    <t>00031559</t>
  </si>
  <si>
    <t>Bán hàng A01VT20-70 - Cửa hàng OKONO Văn Trì theo hóa đơn 00031560</t>
  </si>
  <si>
    <t>Bán hàng A27PT401- Cửa hàng OKONO 401 Phúc Tân theo hóa đơn 00031559</t>
  </si>
  <si>
    <t>BH29580</t>
  </si>
  <si>
    <t>BH29579</t>
  </si>
  <si>
    <t>Hỗ trợ  T05.2026</t>
  </si>
  <si>
    <t>Hỗ trợ  T04.2026</t>
  </si>
  <si>
    <t>Hỗ trợ bán hàng 1%  + Hỗ trợ marketing 1% (T04.2026)</t>
  </si>
  <si>
    <t>Hỗ trợ bán hàng 1%  + Hỗ trợ marketing 1% (T05.2026)</t>
  </si>
  <si>
    <t>ĐÃ KIỂM TRA - Hàng trả - OKONO-HNI-HKM-A27 - A27PT401- Cửa hàng OKONO 401 Phúc Tân  - Phiếu ngày (29/04/2026)</t>
  </si>
  <si>
    <t>ĐÃ KIỂM TRA - Hàng trả - OKONO-HNI-NTL-A18 - A18MT20- Cửa hàng OKONO 20/14 Mễ Trì - Phiếu ngày (21/04/2026)</t>
  </si>
  <si>
    <t>ĐÃ KIỂM TRA - Hàng trả - OKONO-HNI-CGY-A06 - A06YH271- Cửa hàng OKONO 271 Yên Hòa  - Phiếu ngày (20/04/2026)</t>
  </si>
  <si>
    <t>ĐÃ KIỂM TRA - Hàng trả - OKONO-HNI-HMI-A14 - A14TD32 - Cửa hàng OKONO Trần Điền  - Phiếu ngày (20/04/2026)</t>
  </si>
  <si>
    <t>ĐÃ KIỂM TRA - Hàng trả - OKONO-HNI-CGY-A06 - A06YH271- Cửa hàng OKONO 271 Yên Hòa - Phiếu ngày (13/04/2026)</t>
  </si>
  <si>
    <t>ĐÃ KIỂM TRA - Hàng trả - OKONO-HNI-BTL-A01 - A01VT20-70 - Cửa hàng OKONO Văn Trì  - Phiếu ngày (13/04/2026)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</si>
</sst>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8" x14ac:knownFonts="1"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800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1"/>
      <color rgb="FFFF0000"/>
      <name val="Aptos Narrow"/>
      <family val="2"/>
      <charset val="163"/>
      <scheme val="minor"/>
    </font>
    <font>
      <b/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ptos Narrow"/>
      <family val="2"/>
      <charset val="163"/>
      <scheme val="minor"/>
    </font>
    <font>
      <sz val="8"/>
      <color rgb="FF008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" fillId="0" borderId="0"/>
  </cellStyleXfs>
  <cellXfs count="93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8" fontId="2" fillId="2" borderId="2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8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8" fontId="3" fillId="0" borderId="3" xfId="0" applyNumberFormat="1" applyFont="1" applyBorder="1" applyAlignment="1">
      <alignment horizontal="right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6" fillId="2" borderId="2" xfId="0" applyNumberFormat="1" applyFont="1" applyFill="1" applyBorder="1" applyAlignment="1">
      <alignment horizontal="center" vertical="center" wrapText="1"/>
    </xf>
    <xf numFmtId="14" fontId="6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38" fontId="6" fillId="0" borderId="3" xfId="3" applyNumberFormat="1" applyFont="1" applyBorder="1" applyAlignment="1">
      <alignment horizontal="right" vertical="center"/>
    </xf>
    <xf numFmtId="9" fontId="7" fillId="0" borderId="0" xfId="0" applyNumberFormat="1" applyFont="1"/>
    <xf numFmtId="38" fontId="8" fillId="0" borderId="3" xfId="3" applyNumberFormat="1" applyFont="1" applyBorder="1" applyAlignment="1">
      <alignment horizontal="right" vertical="center"/>
    </xf>
    <xf numFmtId="14" fontId="9" fillId="0" borderId="3" xfId="3" applyNumberFormat="1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3" xfId="3" applyFont="1" applyBorder="1" applyAlignment="1">
      <alignment horizontal="left" vertical="center"/>
    </xf>
    <xf numFmtId="38" fontId="9" fillId="0" borderId="3" xfId="3" applyNumberFormat="1" applyFont="1" applyBorder="1" applyAlignment="1">
      <alignment horizontal="right" vertical="center"/>
    </xf>
    <xf numFmtId="9" fontId="9" fillId="0" borderId="0" xfId="0" applyNumberFormat="1" applyFont="1"/>
    <xf numFmtId="9" fontId="9" fillId="0" borderId="3" xfId="2" applyFont="1" applyBorder="1" applyAlignment="1">
      <alignment vertical="center"/>
    </xf>
    <xf numFmtId="0" fontId="9" fillId="0" borderId="0" xfId="0" applyFont="1"/>
    <xf numFmtId="38" fontId="7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/>
    <xf numFmtId="0" fontId="0" fillId="0" borderId="4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165" fontId="10" fillId="0" borderId="4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0" fontId="9" fillId="0" borderId="5" xfId="3" applyFont="1" applyBorder="1" applyAlignment="1">
      <alignment horizontal="left" vertical="center"/>
    </xf>
    <xf numFmtId="14" fontId="0" fillId="0" borderId="0" xfId="0" applyNumberFormat="1"/>
    <xf numFmtId="38" fontId="0" fillId="0" borderId="0" xfId="0" applyNumberFormat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8" fontId="14" fillId="0" borderId="0" xfId="0" applyNumberFormat="1" applyFont="1"/>
    <xf numFmtId="38" fontId="0" fillId="0" borderId="0" xfId="0" applyNumberFormat="1"/>
    <xf numFmtId="38" fontId="14" fillId="3" borderId="0" xfId="0" applyNumberFormat="1" applyFont="1" applyFill="1"/>
    <xf numFmtId="14" fontId="17" fillId="0" borderId="0" xfId="0" applyNumberFormat="1" applyFont="1" applyAlignment="1">
      <alignment horizontal="center"/>
    </xf>
    <xf numFmtId="0" fontId="15" fillId="0" borderId="0" xfId="0" applyFont="1"/>
    <xf numFmtId="14" fontId="18" fillId="4" borderId="4" xfId="0" applyNumberFormat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9" fillId="0" borderId="0" xfId="0" applyNumberFormat="1" applyFont="1" applyAlignment="1">
      <alignment horizontal="center"/>
    </xf>
    <xf numFmtId="0" fontId="20" fillId="0" borderId="4" xfId="0" applyFont="1" applyBorder="1" applyAlignment="1">
      <alignment horizontal="left"/>
    </xf>
    <xf numFmtId="166" fontId="20" fillId="0" borderId="6" xfId="1" applyNumberFormat="1" applyFont="1" applyBorder="1" applyAlignment="1">
      <alignment horizontal="center"/>
    </xf>
    <xf numFmtId="166" fontId="20" fillId="0" borderId="4" xfId="1" applyNumberFormat="1" applyFont="1" applyBorder="1" applyAlignment="1">
      <alignment horizontal="center"/>
    </xf>
    <xf numFmtId="166" fontId="20" fillId="0" borderId="4" xfId="1" applyNumberFormat="1" applyFont="1" applyBorder="1"/>
    <xf numFmtId="166" fontId="20" fillId="3" borderId="4" xfId="1" applyNumberFormat="1" applyFont="1" applyFill="1" applyBorder="1"/>
    <xf numFmtId="3" fontId="21" fillId="0" borderId="0" xfId="0" applyNumberFormat="1" applyFont="1"/>
    <xf numFmtId="0" fontId="21" fillId="0" borderId="0" xfId="0" applyFont="1"/>
    <xf numFmtId="1" fontId="20" fillId="0" borderId="4" xfId="0" applyNumberFormat="1" applyFont="1" applyBorder="1" applyAlignment="1">
      <alignment horizontal="center"/>
    </xf>
    <xf numFmtId="166" fontId="19" fillId="0" borderId="6" xfId="1" applyNumberFormat="1" applyFont="1" applyBorder="1" applyAlignment="1">
      <alignment horizontal="center"/>
    </xf>
    <xf numFmtId="166" fontId="19" fillId="0" borderId="6" xfId="1" applyNumberFormat="1" applyFont="1" applyFill="1" applyBorder="1" applyAlignment="1">
      <alignment horizontal="center"/>
    </xf>
    <xf numFmtId="14" fontId="20" fillId="3" borderId="4" xfId="0" quotePrefix="1" applyNumberFormat="1" applyFont="1" applyFill="1" applyBorder="1" applyAlignment="1">
      <alignment horizontal="center" vertical="center"/>
    </xf>
    <xf numFmtId="166" fontId="20" fillId="3" borderId="4" xfId="0" applyNumberFormat="1" applyFont="1" applyFill="1" applyBorder="1" applyAlignment="1">
      <alignment vertical="center"/>
    </xf>
    <xf numFmtId="166" fontId="14" fillId="3" borderId="0" xfId="0" applyNumberFormat="1" applyFont="1" applyFill="1"/>
    <xf numFmtId="38" fontId="10" fillId="3" borderId="0" xfId="0" applyNumberFormat="1" applyFont="1" applyFill="1"/>
    <xf numFmtId="0" fontId="24" fillId="0" borderId="4" xfId="0" applyFont="1" applyBorder="1" applyAlignment="1">
      <alignment horizontal="center" vertical="center" wrapText="1"/>
    </xf>
    <xf numFmtId="14" fontId="24" fillId="0" borderId="4" xfId="0" applyNumberFormat="1" applyFont="1" applyBorder="1" applyAlignment="1">
      <alignment horizontal="center" vertical="center" wrapText="1"/>
    </xf>
    <xf numFmtId="38" fontId="24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4" xfId="0" applyBorder="1"/>
    <xf numFmtId="0" fontId="24" fillId="0" borderId="4" xfId="0" applyFont="1" applyBorder="1" applyAlignment="1">
      <alignment vertical="center" wrapText="1"/>
    </xf>
    <xf numFmtId="38" fontId="25" fillId="0" borderId="4" xfId="0" applyNumberFormat="1" applyFont="1" applyBorder="1" applyAlignment="1">
      <alignment horizontal="right" vertical="center" wrapText="1"/>
    </xf>
    <xf numFmtId="38" fontId="24" fillId="0" borderId="4" xfId="0" applyNumberFormat="1" applyFont="1" applyBorder="1" applyAlignment="1">
      <alignment horizontal="right" vertical="center" wrapText="1"/>
    </xf>
    <xf numFmtId="0" fontId="25" fillId="0" borderId="4" xfId="0" applyFont="1" applyBorder="1" applyAlignment="1">
      <alignment vertical="center" wrapText="1"/>
    </xf>
    <xf numFmtId="0" fontId="25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38" fontId="2" fillId="0" borderId="3" xfId="0" applyNumberFormat="1" applyFont="1" applyBorder="1" applyAlignment="1">
      <alignment horizontal="right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left" vertical="center"/>
    </xf>
    <xf numFmtId="38" fontId="3" fillId="0" borderId="8" xfId="0" applyNumberFormat="1" applyFont="1" applyBorder="1" applyAlignment="1">
      <alignment horizontal="right" vertical="center"/>
    </xf>
    <xf numFmtId="0" fontId="27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4" fontId="27" fillId="0" borderId="3" xfId="0" applyNumberFormat="1" applyFont="1" applyBorder="1" applyAlignment="1">
      <alignment horizontal="center" vertical="center"/>
    </xf>
    <xf numFmtId="38" fontId="27" fillId="0" borderId="3" xfId="0" applyNumberFormat="1" applyFont="1" applyBorder="1" applyAlignment="1">
      <alignment horizontal="right" vertical="center"/>
    </xf>
    <xf numFmtId="165" fontId="14" fillId="3" borderId="0" xfId="1" applyNumberFormat="1" applyFont="1" applyFill="1"/>
    <xf numFmtId="14" fontId="27" fillId="0" borderId="3" xfId="4" applyNumberFormat="1" applyFont="1" applyBorder="1" applyAlignment="1">
      <alignment horizontal="center" vertical="center"/>
    </xf>
    <xf numFmtId="0" fontId="27" fillId="0" borderId="3" xfId="4" applyFont="1" applyBorder="1" applyAlignment="1">
      <alignment horizontal="left" vertical="center"/>
    </xf>
    <xf numFmtId="38" fontId="0" fillId="0" borderId="0" xfId="0" applyNumberFormat="1" applyAlignment="1">
      <alignment horizontal="right" vertical="center"/>
    </xf>
    <xf numFmtId="9" fontId="9" fillId="0" borderId="3" xfId="2" applyFont="1" applyBorder="1" applyAlignment="1">
      <alignment horizontal="right" vertical="center"/>
    </xf>
    <xf numFmtId="0" fontId="2" fillId="0" borderId="3" xfId="4" applyFont="1" applyBorder="1" applyAlignment="1">
      <alignment horizontal="left" vertical="center"/>
    </xf>
    <xf numFmtId="14" fontId="16" fillId="0" borderId="0" xfId="0" applyNumberFormat="1" applyFont="1" applyAlignment="1">
      <alignment horizontal="center"/>
    </xf>
  </cellXfs>
  <cellStyles count="5">
    <cellStyle name="Comma" xfId="1" builtinId="3"/>
    <cellStyle name="Normal" xfId="0" builtinId="0"/>
    <cellStyle name="Normal 2" xfId="3" xr:uid="{2D74A366-5EE5-482F-8404-829ABFB8F991}"/>
    <cellStyle name="Normal 3" xfId="4" xr:uid="{027D6333-3510-4463-B22E-194377EBEACD}"/>
    <cellStyle name="Percent" xfId="2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9</xdr:col>
      <xdr:colOff>304800</xdr:colOff>
      <xdr:row>49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3E810A-96D2-4A83-0386-1A921355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43450"/>
          <a:ext cx="9239250" cy="443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66675</xdr:rowOff>
    </xdr:from>
    <xdr:to>
      <xdr:col>9</xdr:col>
      <xdr:colOff>381000</xdr:colOff>
      <xdr:row>35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A125DF-E56A-7849-F465-63ED7479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362325"/>
          <a:ext cx="9705975" cy="3190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57150</xdr:rowOff>
    </xdr:from>
    <xdr:to>
      <xdr:col>8</xdr:col>
      <xdr:colOff>950842</xdr:colOff>
      <xdr:row>32</xdr:row>
      <xdr:rowOff>75836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78180E-1F2D-C475-42ED-DE3C6DD07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0"/>
          <a:ext cx="11761717" cy="30666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123825</xdr:rowOff>
    </xdr:from>
    <xdr:to>
      <xdr:col>8</xdr:col>
      <xdr:colOff>1103246</xdr:colOff>
      <xdr:row>37</xdr:row>
      <xdr:rowOff>123463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5FE852-B8B0-872D-1AFC-23997960F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67050"/>
          <a:ext cx="13228571" cy="2895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123825</xdr:rowOff>
    </xdr:from>
    <xdr:to>
      <xdr:col>6</xdr:col>
      <xdr:colOff>465084</xdr:colOff>
      <xdr:row>24</xdr:row>
      <xdr:rowOff>104415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3A77D6-508E-A799-E011-4F14ED05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0225"/>
          <a:ext cx="13123809" cy="2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9BAB-596A-4AF8-B043-F490183BCC40}">
  <dimension ref="A1:J23"/>
  <sheetViews>
    <sheetView topLeftCell="A17" workbookViewId="0">
      <selection activeCell="M29" sqref="M29:M30"/>
    </sheetView>
  </sheetViews>
  <sheetFormatPr defaultRowHeight="15" x14ac:dyDescent="0.25"/>
  <cols>
    <col min="1" max="1" width="14" customWidth="1"/>
    <col min="2" max="2" width="7.85546875" bestFit="1" customWidth="1"/>
    <col min="3" max="3" width="7.5703125" bestFit="1" customWidth="1"/>
    <col min="4" max="4" width="31.28515625" bestFit="1" customWidth="1"/>
    <col min="5" max="5" width="8.42578125" bestFit="1" customWidth="1"/>
    <col min="6" max="6" width="6.85546875" bestFit="1" customWidth="1"/>
    <col min="7" max="7" width="8.140625" bestFit="1" customWidth="1"/>
    <col min="8" max="8" width="9.85546875" bestFit="1" customWidth="1"/>
    <col min="9" max="9" width="23.42578125" bestFit="1" customWidth="1"/>
    <col min="10" max="10" width="10.42578125" customWidth="1"/>
    <col min="12" max="12" width="13.140625" bestFit="1" customWidth="1"/>
    <col min="13" max="13" width="17.28515625" bestFit="1" customWidth="1"/>
  </cols>
  <sheetData>
    <row r="1" spans="1:10" ht="4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46027</v>
      </c>
      <c r="B2" s="5" t="s">
        <v>10</v>
      </c>
      <c r="C2" s="6" t="s">
        <v>11</v>
      </c>
      <c r="D2" s="5" t="s">
        <v>12</v>
      </c>
      <c r="E2" s="7">
        <v>406827</v>
      </c>
      <c r="F2" s="8" t="s">
        <v>13</v>
      </c>
      <c r="G2" s="7">
        <v>32546</v>
      </c>
      <c r="H2" s="9">
        <v>439373</v>
      </c>
      <c r="I2" s="6" t="s">
        <v>14</v>
      </c>
      <c r="J2" s="6" t="s">
        <v>15</v>
      </c>
    </row>
    <row r="3" spans="1:10" x14ac:dyDescent="0.25">
      <c r="A3" s="4">
        <v>46027</v>
      </c>
      <c r="B3" s="5" t="s">
        <v>16</v>
      </c>
      <c r="C3" s="6" t="s">
        <v>11</v>
      </c>
      <c r="D3" s="5" t="s">
        <v>17</v>
      </c>
      <c r="E3" s="7">
        <v>1411859</v>
      </c>
      <c r="F3" s="8" t="s">
        <v>13</v>
      </c>
      <c r="G3" s="7">
        <v>112949</v>
      </c>
      <c r="H3" s="9">
        <v>1524808</v>
      </c>
      <c r="I3" s="6" t="s">
        <v>14</v>
      </c>
      <c r="J3" s="6" t="s">
        <v>15</v>
      </c>
    </row>
    <row r="4" spans="1:10" x14ac:dyDescent="0.25">
      <c r="A4" s="4">
        <v>46027</v>
      </c>
      <c r="B4" s="5" t="s">
        <v>18</v>
      </c>
      <c r="C4" s="6" t="s">
        <v>11</v>
      </c>
      <c r="D4" s="5" t="s">
        <v>19</v>
      </c>
      <c r="E4" s="7">
        <v>1601320</v>
      </c>
      <c r="F4" s="8" t="s">
        <v>13</v>
      </c>
      <c r="G4" s="7">
        <v>128106</v>
      </c>
      <c r="H4" s="9">
        <v>1729426</v>
      </c>
      <c r="I4" s="6" t="s">
        <v>14</v>
      </c>
      <c r="J4" s="6" t="s">
        <v>15</v>
      </c>
    </row>
    <row r="5" spans="1:10" x14ac:dyDescent="0.25">
      <c r="A5" s="4">
        <v>46027</v>
      </c>
      <c r="B5" s="5" t="s">
        <v>20</v>
      </c>
      <c r="C5" s="6" t="s">
        <v>11</v>
      </c>
      <c r="D5" s="5" t="s">
        <v>21</v>
      </c>
      <c r="E5" s="7">
        <v>738958</v>
      </c>
      <c r="F5" s="8" t="s">
        <v>13</v>
      </c>
      <c r="G5" s="7">
        <v>59117</v>
      </c>
      <c r="H5" s="9">
        <v>798075</v>
      </c>
      <c r="I5" s="6" t="s">
        <v>14</v>
      </c>
      <c r="J5" s="6" t="s">
        <v>15</v>
      </c>
    </row>
    <row r="6" spans="1:10" x14ac:dyDescent="0.25">
      <c r="A6" s="4">
        <v>46027</v>
      </c>
      <c r="B6" s="5" t="s">
        <v>22</v>
      </c>
      <c r="C6" s="6" t="s">
        <v>11</v>
      </c>
      <c r="D6" s="5" t="s">
        <v>23</v>
      </c>
      <c r="E6" s="7">
        <v>1786180</v>
      </c>
      <c r="F6" s="8" t="s">
        <v>13</v>
      </c>
      <c r="G6" s="7">
        <v>142894</v>
      </c>
      <c r="H6" s="9">
        <v>1929074</v>
      </c>
      <c r="I6" s="6" t="s">
        <v>14</v>
      </c>
      <c r="J6" s="6" t="s">
        <v>15</v>
      </c>
    </row>
    <row r="7" spans="1:10" x14ac:dyDescent="0.25">
      <c r="A7" s="4">
        <v>46030</v>
      </c>
      <c r="B7" s="5" t="s">
        <v>24</v>
      </c>
      <c r="C7" s="6" t="s">
        <v>11</v>
      </c>
      <c r="D7" s="5" t="s">
        <v>12</v>
      </c>
      <c r="E7" s="7">
        <v>727298</v>
      </c>
      <c r="F7" s="8" t="s">
        <v>13</v>
      </c>
      <c r="G7" s="7">
        <v>58184</v>
      </c>
      <c r="H7" s="9">
        <v>785482</v>
      </c>
      <c r="I7" s="6" t="s">
        <v>14</v>
      </c>
      <c r="J7" s="6" t="s">
        <v>15</v>
      </c>
    </row>
    <row r="8" spans="1:10" x14ac:dyDescent="0.25">
      <c r="A8" s="4">
        <v>46030</v>
      </c>
      <c r="B8" s="5" t="s">
        <v>25</v>
      </c>
      <c r="C8" s="6" t="s">
        <v>11</v>
      </c>
      <c r="D8" s="5" t="s">
        <v>26</v>
      </c>
      <c r="E8" s="7">
        <v>535371</v>
      </c>
      <c r="F8" s="8" t="s">
        <v>13</v>
      </c>
      <c r="G8" s="7">
        <v>42830</v>
      </c>
      <c r="H8" s="9">
        <v>578201</v>
      </c>
      <c r="I8" s="6" t="s">
        <v>14</v>
      </c>
      <c r="J8" s="6" t="s">
        <v>15</v>
      </c>
    </row>
    <row r="9" spans="1:10" x14ac:dyDescent="0.25">
      <c r="A9" s="4">
        <v>46030</v>
      </c>
      <c r="B9" s="5" t="s">
        <v>27</v>
      </c>
      <c r="C9" s="6" t="s">
        <v>11</v>
      </c>
      <c r="D9" s="5" t="s">
        <v>28</v>
      </c>
      <c r="E9" s="7">
        <v>1630367</v>
      </c>
      <c r="F9" s="8" t="s">
        <v>13</v>
      </c>
      <c r="G9" s="7">
        <v>130429</v>
      </c>
      <c r="H9" s="9">
        <v>1760796</v>
      </c>
      <c r="I9" s="6" t="s">
        <v>14</v>
      </c>
      <c r="J9" s="6" t="s">
        <v>15</v>
      </c>
    </row>
    <row r="10" spans="1:10" x14ac:dyDescent="0.25">
      <c r="A10" s="4">
        <v>46030</v>
      </c>
      <c r="B10" s="5" t="s">
        <v>29</v>
      </c>
      <c r="C10" s="6" t="s">
        <v>11</v>
      </c>
      <c r="D10" s="5" t="s">
        <v>30</v>
      </c>
      <c r="E10" s="7">
        <v>936575</v>
      </c>
      <c r="F10" s="8" t="s">
        <v>13</v>
      </c>
      <c r="G10" s="7">
        <v>74926</v>
      </c>
      <c r="H10" s="9">
        <v>1011501</v>
      </c>
      <c r="I10" s="6" t="s">
        <v>14</v>
      </c>
      <c r="J10" s="6" t="s">
        <v>15</v>
      </c>
    </row>
    <row r="11" spans="1:10" x14ac:dyDescent="0.25">
      <c r="A11" s="4">
        <v>46035</v>
      </c>
      <c r="B11" s="5" t="s">
        <v>31</v>
      </c>
      <c r="C11" s="6" t="s">
        <v>11</v>
      </c>
      <c r="D11" s="5" t="s">
        <v>32</v>
      </c>
      <c r="E11" s="7">
        <v>1568904</v>
      </c>
      <c r="F11" s="8" t="s">
        <v>13</v>
      </c>
      <c r="G11" s="7">
        <v>125512</v>
      </c>
      <c r="H11" s="9">
        <v>1694416</v>
      </c>
      <c r="I11" s="6" t="s">
        <v>14</v>
      </c>
      <c r="J11" s="6" t="s">
        <v>15</v>
      </c>
    </row>
    <row r="12" spans="1:10" x14ac:dyDescent="0.25">
      <c r="A12" s="4">
        <v>46037</v>
      </c>
      <c r="B12" s="5" t="s">
        <v>33</v>
      </c>
      <c r="C12" s="6" t="s">
        <v>11</v>
      </c>
      <c r="D12" s="5" t="s">
        <v>12</v>
      </c>
      <c r="E12" s="7">
        <v>582015</v>
      </c>
      <c r="F12" s="8" t="s">
        <v>13</v>
      </c>
      <c r="G12" s="7">
        <v>46561</v>
      </c>
      <c r="H12" s="9">
        <v>628576</v>
      </c>
      <c r="I12" s="6" t="s">
        <v>14</v>
      </c>
      <c r="J12" s="6" t="s">
        <v>15</v>
      </c>
    </row>
    <row r="13" spans="1:10" x14ac:dyDescent="0.25">
      <c r="A13" s="4">
        <v>46037</v>
      </c>
      <c r="B13" s="5" t="s">
        <v>34</v>
      </c>
      <c r="C13" s="6" t="s">
        <v>11</v>
      </c>
      <c r="D13" s="5" t="s">
        <v>35</v>
      </c>
      <c r="E13" s="7">
        <v>1401980</v>
      </c>
      <c r="F13" s="8" t="s">
        <v>13</v>
      </c>
      <c r="G13" s="7">
        <v>112158</v>
      </c>
      <c r="H13" s="9">
        <v>1514138</v>
      </c>
      <c r="I13" s="6" t="s">
        <v>14</v>
      </c>
      <c r="J13" s="6" t="s">
        <v>15</v>
      </c>
    </row>
    <row r="14" spans="1:10" x14ac:dyDescent="0.25">
      <c r="A14" s="4">
        <v>46037</v>
      </c>
      <c r="B14" s="5" t="s">
        <v>36</v>
      </c>
      <c r="C14" s="6" t="s">
        <v>11</v>
      </c>
      <c r="D14" s="5" t="s">
        <v>37</v>
      </c>
      <c r="E14" s="7">
        <v>974337</v>
      </c>
      <c r="F14" s="8" t="s">
        <v>13</v>
      </c>
      <c r="G14" s="7">
        <v>77947</v>
      </c>
      <c r="H14" s="9">
        <v>1052284</v>
      </c>
      <c r="I14" s="6" t="s">
        <v>14</v>
      </c>
      <c r="J14" s="6" t="s">
        <v>15</v>
      </c>
    </row>
    <row r="15" spans="1:10" x14ac:dyDescent="0.25">
      <c r="A15" s="4">
        <v>46037</v>
      </c>
      <c r="B15" s="5" t="s">
        <v>38</v>
      </c>
      <c r="C15" s="6" t="s">
        <v>11</v>
      </c>
      <c r="D15" s="5" t="s">
        <v>17</v>
      </c>
      <c r="E15" s="7">
        <v>797952</v>
      </c>
      <c r="F15" s="8" t="s">
        <v>13</v>
      </c>
      <c r="G15" s="7">
        <v>63836</v>
      </c>
      <c r="H15" s="9">
        <v>861788</v>
      </c>
      <c r="I15" s="6" t="s">
        <v>14</v>
      </c>
      <c r="J15" s="6" t="s">
        <v>15</v>
      </c>
    </row>
    <row r="16" spans="1:10" x14ac:dyDescent="0.25">
      <c r="A16" s="4">
        <v>46044</v>
      </c>
      <c r="B16" s="5" t="s">
        <v>39</v>
      </c>
      <c r="C16" s="6" t="s">
        <v>11</v>
      </c>
      <c r="D16" s="5" t="s">
        <v>40</v>
      </c>
      <c r="E16" s="7">
        <v>918397</v>
      </c>
      <c r="F16" s="8" t="s">
        <v>13</v>
      </c>
      <c r="G16" s="7">
        <v>73472</v>
      </c>
      <c r="H16" s="9">
        <v>991869</v>
      </c>
      <c r="I16" s="6" t="s">
        <v>14</v>
      </c>
      <c r="J16" s="6" t="s">
        <v>15</v>
      </c>
    </row>
    <row r="17" spans="1:10" x14ac:dyDescent="0.25">
      <c r="A17" s="4">
        <v>46044</v>
      </c>
      <c r="B17" s="5" t="s">
        <v>41</v>
      </c>
      <c r="C17" s="6" t="s">
        <v>11</v>
      </c>
      <c r="D17" s="5" t="s">
        <v>42</v>
      </c>
      <c r="E17" s="7">
        <v>1670765</v>
      </c>
      <c r="F17" s="8" t="s">
        <v>13</v>
      </c>
      <c r="G17" s="7">
        <v>133661</v>
      </c>
      <c r="H17" s="9">
        <v>1804426</v>
      </c>
      <c r="I17" s="6" t="s">
        <v>14</v>
      </c>
      <c r="J17" s="6" t="s">
        <v>15</v>
      </c>
    </row>
    <row r="18" spans="1:10" x14ac:dyDescent="0.25">
      <c r="A18" s="4">
        <v>46048</v>
      </c>
      <c r="B18" s="5" t="s">
        <v>43</v>
      </c>
      <c r="C18" s="6" t="s">
        <v>11</v>
      </c>
      <c r="D18" s="5" t="s">
        <v>12</v>
      </c>
      <c r="E18" s="7">
        <v>713988</v>
      </c>
      <c r="F18" s="8" t="s">
        <v>13</v>
      </c>
      <c r="G18" s="7">
        <v>57119</v>
      </c>
      <c r="H18" s="9">
        <v>771107</v>
      </c>
      <c r="I18" s="6" t="s">
        <v>14</v>
      </c>
      <c r="J18" s="6" t="s">
        <v>15</v>
      </c>
    </row>
    <row r="19" spans="1:10" x14ac:dyDescent="0.25">
      <c r="A19" s="4">
        <v>46048</v>
      </c>
      <c r="B19" s="5" t="s">
        <v>44</v>
      </c>
      <c r="C19" s="6" t="s">
        <v>11</v>
      </c>
      <c r="D19" s="5" t="s">
        <v>28</v>
      </c>
      <c r="E19" s="7">
        <v>1123829</v>
      </c>
      <c r="F19" s="8" t="s">
        <v>13</v>
      </c>
      <c r="G19" s="7">
        <v>89906</v>
      </c>
      <c r="H19" s="9">
        <v>1213735</v>
      </c>
      <c r="I19" s="6" t="s">
        <v>14</v>
      </c>
      <c r="J19" s="6" t="s">
        <v>15</v>
      </c>
    </row>
    <row r="20" spans="1:10" x14ac:dyDescent="0.25">
      <c r="D20" s="5" t="s">
        <v>59</v>
      </c>
      <c r="E20" s="7">
        <v>-856529</v>
      </c>
      <c r="F20" s="8" t="s">
        <v>13</v>
      </c>
      <c r="G20" s="7">
        <v>-68522</v>
      </c>
      <c r="H20" s="9">
        <f t="shared" ref="H20:H21" si="0">+E20+G20</f>
        <v>-925051</v>
      </c>
      <c r="I20" s="6" t="s">
        <v>14</v>
      </c>
      <c r="J20" s="6" t="s">
        <v>15</v>
      </c>
    </row>
    <row r="21" spans="1:10" x14ac:dyDescent="0.25">
      <c r="D21" s="5" t="s">
        <v>60</v>
      </c>
      <c r="E21" s="7">
        <v>-373408</v>
      </c>
      <c r="F21" s="8" t="s">
        <v>13</v>
      </c>
      <c r="G21" s="7">
        <v>-29872</v>
      </c>
      <c r="H21" s="9">
        <f t="shared" si="0"/>
        <v>-403280</v>
      </c>
      <c r="I21" s="6" t="s">
        <v>14</v>
      </c>
      <c r="J21" s="6" t="s">
        <v>15</v>
      </c>
    </row>
    <row r="22" spans="1:10" x14ac:dyDescent="0.25">
      <c r="H22" s="9">
        <f>SUM(H2:H21)</f>
        <v>19760744</v>
      </c>
    </row>
    <row r="23" spans="1:10" x14ac:dyDescent="0.25">
      <c r="A23" s="38">
        <v>46119</v>
      </c>
      <c r="D23" s="5" t="s">
        <v>108</v>
      </c>
      <c r="H23" s="9">
        <v>19760744</v>
      </c>
      <c r="I23" s="6" t="s">
        <v>14</v>
      </c>
      <c r="J23" s="6" t="s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D51-7D01-4A66-9CF2-DE6792DF3DCE}">
  <dimension ref="A1:K17"/>
  <sheetViews>
    <sheetView topLeftCell="A2" workbookViewId="0">
      <selection activeCell="M27" sqref="M27"/>
    </sheetView>
  </sheetViews>
  <sheetFormatPr defaultRowHeight="15" x14ac:dyDescent="0.25"/>
  <cols>
    <col min="1" max="1" width="12.5703125" customWidth="1"/>
    <col min="2" max="2" width="7.85546875" bestFit="1" customWidth="1"/>
    <col min="3" max="3" width="7.5703125" bestFit="1" customWidth="1"/>
    <col min="4" max="4" width="34" customWidth="1"/>
    <col min="5" max="5" width="8.42578125" bestFit="1" customWidth="1"/>
    <col min="6" max="6" width="6.85546875" bestFit="1" customWidth="1"/>
    <col min="7" max="7" width="8.140625" bestFit="1" customWidth="1"/>
    <col min="8" max="8" width="9.140625" bestFit="1" customWidth="1"/>
    <col min="9" max="9" width="28.28515625" customWidth="1"/>
    <col min="10" max="10" width="10.42578125" customWidth="1"/>
    <col min="12" max="12" width="13.140625" bestFit="1" customWidth="1"/>
    <col min="13" max="13" width="17.28515625" bestFit="1" customWidth="1"/>
  </cols>
  <sheetData>
    <row r="1" spans="1:10" ht="4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46055</v>
      </c>
      <c r="B2" s="5" t="s">
        <v>45</v>
      </c>
      <c r="C2" s="6" t="s">
        <v>11</v>
      </c>
      <c r="D2" s="5" t="s">
        <v>21</v>
      </c>
      <c r="E2" s="7">
        <v>489348</v>
      </c>
      <c r="F2" s="8" t="s">
        <v>13</v>
      </c>
      <c r="G2" s="7">
        <v>39148</v>
      </c>
      <c r="H2" s="9">
        <v>528496</v>
      </c>
      <c r="I2" s="6" t="s">
        <v>14</v>
      </c>
      <c r="J2" s="6" t="s">
        <v>15</v>
      </c>
    </row>
    <row r="3" spans="1:10" x14ac:dyDescent="0.25">
      <c r="A3" s="4">
        <v>46055</v>
      </c>
      <c r="B3" s="5" t="s">
        <v>46</v>
      </c>
      <c r="C3" s="6" t="s">
        <v>11</v>
      </c>
      <c r="D3" s="5" t="s">
        <v>17</v>
      </c>
      <c r="E3" s="7">
        <v>430837</v>
      </c>
      <c r="F3" s="8" t="s">
        <v>13</v>
      </c>
      <c r="G3" s="7">
        <v>34467</v>
      </c>
      <c r="H3" s="9">
        <v>465304</v>
      </c>
      <c r="I3" s="6" t="s">
        <v>14</v>
      </c>
      <c r="J3" s="6" t="s">
        <v>15</v>
      </c>
    </row>
    <row r="4" spans="1:10" x14ac:dyDescent="0.25">
      <c r="A4" s="4">
        <v>46055</v>
      </c>
      <c r="B4" s="5" t="s">
        <v>47</v>
      </c>
      <c r="C4" s="6" t="s">
        <v>11</v>
      </c>
      <c r="D4" s="5" t="s">
        <v>23</v>
      </c>
      <c r="E4" s="7">
        <v>2476742</v>
      </c>
      <c r="F4" s="8" t="s">
        <v>13</v>
      </c>
      <c r="G4" s="7">
        <v>198139</v>
      </c>
      <c r="H4" s="9">
        <v>2674881</v>
      </c>
      <c r="I4" s="6" t="s">
        <v>14</v>
      </c>
      <c r="J4" s="6" t="s">
        <v>15</v>
      </c>
    </row>
    <row r="5" spans="1:10" x14ac:dyDescent="0.25">
      <c r="A5" s="4">
        <v>46058</v>
      </c>
      <c r="B5" s="5" t="s">
        <v>48</v>
      </c>
      <c r="C5" s="6" t="s">
        <v>11</v>
      </c>
      <c r="D5" s="5" t="s">
        <v>12</v>
      </c>
      <c r="E5" s="7">
        <v>695094</v>
      </c>
      <c r="F5" s="8" t="s">
        <v>13</v>
      </c>
      <c r="G5" s="7">
        <v>55608</v>
      </c>
      <c r="H5" s="9">
        <v>750702</v>
      </c>
      <c r="I5" s="6" t="s">
        <v>14</v>
      </c>
      <c r="J5" s="6" t="s">
        <v>15</v>
      </c>
    </row>
    <row r="6" spans="1:10" x14ac:dyDescent="0.25">
      <c r="A6" s="4">
        <v>46058</v>
      </c>
      <c r="B6" s="5" t="s">
        <v>49</v>
      </c>
      <c r="C6" s="6" t="s">
        <v>11</v>
      </c>
      <c r="D6" s="5" t="s">
        <v>17</v>
      </c>
      <c r="E6" s="7">
        <v>1970865</v>
      </c>
      <c r="F6" s="8" t="s">
        <v>13</v>
      </c>
      <c r="G6" s="7">
        <v>157669</v>
      </c>
      <c r="H6" s="9">
        <v>2128534</v>
      </c>
      <c r="I6" s="6" t="s">
        <v>14</v>
      </c>
      <c r="J6" s="6" t="s">
        <v>15</v>
      </c>
    </row>
    <row r="7" spans="1:10" x14ac:dyDescent="0.25">
      <c r="A7" s="4">
        <v>46062</v>
      </c>
      <c r="B7" s="5" t="s">
        <v>50</v>
      </c>
      <c r="C7" s="6" t="s">
        <v>11</v>
      </c>
      <c r="D7" s="5" t="s">
        <v>26</v>
      </c>
      <c r="E7" s="7">
        <v>1373865</v>
      </c>
      <c r="F7" s="8" t="s">
        <v>13</v>
      </c>
      <c r="G7" s="7">
        <v>109909</v>
      </c>
      <c r="H7" s="9">
        <v>1483774</v>
      </c>
      <c r="I7" s="6" t="s">
        <v>14</v>
      </c>
      <c r="J7" s="6" t="s">
        <v>15</v>
      </c>
    </row>
    <row r="8" spans="1:10" x14ac:dyDescent="0.25">
      <c r="A8" s="4">
        <v>46062</v>
      </c>
      <c r="B8" s="5" t="s">
        <v>51</v>
      </c>
      <c r="C8" s="6" t="s">
        <v>11</v>
      </c>
      <c r="D8" s="5" t="s">
        <v>52</v>
      </c>
      <c r="E8" s="7">
        <v>781450</v>
      </c>
      <c r="F8" s="8" t="s">
        <v>13</v>
      </c>
      <c r="G8" s="7">
        <v>62516</v>
      </c>
      <c r="H8" s="9">
        <v>843966</v>
      </c>
      <c r="I8" s="6" t="s">
        <v>14</v>
      </c>
      <c r="J8" s="6" t="s">
        <v>15</v>
      </c>
    </row>
    <row r="9" spans="1:10" x14ac:dyDescent="0.25">
      <c r="A9" s="4">
        <v>46062</v>
      </c>
      <c r="B9" s="5" t="s">
        <v>53</v>
      </c>
      <c r="C9" s="6" t="s">
        <v>11</v>
      </c>
      <c r="D9" s="5" t="s">
        <v>40</v>
      </c>
      <c r="E9" s="7">
        <v>1008872</v>
      </c>
      <c r="F9" s="8" t="s">
        <v>13</v>
      </c>
      <c r="G9" s="7">
        <v>80710</v>
      </c>
      <c r="H9" s="9">
        <v>1089582</v>
      </c>
      <c r="I9" s="6" t="s">
        <v>14</v>
      </c>
      <c r="J9" s="6" t="s">
        <v>15</v>
      </c>
    </row>
    <row r="10" spans="1:10" x14ac:dyDescent="0.25">
      <c r="A10" s="4">
        <v>46062</v>
      </c>
      <c r="B10" s="5" t="s">
        <v>54</v>
      </c>
      <c r="C10" s="6" t="s">
        <v>11</v>
      </c>
      <c r="D10" s="5" t="s">
        <v>42</v>
      </c>
      <c r="E10" s="7">
        <v>3350450</v>
      </c>
      <c r="F10" s="8" t="s">
        <v>13</v>
      </c>
      <c r="G10" s="7">
        <v>268036</v>
      </c>
      <c r="H10" s="9">
        <v>3618486</v>
      </c>
      <c r="I10" s="6" t="s">
        <v>14</v>
      </c>
      <c r="J10" s="6" t="s">
        <v>15</v>
      </c>
    </row>
    <row r="11" spans="1:10" x14ac:dyDescent="0.25">
      <c r="A11" s="4">
        <v>46062</v>
      </c>
      <c r="B11" s="5" t="s">
        <v>55</v>
      </c>
      <c r="C11" s="6" t="s">
        <v>11</v>
      </c>
      <c r="D11" s="5" t="s">
        <v>17</v>
      </c>
      <c r="E11" s="7">
        <v>2050430</v>
      </c>
      <c r="F11" s="8" t="s">
        <v>13</v>
      </c>
      <c r="G11" s="7">
        <v>164034</v>
      </c>
      <c r="H11" s="9">
        <v>2214464</v>
      </c>
      <c r="I11" s="6" t="s">
        <v>14</v>
      </c>
      <c r="J11" s="6" t="s">
        <v>15</v>
      </c>
    </row>
    <row r="12" spans="1:10" x14ac:dyDescent="0.25">
      <c r="A12" s="4">
        <v>46062</v>
      </c>
      <c r="B12" s="5" t="s">
        <v>56</v>
      </c>
      <c r="C12" s="6" t="s">
        <v>11</v>
      </c>
      <c r="D12" s="5" t="s">
        <v>23</v>
      </c>
      <c r="E12" s="7">
        <v>1772800</v>
      </c>
      <c r="F12" s="8" t="s">
        <v>13</v>
      </c>
      <c r="G12" s="7">
        <v>141824</v>
      </c>
      <c r="H12" s="9">
        <v>1914624</v>
      </c>
      <c r="I12" s="6" t="s">
        <v>14</v>
      </c>
      <c r="J12" s="6" t="s">
        <v>15</v>
      </c>
    </row>
    <row r="13" spans="1:10" x14ac:dyDescent="0.25">
      <c r="A13" s="4">
        <v>46079</v>
      </c>
      <c r="B13" s="5" t="s">
        <v>57</v>
      </c>
      <c r="C13" s="6" t="s">
        <v>11</v>
      </c>
      <c r="D13" s="5" t="s">
        <v>12</v>
      </c>
      <c r="E13" s="7">
        <v>1067211</v>
      </c>
      <c r="F13" s="8" t="s">
        <v>13</v>
      </c>
      <c r="G13" s="7">
        <v>85377</v>
      </c>
      <c r="H13" s="9">
        <v>1152588</v>
      </c>
      <c r="I13" s="6" t="s">
        <v>14</v>
      </c>
      <c r="J13" s="6" t="s">
        <v>15</v>
      </c>
    </row>
    <row r="14" spans="1:10" x14ac:dyDescent="0.25">
      <c r="A14" s="4">
        <v>46079</v>
      </c>
      <c r="B14" s="5" t="s">
        <v>58</v>
      </c>
      <c r="C14" s="6" t="s">
        <v>11</v>
      </c>
      <c r="D14" s="5" t="s">
        <v>26</v>
      </c>
      <c r="E14" s="7">
        <v>751308</v>
      </c>
      <c r="F14" s="8" t="s">
        <v>13</v>
      </c>
      <c r="G14" s="7">
        <v>60105</v>
      </c>
      <c r="H14" s="9">
        <v>811413</v>
      </c>
      <c r="I14" s="6" t="s">
        <v>14</v>
      </c>
      <c r="J14" s="6" t="s">
        <v>15</v>
      </c>
    </row>
    <row r="15" spans="1:10" x14ac:dyDescent="0.25">
      <c r="D15" s="5" t="s">
        <v>61</v>
      </c>
      <c r="E15" s="7">
        <v>-814483</v>
      </c>
      <c r="F15" s="8" t="s">
        <v>13</v>
      </c>
      <c r="G15" s="7">
        <v>-65159</v>
      </c>
      <c r="H15" s="9">
        <f t="shared" ref="H15" si="0">+E15+G15</f>
        <v>-879642</v>
      </c>
      <c r="I15" s="6" t="s">
        <v>14</v>
      </c>
      <c r="J15" s="6" t="s">
        <v>15</v>
      </c>
    </row>
    <row r="16" spans="1:10" x14ac:dyDescent="0.25">
      <c r="D16" s="5" t="s">
        <v>62</v>
      </c>
      <c r="E16" s="7">
        <v>-348096</v>
      </c>
      <c r="F16" s="8" t="s">
        <v>13</v>
      </c>
      <c r="G16" s="7">
        <v>-27848</v>
      </c>
      <c r="H16" s="9">
        <f>+E16+G16+1</f>
        <v>-375943</v>
      </c>
      <c r="I16" s="6" t="s">
        <v>14</v>
      </c>
      <c r="J16" s="6" t="s">
        <v>15</v>
      </c>
    </row>
    <row r="17" spans="8:11" x14ac:dyDescent="0.25">
      <c r="H17" s="9">
        <f>SUM(H2:H16)</f>
        <v>18421229</v>
      </c>
      <c r="K17" t="s">
        <v>109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97CA-7442-4EBE-83E4-C29E6D3110CD}">
  <dimension ref="A2:K28"/>
  <sheetViews>
    <sheetView topLeftCell="B4" workbookViewId="0">
      <selection activeCell="F8" sqref="F8:F10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92" t="s">
        <v>114</v>
      </c>
      <c r="C2" s="92"/>
      <c r="D2" s="92"/>
      <c r="E2" s="92"/>
      <c r="F2" s="92"/>
      <c r="G2" s="92"/>
      <c r="H2" s="92"/>
    </row>
    <row r="3" spans="1:11" s="47" customFormat="1" ht="19.5" x14ac:dyDescent="0.3">
      <c r="A3" s="46"/>
      <c r="B3" s="46"/>
      <c r="C3" s="46" t="s">
        <v>115</v>
      </c>
      <c r="D3" s="46" t="s">
        <v>116</v>
      </c>
      <c r="E3" s="46" t="s">
        <v>117</v>
      </c>
      <c r="F3" s="46"/>
      <c r="G3" s="46" t="s">
        <v>91</v>
      </c>
      <c r="H3" s="46"/>
    </row>
    <row r="4" spans="1:11" ht="15.75" x14ac:dyDescent="0.25">
      <c r="B4" s="48" t="s">
        <v>118</v>
      </c>
      <c r="C4" s="49" t="s">
        <v>119</v>
      </c>
      <c r="D4" s="50" t="s">
        <v>120</v>
      </c>
      <c r="E4" s="50" t="s">
        <v>121</v>
      </c>
      <c r="F4" s="50" t="s">
        <v>125</v>
      </c>
      <c r="G4" s="50" t="s">
        <v>122</v>
      </c>
      <c r="H4" s="50" t="s">
        <v>123</v>
      </c>
      <c r="I4" s="51"/>
      <c r="J4" s="51"/>
    </row>
    <row r="5" spans="1:11" s="59" customFormat="1" ht="15.75" x14ac:dyDescent="0.25">
      <c r="A5" s="52"/>
      <c r="B5" s="53" t="s">
        <v>124</v>
      </c>
      <c r="C5" s="54"/>
      <c r="D5" s="55"/>
      <c r="E5" s="56"/>
      <c r="F5" s="56"/>
      <c r="G5" s="56"/>
      <c r="H5" s="57">
        <f>'chi tiết'!L3</f>
        <v>0</v>
      </c>
      <c r="I5" s="58"/>
      <c r="J5" s="58"/>
    </row>
    <row r="6" spans="1:11" s="59" customFormat="1" ht="15.75" x14ac:dyDescent="0.25">
      <c r="B6" s="60">
        <v>1</v>
      </c>
      <c r="C6" s="62">
        <f>SUMIFS('chi tiết'!$L:$L,'chi tiết'!$B:$B,$B6,'chi tiết'!$A:$A,"BH")</f>
        <v>21089075.759999998</v>
      </c>
      <c r="D6" s="62">
        <f>SUMIFS('chi tiết'!$L:$L,'chi tiết'!$B:$B,$B6,'chi tiết'!$A:$A,"TRA")</f>
        <v>-925050.24</v>
      </c>
      <c r="E6" s="62">
        <f>SUMIFS('chi tiết'!$L:$L,'chi tiết'!$B:$B,$B6,'chi tiết'!$A:$A,"GT")</f>
        <v>-403280.64000000001</v>
      </c>
      <c r="F6" s="62">
        <f>SUM(C6:E6)</f>
        <v>19760744.879999999</v>
      </c>
      <c r="G6" s="62">
        <f>SUMIFS('chi tiết'!$L:$L,'chi tiết'!$B:$B,$B6,'chi tiết'!$A:$A,"TT")</f>
        <v>-19760744</v>
      </c>
      <c r="H6" s="61">
        <f>H5+F6+G6</f>
        <v>0.87999999895691872</v>
      </c>
      <c r="I6" s="58"/>
      <c r="J6" s="58"/>
    </row>
    <row r="7" spans="1:11" s="59" customFormat="1" ht="15.75" x14ac:dyDescent="0.25">
      <c r="B7" s="60">
        <v>2</v>
      </c>
      <c r="C7" s="62">
        <f>SUMIFS('chi tiết'!$L:$L,'chi tiết'!$B:$B,$B7,'chi tiết'!$A:$A,"BH")</f>
        <v>19676813.760000002</v>
      </c>
      <c r="D7" s="62">
        <f>SUMIFS('chi tiết'!$L:$L,'chi tiết'!$B:$B,$B7,'chi tiết'!$A:$A,"TRA")</f>
        <v>-879641.64</v>
      </c>
      <c r="E7" s="62">
        <f>SUMIFS('chi tiết'!$L:$L,'chi tiết'!$B:$B,$B7,'chi tiết'!$A:$A,"GT")</f>
        <v>-375942.6</v>
      </c>
      <c r="F7" s="62">
        <f t="shared" ref="F7:F17" si="0">SUM(C7:E7)</f>
        <v>18421229.52</v>
      </c>
      <c r="G7" s="62">
        <f>SUMIFS('chi tiết'!$L:$L,'chi tiết'!$B:$B,$B7,'chi tiết'!$A:$A,"TT")</f>
        <v>-18421228</v>
      </c>
      <c r="H7" s="61">
        <f t="shared" ref="H7:H17" si="1">H6+F7+G7</f>
        <v>2.3999999985098839</v>
      </c>
      <c r="I7" s="58"/>
      <c r="J7" s="58"/>
    </row>
    <row r="8" spans="1:11" s="59" customFormat="1" ht="15.75" x14ac:dyDescent="0.25">
      <c r="B8" s="60">
        <v>3</v>
      </c>
      <c r="C8" s="62">
        <f>SUMIFS('chi tiết'!$L:$L,'chi tiết'!$B:$B,$B8,'chi tiết'!$A:$A,"BH")</f>
        <v>10745001</v>
      </c>
      <c r="D8" s="62">
        <f>SUMIFS('chi tiết'!$L:$L,'chi tiết'!$B:$B,$B8,'chi tiết'!$A:$A,"TRA")</f>
        <v>-627987.60000000009</v>
      </c>
      <c r="E8" s="62">
        <f>SUMIFS('chi tiết'!$L:$L,'chi tiết'!$B:$B,$B8,'chi tiết'!$A:$A,"GT")</f>
        <v>-202340.26800000001</v>
      </c>
      <c r="F8" s="62">
        <f t="shared" si="0"/>
        <v>9914673.1320000011</v>
      </c>
      <c r="G8" s="62">
        <f>SUMIFS('chi tiết'!$L:$L,'chi tiết'!$B:$B,$B8,'chi tiết'!$A:$A,"TT")</f>
        <v>0</v>
      </c>
      <c r="H8" s="61">
        <f t="shared" si="1"/>
        <v>9914675.5319999997</v>
      </c>
      <c r="I8" s="58"/>
      <c r="J8" s="58"/>
    </row>
    <row r="9" spans="1:11" s="59" customFormat="1" ht="15.75" x14ac:dyDescent="0.25">
      <c r="B9" s="60">
        <v>4</v>
      </c>
      <c r="C9" s="62">
        <f>SUMIFS('chi tiết'!$L:$L,'chi tiết'!$B:$B,$B9,'chi tiết'!$A:$A,"BH")</f>
        <v>8671450.6799999997</v>
      </c>
      <c r="D9" s="62">
        <f>SUMIFS('chi tiết'!$L:$L,'chi tiết'!$B:$B,$B9,'chi tiết'!$A:$A,"TRA")</f>
        <v>-4440927.88</v>
      </c>
      <c r="E9" s="62">
        <f>SUMIFS('chi tiết'!$L:$L,'chi tiết'!$B:$B,$B9,'chi tiết'!$A:$A,"GT")</f>
        <v>-84610.483200000002</v>
      </c>
      <c r="F9" s="62">
        <f t="shared" si="0"/>
        <v>4145912.3167999997</v>
      </c>
      <c r="G9" s="62">
        <f>SUMIFS('chi tiết'!$L:$L,'chi tiết'!$B:$B,$B9,'chi tiết'!$A:$A,"TT")</f>
        <v>0</v>
      </c>
      <c r="H9" s="61">
        <f t="shared" si="1"/>
        <v>14060587.8488</v>
      </c>
      <c r="I9" s="58"/>
      <c r="J9" s="58"/>
    </row>
    <row r="10" spans="1:11" s="59" customFormat="1" ht="15.75" x14ac:dyDescent="0.25">
      <c r="B10" s="60">
        <v>5</v>
      </c>
      <c r="C10" s="62">
        <f>SUMIFS('chi tiết'!$L:$L,'chi tiết'!$B:$B,$B10,'chi tiết'!$A:$A,"BH")</f>
        <v>2317094.64</v>
      </c>
      <c r="D10" s="62">
        <f>SUMIFS('chi tiết'!$L:$L,'chi tiết'!$B:$B,$B10,'chi tiết'!$A:$A,"TRA")</f>
        <v>-872286.84000000008</v>
      </c>
      <c r="E10" s="62">
        <f>SUMIFS('chi tiết'!$L:$L,'chi tiết'!$B:$B,$B10,'chi tiết'!$A:$A,"GT")</f>
        <v>-28896.156000000003</v>
      </c>
      <c r="F10" s="62">
        <f t="shared" si="0"/>
        <v>1415911.6440000001</v>
      </c>
      <c r="G10" s="62">
        <f>SUMIFS('chi tiết'!$L:$L,'chi tiết'!$B:$B,$B10,'chi tiết'!$A:$A,"TT")</f>
        <v>0</v>
      </c>
      <c r="H10" s="61">
        <f t="shared" si="1"/>
        <v>15476499.492799999</v>
      </c>
      <c r="I10" s="58"/>
      <c r="J10" s="58"/>
      <c r="K10" s="58"/>
    </row>
    <row r="11" spans="1:11" s="59" customFormat="1" ht="15.75" x14ac:dyDescent="0.25">
      <c r="B11" s="60">
        <v>6</v>
      </c>
      <c r="C11" s="62">
        <f>SUMIFS('chi tiết'!$L:$L,'chi tiết'!$B:$B,$B11,'chi tiết'!$A:$A,"BH")</f>
        <v>0</v>
      </c>
      <c r="D11" s="62">
        <f>SUMIFS('chi tiết'!$L:$L,'chi tiết'!$B:$B,$B11,'chi tiết'!$A:$A,"TRA")</f>
        <v>0</v>
      </c>
      <c r="E11" s="62">
        <f>SUMIFS('chi tiết'!$L:$L,'chi tiết'!$B:$B,$B11,'chi tiết'!$A:$A,"GT")</f>
        <v>0</v>
      </c>
      <c r="F11" s="62">
        <f t="shared" si="0"/>
        <v>0</v>
      </c>
      <c r="G11" s="62">
        <f>SUMIFS('chi tiết'!$L:$L,'chi tiết'!$B:$B,$B11,'chi tiết'!$A:$A,"TT")</f>
        <v>0</v>
      </c>
      <c r="H11" s="61">
        <f t="shared" si="1"/>
        <v>15476499.492799999</v>
      </c>
      <c r="I11" s="58"/>
      <c r="J11" s="58"/>
    </row>
    <row r="12" spans="1:11" s="59" customFormat="1" ht="15.75" x14ac:dyDescent="0.25">
      <c r="B12" s="60">
        <v>7</v>
      </c>
      <c r="C12" s="62">
        <f>SUMIFS('chi tiết'!$L:$L,'chi tiết'!$B:$B,$B12,'chi tiết'!$A:$A,"BH")</f>
        <v>0</v>
      </c>
      <c r="D12" s="62">
        <f>SUMIFS('chi tiết'!$L:$L,'chi tiết'!$B:$B,$B12,'chi tiết'!$A:$A,"TRA")</f>
        <v>0</v>
      </c>
      <c r="E12" s="62">
        <f>SUMIFS('chi tiết'!$L:$L,'chi tiết'!$B:$B,$B12,'chi tiết'!$A:$A,"GT")</f>
        <v>0</v>
      </c>
      <c r="F12" s="62">
        <f t="shared" si="0"/>
        <v>0</v>
      </c>
      <c r="G12" s="62">
        <f>SUMIFS('chi tiết'!$L:$L,'chi tiết'!$B:$B,$B12,'chi tiết'!$A:$A,"TT")</f>
        <v>0</v>
      </c>
      <c r="H12" s="61">
        <f t="shared" si="1"/>
        <v>15476499.492799999</v>
      </c>
    </row>
    <row r="13" spans="1:11" s="59" customFormat="1" ht="15.75" x14ac:dyDescent="0.25">
      <c r="B13" s="60">
        <v>8</v>
      </c>
      <c r="C13" s="62">
        <f>SUMIFS('chi tiết'!$L:$L,'chi tiết'!$B:$B,$B13,'chi tiết'!$A:$A,"BH")</f>
        <v>0</v>
      </c>
      <c r="D13" s="62">
        <f>SUMIFS('chi tiết'!$L:$L,'chi tiết'!$B:$B,$B13,'chi tiết'!$A:$A,"TRA")</f>
        <v>0</v>
      </c>
      <c r="E13" s="62">
        <f>SUMIFS('chi tiết'!$L:$L,'chi tiết'!$B:$B,$B13,'chi tiết'!$A:$A,"GT")</f>
        <v>0</v>
      </c>
      <c r="F13" s="62">
        <f t="shared" si="0"/>
        <v>0</v>
      </c>
      <c r="G13" s="62">
        <f>SUMIFS('chi tiết'!$L:$L,'chi tiết'!$B:$B,$B13,'chi tiết'!$A:$A,"TT")</f>
        <v>0</v>
      </c>
      <c r="H13" s="61">
        <f t="shared" si="1"/>
        <v>15476499.492799999</v>
      </c>
    </row>
    <row r="14" spans="1:11" s="59" customFormat="1" ht="15.75" x14ac:dyDescent="0.25">
      <c r="B14" s="60">
        <v>9</v>
      </c>
      <c r="C14" s="62">
        <f>SUMIFS('chi tiết'!$L:$L,'chi tiết'!$B:$B,$B14,'chi tiết'!$A:$A,"BH")</f>
        <v>0</v>
      </c>
      <c r="D14" s="62">
        <f>SUMIFS('chi tiết'!$L:$L,'chi tiết'!$B:$B,$B14,'chi tiết'!$A:$A,"TRA")</f>
        <v>0</v>
      </c>
      <c r="E14" s="62">
        <f>SUMIFS('chi tiết'!$L:$L,'chi tiết'!$B:$B,$B14,'chi tiết'!$A:$A,"GT")</f>
        <v>0</v>
      </c>
      <c r="F14" s="62">
        <f t="shared" si="0"/>
        <v>0</v>
      </c>
      <c r="G14" s="62">
        <f>SUMIFS('chi tiết'!$L:$L,'chi tiết'!$B:$B,$B14,'chi tiết'!$A:$A,"TT")</f>
        <v>0</v>
      </c>
      <c r="H14" s="61">
        <f t="shared" si="1"/>
        <v>15476499.492799999</v>
      </c>
    </row>
    <row r="15" spans="1:11" s="59" customFormat="1" ht="15.75" x14ac:dyDescent="0.25">
      <c r="B15" s="60">
        <v>10</v>
      </c>
      <c r="C15" s="62">
        <f>SUMIFS('chi tiết'!$L:$L,'chi tiết'!$B:$B,$B15,'chi tiết'!$A:$A,"BH")</f>
        <v>0</v>
      </c>
      <c r="D15" s="62">
        <f>SUMIFS('chi tiết'!$L:$L,'chi tiết'!$B:$B,$B15,'chi tiết'!$A:$A,"TRA")</f>
        <v>0</v>
      </c>
      <c r="E15" s="62">
        <f>SUMIFS('chi tiết'!$L:$L,'chi tiết'!$B:$B,$B15,'chi tiết'!$A:$A,"GT")</f>
        <v>0</v>
      </c>
      <c r="F15" s="62">
        <f t="shared" si="0"/>
        <v>0</v>
      </c>
      <c r="G15" s="62">
        <f>SUMIFS('chi tiết'!$L:$L,'chi tiết'!$B:$B,$B15,'chi tiết'!$A:$A,"TT")</f>
        <v>0</v>
      </c>
      <c r="H15" s="61">
        <f t="shared" si="1"/>
        <v>15476499.492799999</v>
      </c>
    </row>
    <row r="16" spans="1:11" s="59" customFormat="1" ht="15.75" x14ac:dyDescent="0.25">
      <c r="B16" s="60">
        <v>11</v>
      </c>
      <c r="C16" s="62">
        <f>SUMIFS('chi tiết'!$L:$L,'chi tiết'!$B:$B,$B16,'chi tiết'!$A:$A,"BH")</f>
        <v>0</v>
      </c>
      <c r="D16" s="62">
        <f>SUMIFS('chi tiết'!$L:$L,'chi tiết'!$B:$B,$B16,'chi tiết'!$A:$A,"TRA")</f>
        <v>0</v>
      </c>
      <c r="E16" s="62">
        <f>SUMIFS('chi tiết'!$L:$L,'chi tiết'!$B:$B,$B16,'chi tiết'!$A:$A,"GT")</f>
        <v>0</v>
      </c>
      <c r="F16" s="62">
        <f t="shared" si="0"/>
        <v>0</v>
      </c>
      <c r="G16" s="62">
        <f>SUMIFS('chi tiết'!$L:$L,'chi tiết'!$B:$B,$B16,'chi tiết'!$A:$A,"TT")</f>
        <v>0</v>
      </c>
      <c r="H16" s="61">
        <f t="shared" si="1"/>
        <v>15476499.492799999</v>
      </c>
    </row>
    <row r="17" spans="2:8" s="59" customFormat="1" ht="15.75" x14ac:dyDescent="0.25">
      <c r="B17" s="60">
        <v>12</v>
      </c>
      <c r="C17" s="62">
        <f>SUMIFS('chi tiết'!$L:$L,'chi tiết'!$B:$B,$B17,'chi tiết'!$A:$A,"BH")</f>
        <v>0</v>
      </c>
      <c r="D17" s="62">
        <f>SUMIFS('chi tiết'!$L:$L,'chi tiết'!$B:$B,$B17,'chi tiết'!$A:$A,"TRA")</f>
        <v>0</v>
      </c>
      <c r="E17" s="62">
        <f>SUMIFS('chi tiết'!$L:$L,'chi tiết'!$B:$B,$B17,'chi tiết'!$A:$A,"GT")</f>
        <v>0</v>
      </c>
      <c r="F17" s="62">
        <f t="shared" si="0"/>
        <v>0</v>
      </c>
      <c r="G17" s="62">
        <f>SUMIFS('chi tiết'!$L:$L,'chi tiết'!$B:$B,$B17,'chi tiết'!$A:$A,"TT")</f>
        <v>0</v>
      </c>
      <c r="H17" s="61">
        <f t="shared" si="1"/>
        <v>15476499.492799999</v>
      </c>
    </row>
    <row r="18" spans="2:8" s="59" customFormat="1" ht="15.75" x14ac:dyDescent="0.25">
      <c r="B18" s="63" t="s">
        <v>125</v>
      </c>
      <c r="C18" s="64">
        <f>SUM(C6:C17)</f>
        <v>62499435.839999996</v>
      </c>
      <c r="D18" s="64">
        <f t="shared" ref="D18:G18" si="2">SUM(D6:D17)</f>
        <v>-7745894.1999999993</v>
      </c>
      <c r="E18" s="64">
        <f t="shared" si="2"/>
        <v>-1095070.1472</v>
      </c>
      <c r="F18" s="64"/>
      <c r="G18" s="64">
        <f t="shared" si="2"/>
        <v>-38181972</v>
      </c>
      <c r="H18" s="64">
        <f>H5+SUM(C18:G18)</f>
        <v>15476499.492799997</v>
      </c>
    </row>
    <row r="28" spans="2:8" x14ac:dyDescent="0.25">
      <c r="E28" s="65"/>
      <c r="F28" s="65"/>
    </row>
  </sheetData>
  <mergeCells count="1">
    <mergeCell ref="B2:H2"/>
  </mergeCells>
  <conditionalFormatting sqref="B18">
    <cfRule type="duplicateValues" dxfId="9" priority="1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4245D-F20D-42A4-8CF6-A2CAD769C2B1}">
  <dimension ref="A1:M81"/>
  <sheetViews>
    <sheetView topLeftCell="A73" workbookViewId="0">
      <selection activeCell="I76" sqref="I76:L81"/>
    </sheetView>
  </sheetViews>
  <sheetFormatPr defaultRowHeight="15" x14ac:dyDescent="0.25"/>
  <cols>
    <col min="4" max="4" width="11.28515625" bestFit="1" customWidth="1"/>
    <col min="5" max="5" width="10.42578125" bestFit="1" customWidth="1"/>
    <col min="6" max="6" width="25.140625" customWidth="1"/>
    <col min="7" max="7" width="46.28515625" bestFit="1" customWidth="1"/>
    <col min="8" max="8" width="19" customWidth="1"/>
    <col min="9" max="9" width="13.140625" bestFit="1" customWidth="1"/>
    <col min="12" max="12" width="21" customWidth="1"/>
    <col min="13" max="13" width="10.5703125" bestFit="1" customWidth="1"/>
  </cols>
  <sheetData>
    <row r="1" spans="1:13" x14ac:dyDescent="0.25">
      <c r="E1" s="38"/>
      <c r="I1" s="44"/>
      <c r="J1" s="44"/>
      <c r="K1" s="44"/>
      <c r="L1" s="66">
        <f>SUBTOTAL(9,L3:L31197)</f>
        <v>15476499.492800001</v>
      </c>
      <c r="M1" s="44"/>
    </row>
    <row r="2" spans="1:13" ht="38.25" x14ac:dyDescent="0.25">
      <c r="A2" s="67" t="s">
        <v>126</v>
      </c>
      <c r="B2" s="67" t="s">
        <v>133</v>
      </c>
      <c r="C2" s="67" t="s">
        <v>1</v>
      </c>
      <c r="D2" s="67" t="s">
        <v>127</v>
      </c>
      <c r="E2" s="68" t="s">
        <v>0</v>
      </c>
      <c r="F2" s="67" t="s">
        <v>128</v>
      </c>
      <c r="G2" s="67" t="s">
        <v>129</v>
      </c>
      <c r="H2" s="67" t="s">
        <v>3</v>
      </c>
      <c r="I2" s="69" t="s">
        <v>130</v>
      </c>
      <c r="J2" s="69" t="s">
        <v>135</v>
      </c>
      <c r="K2" s="69" t="s">
        <v>131</v>
      </c>
      <c r="L2" s="69" t="s">
        <v>105</v>
      </c>
    </row>
    <row r="3" spans="1:13" x14ac:dyDescent="0.25">
      <c r="A3" s="70"/>
      <c r="B3" s="70"/>
      <c r="C3" s="71"/>
      <c r="D3" s="72"/>
      <c r="E3" s="72"/>
      <c r="F3" s="72"/>
      <c r="G3" s="72"/>
      <c r="H3" s="72" t="s">
        <v>132</v>
      </c>
      <c r="I3" s="73"/>
      <c r="J3" s="73"/>
      <c r="K3" s="73"/>
      <c r="L3" s="74">
        <v>0</v>
      </c>
    </row>
    <row r="4" spans="1:13" x14ac:dyDescent="0.25">
      <c r="A4" s="70" t="s">
        <v>115</v>
      </c>
      <c r="B4" s="70">
        <f>MONTH(E4)</f>
        <v>1</v>
      </c>
      <c r="C4" s="5" t="s">
        <v>10</v>
      </c>
      <c r="D4" s="75"/>
      <c r="E4" s="4">
        <v>46027</v>
      </c>
      <c r="F4" s="75" t="s">
        <v>134</v>
      </c>
      <c r="G4" s="6" t="s">
        <v>14</v>
      </c>
      <c r="H4" s="5" t="s">
        <v>12</v>
      </c>
      <c r="I4" s="7">
        <v>406827</v>
      </c>
      <c r="J4" s="73">
        <f>I4*0%</f>
        <v>0</v>
      </c>
      <c r="K4" s="73">
        <f>(I4-J4)*8%</f>
        <v>32546.16</v>
      </c>
      <c r="L4" s="73">
        <f>I4+K4-J4</f>
        <v>439373.16</v>
      </c>
      <c r="M4" s="38"/>
    </row>
    <row r="5" spans="1:13" x14ac:dyDescent="0.25">
      <c r="A5" s="70" t="s">
        <v>115</v>
      </c>
      <c r="B5" s="70">
        <f t="shared" ref="B5:B22" si="0">MONTH(E5)</f>
        <v>1</v>
      </c>
      <c r="C5" s="5" t="s">
        <v>16</v>
      </c>
      <c r="E5" s="4">
        <v>46027</v>
      </c>
      <c r="F5" s="75" t="s">
        <v>134</v>
      </c>
      <c r="G5" s="6" t="s">
        <v>14</v>
      </c>
      <c r="H5" s="5" t="s">
        <v>17</v>
      </c>
      <c r="I5" s="7">
        <v>1411859</v>
      </c>
      <c r="J5" s="73">
        <f t="shared" ref="J5:J57" si="1">I5*0%</f>
        <v>0</v>
      </c>
      <c r="K5" s="73">
        <f t="shared" ref="K5:K21" si="2">(I5-J5)*8%</f>
        <v>112948.72</v>
      </c>
      <c r="L5" s="73">
        <f t="shared" ref="L5:L21" si="3">I5+K5-J5</f>
        <v>1524807.72</v>
      </c>
    </row>
    <row r="6" spans="1:13" x14ac:dyDescent="0.25">
      <c r="A6" s="70" t="s">
        <v>115</v>
      </c>
      <c r="B6" s="70">
        <f t="shared" si="0"/>
        <v>1</v>
      </c>
      <c r="C6" s="5" t="s">
        <v>18</v>
      </c>
      <c r="E6" s="4">
        <v>46027</v>
      </c>
      <c r="F6" s="75" t="s">
        <v>134</v>
      </c>
      <c r="G6" s="6" t="s">
        <v>14</v>
      </c>
      <c r="H6" s="5" t="s">
        <v>19</v>
      </c>
      <c r="I6" s="7">
        <v>1601320</v>
      </c>
      <c r="J6" s="73">
        <f t="shared" si="1"/>
        <v>0</v>
      </c>
      <c r="K6" s="73">
        <f t="shared" si="2"/>
        <v>128105.60000000001</v>
      </c>
      <c r="L6" s="73">
        <f t="shared" si="3"/>
        <v>1729425.6</v>
      </c>
    </row>
    <row r="7" spans="1:13" x14ac:dyDescent="0.25">
      <c r="A7" s="70" t="s">
        <v>115</v>
      </c>
      <c r="B7" s="70">
        <f t="shared" si="0"/>
        <v>1</v>
      </c>
      <c r="C7" s="5" t="s">
        <v>20</v>
      </c>
      <c r="E7" s="4">
        <v>46027</v>
      </c>
      <c r="F7" s="75" t="s">
        <v>134</v>
      </c>
      <c r="G7" s="6" t="s">
        <v>14</v>
      </c>
      <c r="H7" s="5" t="s">
        <v>21</v>
      </c>
      <c r="I7" s="7">
        <v>738958</v>
      </c>
      <c r="J7" s="73">
        <f t="shared" si="1"/>
        <v>0</v>
      </c>
      <c r="K7" s="73">
        <f t="shared" si="2"/>
        <v>59116.639999999999</v>
      </c>
      <c r="L7" s="73">
        <f t="shared" si="3"/>
        <v>798074.64</v>
      </c>
    </row>
    <row r="8" spans="1:13" x14ac:dyDescent="0.25">
      <c r="A8" s="70" t="s">
        <v>115</v>
      </c>
      <c r="B8" s="70">
        <f t="shared" si="0"/>
        <v>1</v>
      </c>
      <c r="C8" s="5" t="s">
        <v>22</v>
      </c>
      <c r="E8" s="4">
        <v>46027</v>
      </c>
      <c r="F8" s="75" t="s">
        <v>134</v>
      </c>
      <c r="G8" s="6" t="s">
        <v>14</v>
      </c>
      <c r="H8" s="5" t="s">
        <v>23</v>
      </c>
      <c r="I8" s="7">
        <v>1786180</v>
      </c>
      <c r="J8" s="73">
        <f t="shared" si="1"/>
        <v>0</v>
      </c>
      <c r="K8" s="73">
        <f t="shared" si="2"/>
        <v>142894.39999999999</v>
      </c>
      <c r="L8" s="73">
        <f t="shared" si="3"/>
        <v>1929074.4</v>
      </c>
    </row>
    <row r="9" spans="1:13" x14ac:dyDescent="0.25">
      <c r="A9" s="70" t="s">
        <v>115</v>
      </c>
      <c r="B9" s="70">
        <f t="shared" si="0"/>
        <v>1</v>
      </c>
      <c r="C9" s="5" t="s">
        <v>24</v>
      </c>
      <c r="E9" s="4">
        <v>46030</v>
      </c>
      <c r="F9" s="75" t="s">
        <v>134</v>
      </c>
      <c r="G9" s="6" t="s">
        <v>14</v>
      </c>
      <c r="H9" s="5" t="s">
        <v>12</v>
      </c>
      <c r="I9" s="7">
        <v>727298</v>
      </c>
      <c r="J9" s="73">
        <f t="shared" si="1"/>
        <v>0</v>
      </c>
      <c r="K9" s="73">
        <f t="shared" si="2"/>
        <v>58183.840000000004</v>
      </c>
      <c r="L9" s="73">
        <f t="shared" si="3"/>
        <v>785481.84</v>
      </c>
    </row>
    <row r="10" spans="1:13" x14ac:dyDescent="0.25">
      <c r="A10" s="70" t="s">
        <v>115</v>
      </c>
      <c r="B10" s="70">
        <f t="shared" si="0"/>
        <v>1</v>
      </c>
      <c r="C10" s="5" t="s">
        <v>25</v>
      </c>
      <c r="E10" s="4">
        <v>46030</v>
      </c>
      <c r="F10" s="75" t="s">
        <v>134</v>
      </c>
      <c r="G10" s="6" t="s">
        <v>14</v>
      </c>
      <c r="H10" s="5" t="s">
        <v>26</v>
      </c>
      <c r="I10" s="7">
        <v>535371</v>
      </c>
      <c r="J10" s="73">
        <f t="shared" si="1"/>
        <v>0</v>
      </c>
      <c r="K10" s="73">
        <f t="shared" si="2"/>
        <v>42829.68</v>
      </c>
      <c r="L10" s="73">
        <f t="shared" si="3"/>
        <v>578200.68000000005</v>
      </c>
    </row>
    <row r="11" spans="1:13" x14ac:dyDescent="0.25">
      <c r="A11" s="70" t="s">
        <v>115</v>
      </c>
      <c r="B11" s="70">
        <f t="shared" si="0"/>
        <v>1</v>
      </c>
      <c r="C11" s="5" t="s">
        <v>27</v>
      </c>
      <c r="E11" s="4">
        <v>46030</v>
      </c>
      <c r="F11" s="75" t="s">
        <v>134</v>
      </c>
      <c r="G11" s="6" t="s">
        <v>14</v>
      </c>
      <c r="H11" s="5" t="s">
        <v>28</v>
      </c>
      <c r="I11" s="7">
        <v>1630367</v>
      </c>
      <c r="J11" s="73">
        <f t="shared" si="1"/>
        <v>0</v>
      </c>
      <c r="K11" s="73">
        <f t="shared" si="2"/>
        <v>130429.36</v>
      </c>
      <c r="L11" s="73">
        <f t="shared" si="3"/>
        <v>1760796.36</v>
      </c>
    </row>
    <row r="12" spans="1:13" x14ac:dyDescent="0.25">
      <c r="A12" s="70" t="s">
        <v>115</v>
      </c>
      <c r="B12" s="70">
        <f t="shared" si="0"/>
        <v>1</v>
      </c>
      <c r="C12" s="5" t="s">
        <v>29</v>
      </c>
      <c r="E12" s="4">
        <v>46030</v>
      </c>
      <c r="F12" s="75" t="s">
        <v>134</v>
      </c>
      <c r="G12" s="6" t="s">
        <v>14</v>
      </c>
      <c r="H12" s="5" t="s">
        <v>30</v>
      </c>
      <c r="I12" s="7">
        <v>936575</v>
      </c>
      <c r="J12" s="73">
        <f t="shared" si="1"/>
        <v>0</v>
      </c>
      <c r="K12" s="73">
        <f t="shared" si="2"/>
        <v>74926</v>
      </c>
      <c r="L12" s="73">
        <f t="shared" si="3"/>
        <v>1011501</v>
      </c>
    </row>
    <row r="13" spans="1:13" x14ac:dyDescent="0.25">
      <c r="A13" s="70" t="s">
        <v>115</v>
      </c>
      <c r="B13" s="70">
        <f t="shared" si="0"/>
        <v>1</v>
      </c>
      <c r="C13" s="5" t="s">
        <v>31</v>
      </c>
      <c r="E13" s="4">
        <v>46035</v>
      </c>
      <c r="F13" s="75" t="s">
        <v>134</v>
      </c>
      <c r="G13" s="6" t="s">
        <v>14</v>
      </c>
      <c r="H13" s="5" t="s">
        <v>32</v>
      </c>
      <c r="I13" s="7">
        <v>1568904</v>
      </c>
      <c r="J13" s="73">
        <f t="shared" si="1"/>
        <v>0</v>
      </c>
      <c r="K13" s="73">
        <f t="shared" si="2"/>
        <v>125512.32000000001</v>
      </c>
      <c r="L13" s="73">
        <f t="shared" si="3"/>
        <v>1694416.32</v>
      </c>
    </row>
    <row r="14" spans="1:13" x14ac:dyDescent="0.25">
      <c r="A14" s="70" t="s">
        <v>115</v>
      </c>
      <c r="B14" s="70">
        <f t="shared" si="0"/>
        <v>1</v>
      </c>
      <c r="C14" s="5" t="s">
        <v>33</v>
      </c>
      <c r="E14" s="4">
        <v>46037</v>
      </c>
      <c r="F14" s="75" t="s">
        <v>134</v>
      </c>
      <c r="G14" s="6" t="s">
        <v>14</v>
      </c>
      <c r="H14" s="5" t="s">
        <v>12</v>
      </c>
      <c r="I14" s="7">
        <v>582015</v>
      </c>
      <c r="J14" s="73">
        <f t="shared" si="1"/>
        <v>0</v>
      </c>
      <c r="K14" s="73">
        <f t="shared" si="2"/>
        <v>46561.200000000004</v>
      </c>
      <c r="L14" s="73">
        <f t="shared" si="3"/>
        <v>628576.19999999995</v>
      </c>
    </row>
    <row r="15" spans="1:13" x14ac:dyDescent="0.25">
      <c r="A15" s="70" t="s">
        <v>115</v>
      </c>
      <c r="B15" s="70">
        <f t="shared" si="0"/>
        <v>1</v>
      </c>
      <c r="C15" s="5" t="s">
        <v>34</v>
      </c>
      <c r="E15" s="4">
        <v>46037</v>
      </c>
      <c r="F15" s="75" t="s">
        <v>134</v>
      </c>
      <c r="G15" s="6" t="s">
        <v>14</v>
      </c>
      <c r="H15" s="5" t="s">
        <v>35</v>
      </c>
      <c r="I15" s="7">
        <v>1401980</v>
      </c>
      <c r="J15" s="73">
        <f t="shared" si="1"/>
        <v>0</v>
      </c>
      <c r="K15" s="73">
        <f t="shared" si="2"/>
        <v>112158.40000000001</v>
      </c>
      <c r="L15" s="73">
        <f t="shared" si="3"/>
        <v>1514138.4</v>
      </c>
    </row>
    <row r="16" spans="1:13" x14ac:dyDescent="0.25">
      <c r="A16" s="70" t="s">
        <v>115</v>
      </c>
      <c r="B16" s="70">
        <f t="shared" si="0"/>
        <v>1</v>
      </c>
      <c r="C16" s="5" t="s">
        <v>36</v>
      </c>
      <c r="E16" s="4">
        <v>46037</v>
      </c>
      <c r="F16" s="75" t="s">
        <v>134</v>
      </c>
      <c r="G16" s="6" t="s">
        <v>14</v>
      </c>
      <c r="H16" s="5" t="s">
        <v>37</v>
      </c>
      <c r="I16" s="7">
        <v>974337</v>
      </c>
      <c r="J16" s="73">
        <f t="shared" si="1"/>
        <v>0</v>
      </c>
      <c r="K16" s="73">
        <f t="shared" si="2"/>
        <v>77946.960000000006</v>
      </c>
      <c r="L16" s="73">
        <f t="shared" si="3"/>
        <v>1052283.96</v>
      </c>
    </row>
    <row r="17" spans="1:13" x14ac:dyDescent="0.25">
      <c r="A17" s="70" t="s">
        <v>115</v>
      </c>
      <c r="B17" s="70">
        <f t="shared" si="0"/>
        <v>1</v>
      </c>
      <c r="C17" s="5" t="s">
        <v>38</v>
      </c>
      <c r="E17" s="4">
        <v>46037</v>
      </c>
      <c r="F17" s="75" t="s">
        <v>134</v>
      </c>
      <c r="G17" s="6" t="s">
        <v>14</v>
      </c>
      <c r="H17" s="5" t="s">
        <v>17</v>
      </c>
      <c r="I17" s="7">
        <v>797952</v>
      </c>
      <c r="J17" s="73">
        <f t="shared" si="1"/>
        <v>0</v>
      </c>
      <c r="K17" s="73">
        <f t="shared" si="2"/>
        <v>63836.160000000003</v>
      </c>
      <c r="L17" s="73">
        <f t="shared" si="3"/>
        <v>861788.16000000003</v>
      </c>
    </row>
    <row r="18" spans="1:13" x14ac:dyDescent="0.25">
      <c r="A18" s="70" t="s">
        <v>115</v>
      </c>
      <c r="B18" s="70">
        <f t="shared" si="0"/>
        <v>1</v>
      </c>
      <c r="C18" s="5" t="s">
        <v>39</v>
      </c>
      <c r="E18" s="4">
        <v>46044</v>
      </c>
      <c r="F18" s="75" t="s">
        <v>134</v>
      </c>
      <c r="G18" s="6" t="s">
        <v>14</v>
      </c>
      <c r="H18" s="5" t="s">
        <v>40</v>
      </c>
      <c r="I18" s="7">
        <v>918397</v>
      </c>
      <c r="J18" s="73">
        <f t="shared" si="1"/>
        <v>0</v>
      </c>
      <c r="K18" s="73">
        <f t="shared" si="2"/>
        <v>73471.759999999995</v>
      </c>
      <c r="L18" s="73">
        <f t="shared" si="3"/>
        <v>991868.76</v>
      </c>
    </row>
    <row r="19" spans="1:13" x14ac:dyDescent="0.25">
      <c r="A19" s="70" t="s">
        <v>115</v>
      </c>
      <c r="B19" s="70">
        <f t="shared" si="0"/>
        <v>1</v>
      </c>
      <c r="C19" s="5" t="s">
        <v>41</v>
      </c>
      <c r="E19" s="4">
        <v>46044</v>
      </c>
      <c r="F19" s="75" t="s">
        <v>134</v>
      </c>
      <c r="G19" s="6" t="s">
        <v>14</v>
      </c>
      <c r="H19" s="5" t="s">
        <v>42</v>
      </c>
      <c r="I19" s="7">
        <v>1670765</v>
      </c>
      <c r="J19" s="73">
        <f t="shared" si="1"/>
        <v>0</v>
      </c>
      <c r="K19" s="73">
        <f t="shared" si="2"/>
        <v>133661.20000000001</v>
      </c>
      <c r="L19" s="73">
        <f t="shared" si="3"/>
        <v>1804426.2</v>
      </c>
    </row>
    <row r="20" spans="1:13" x14ac:dyDescent="0.25">
      <c r="A20" s="70" t="s">
        <v>115</v>
      </c>
      <c r="B20" s="70">
        <f t="shared" si="0"/>
        <v>1</v>
      </c>
      <c r="C20" s="5" t="s">
        <v>43</v>
      </c>
      <c r="E20" s="4">
        <v>46048</v>
      </c>
      <c r="F20" s="75" t="s">
        <v>134</v>
      </c>
      <c r="G20" s="6" t="s">
        <v>14</v>
      </c>
      <c r="H20" s="5" t="s">
        <v>12</v>
      </c>
      <c r="I20" s="7">
        <v>713988</v>
      </c>
      <c r="J20" s="73">
        <f t="shared" si="1"/>
        <v>0</v>
      </c>
      <c r="K20" s="73">
        <f t="shared" si="2"/>
        <v>57119.040000000001</v>
      </c>
      <c r="L20" s="73">
        <f t="shared" si="3"/>
        <v>771107.04</v>
      </c>
    </row>
    <row r="21" spans="1:13" x14ac:dyDescent="0.25">
      <c r="A21" s="70" t="s">
        <v>115</v>
      </c>
      <c r="B21" s="70">
        <f t="shared" si="0"/>
        <v>1</v>
      </c>
      <c r="C21" s="5" t="s">
        <v>44</v>
      </c>
      <c r="E21" s="4">
        <v>46048</v>
      </c>
      <c r="F21" s="75" t="s">
        <v>134</v>
      </c>
      <c r="G21" s="6" t="s">
        <v>14</v>
      </c>
      <c r="H21" s="5" t="s">
        <v>28</v>
      </c>
      <c r="I21" s="7">
        <v>1123829</v>
      </c>
      <c r="J21" s="73">
        <f t="shared" si="1"/>
        <v>0</v>
      </c>
      <c r="K21" s="73">
        <f t="shared" si="2"/>
        <v>89906.32</v>
      </c>
      <c r="L21" s="73">
        <f t="shared" si="3"/>
        <v>1213735.32</v>
      </c>
      <c r="M21" s="44"/>
    </row>
    <row r="22" spans="1:13" x14ac:dyDescent="0.25">
      <c r="A22" s="76" t="s">
        <v>116</v>
      </c>
      <c r="B22" s="70">
        <f t="shared" si="0"/>
        <v>1</v>
      </c>
      <c r="C22" s="77" t="s">
        <v>141</v>
      </c>
      <c r="D22" s="77" t="s">
        <v>136</v>
      </c>
      <c r="E22" s="91"/>
      <c r="F22" s="75" t="s">
        <v>134</v>
      </c>
      <c r="G22" s="6" t="s">
        <v>14</v>
      </c>
      <c r="H22" s="77" t="s">
        <v>142</v>
      </c>
      <c r="I22" s="78">
        <v>-66500</v>
      </c>
      <c r="J22" s="73">
        <f t="shared" si="1"/>
        <v>0</v>
      </c>
      <c r="K22" s="73">
        <f t="shared" ref="K22:K33" si="4">(I22-J22)*8%</f>
        <v>-5320</v>
      </c>
      <c r="L22" s="73">
        <f t="shared" ref="L22:L33" si="5">I22+K22-J22</f>
        <v>-71820</v>
      </c>
      <c r="M22" s="44"/>
    </row>
    <row r="23" spans="1:13" x14ac:dyDescent="0.25">
      <c r="A23" s="76" t="s">
        <v>116</v>
      </c>
      <c r="B23" s="70">
        <f t="shared" ref="B23:B27" si="6">MONTH(E23)</f>
        <v>1</v>
      </c>
      <c r="C23" s="77" t="s">
        <v>141</v>
      </c>
      <c r="D23" s="77" t="s">
        <v>137</v>
      </c>
      <c r="E23" s="91"/>
      <c r="F23" s="75" t="s">
        <v>134</v>
      </c>
      <c r="G23" s="6" t="s">
        <v>14</v>
      </c>
      <c r="H23" s="77" t="s">
        <v>143</v>
      </c>
      <c r="I23" s="78">
        <v>-247040</v>
      </c>
      <c r="J23" s="73">
        <f t="shared" si="1"/>
        <v>0</v>
      </c>
      <c r="K23" s="73">
        <f t="shared" si="4"/>
        <v>-19763.2</v>
      </c>
      <c r="L23" s="73">
        <f t="shared" si="5"/>
        <v>-266803.20000000001</v>
      </c>
      <c r="M23" s="44"/>
    </row>
    <row r="24" spans="1:13" x14ac:dyDescent="0.25">
      <c r="A24" s="76" t="s">
        <v>116</v>
      </c>
      <c r="B24" s="70">
        <f t="shared" si="6"/>
        <v>1</v>
      </c>
      <c r="C24" s="77" t="s">
        <v>141</v>
      </c>
      <c r="D24" s="77" t="s">
        <v>138</v>
      </c>
      <c r="E24" s="91"/>
      <c r="F24" s="75" t="s">
        <v>134</v>
      </c>
      <c r="G24" s="6" t="s">
        <v>14</v>
      </c>
      <c r="H24" s="77" t="s">
        <v>144</v>
      </c>
      <c r="I24" s="78">
        <v>-158454</v>
      </c>
      <c r="J24" s="73">
        <f t="shared" si="1"/>
        <v>0</v>
      </c>
      <c r="K24" s="73">
        <f t="shared" si="4"/>
        <v>-12676.32</v>
      </c>
      <c r="L24" s="73">
        <f t="shared" si="5"/>
        <v>-171130.32</v>
      </c>
      <c r="M24" s="44"/>
    </row>
    <row r="25" spans="1:13" x14ac:dyDescent="0.25">
      <c r="A25" s="76" t="s">
        <v>116</v>
      </c>
      <c r="B25" s="70">
        <f t="shared" si="6"/>
        <v>1</v>
      </c>
      <c r="C25" s="77" t="s">
        <v>141</v>
      </c>
      <c r="D25" s="77" t="s">
        <v>139</v>
      </c>
      <c r="E25" s="91"/>
      <c r="F25" s="75" t="s">
        <v>134</v>
      </c>
      <c r="G25" s="6" t="s">
        <v>14</v>
      </c>
      <c r="H25" s="77" t="s">
        <v>145</v>
      </c>
      <c r="I25" s="78">
        <v>-247039</v>
      </c>
      <c r="J25" s="73">
        <f t="shared" si="1"/>
        <v>0</v>
      </c>
      <c r="K25" s="73">
        <f t="shared" si="4"/>
        <v>-19763.12</v>
      </c>
      <c r="L25" s="73">
        <f t="shared" si="5"/>
        <v>-266802.12</v>
      </c>
      <c r="M25" s="44"/>
    </row>
    <row r="26" spans="1:13" x14ac:dyDescent="0.25">
      <c r="A26" s="76" t="s">
        <v>116</v>
      </c>
      <c r="B26" s="70">
        <f t="shared" si="6"/>
        <v>1</v>
      </c>
      <c r="C26" s="77" t="s">
        <v>141</v>
      </c>
      <c r="D26" s="77" t="s">
        <v>140</v>
      </c>
      <c r="E26" s="91"/>
      <c r="F26" s="75" t="s">
        <v>134</v>
      </c>
      <c r="G26" s="6" t="s">
        <v>14</v>
      </c>
      <c r="H26" s="77" t="s">
        <v>146</v>
      </c>
      <c r="I26" s="78">
        <v>-137495</v>
      </c>
      <c r="J26" s="73">
        <f t="shared" si="1"/>
        <v>0</v>
      </c>
      <c r="K26" s="73">
        <f t="shared" si="4"/>
        <v>-10999.6</v>
      </c>
      <c r="L26" s="73">
        <f t="shared" si="5"/>
        <v>-148494.6</v>
      </c>
      <c r="M26" s="44"/>
    </row>
    <row r="27" spans="1:13" x14ac:dyDescent="0.25">
      <c r="A27" s="76" t="s">
        <v>147</v>
      </c>
      <c r="B27" s="70">
        <f t="shared" si="6"/>
        <v>1</v>
      </c>
      <c r="C27" s="77" t="s">
        <v>148</v>
      </c>
      <c r="D27" t="s">
        <v>149</v>
      </c>
      <c r="F27" s="75" t="s">
        <v>134</v>
      </c>
      <c r="G27" s="6" t="s">
        <v>14</v>
      </c>
      <c r="H27" s="5" t="s">
        <v>60</v>
      </c>
      <c r="I27" s="78">
        <v>-373408</v>
      </c>
      <c r="J27" s="73">
        <f t="shared" si="1"/>
        <v>0</v>
      </c>
      <c r="K27" s="73">
        <f t="shared" si="4"/>
        <v>-29872.639999999999</v>
      </c>
      <c r="L27" s="73">
        <f t="shared" si="5"/>
        <v>-403280.64000000001</v>
      </c>
      <c r="M27" s="44"/>
    </row>
    <row r="28" spans="1:13" x14ac:dyDescent="0.25">
      <c r="A28" s="76" t="s">
        <v>91</v>
      </c>
      <c r="B28" s="70">
        <v>1</v>
      </c>
      <c r="E28" s="38">
        <v>46119</v>
      </c>
      <c r="F28" s="75" t="s">
        <v>134</v>
      </c>
      <c r="G28" s="6" t="s">
        <v>14</v>
      </c>
      <c r="H28" s="83" t="s">
        <v>162</v>
      </c>
      <c r="J28" s="73">
        <f t="shared" si="1"/>
        <v>0</v>
      </c>
      <c r="K28" s="73">
        <f t="shared" si="4"/>
        <v>0</v>
      </c>
      <c r="L28" s="73">
        <v>-19760744</v>
      </c>
    </row>
    <row r="29" spans="1:13" x14ac:dyDescent="0.25">
      <c r="A29" s="70" t="s">
        <v>115</v>
      </c>
      <c r="B29" s="70">
        <f t="shared" ref="B29:B42" si="7">MONTH(E29)</f>
        <v>2</v>
      </c>
      <c r="C29" s="5" t="s">
        <v>45</v>
      </c>
      <c r="E29" s="4">
        <v>46055</v>
      </c>
      <c r="F29" s="75" t="s">
        <v>134</v>
      </c>
      <c r="G29" s="6" t="s">
        <v>14</v>
      </c>
      <c r="H29" s="5" t="s">
        <v>21</v>
      </c>
      <c r="I29" s="7">
        <v>489348</v>
      </c>
      <c r="J29" s="73">
        <f t="shared" si="1"/>
        <v>0</v>
      </c>
      <c r="K29" s="73">
        <f t="shared" si="4"/>
        <v>39147.840000000004</v>
      </c>
      <c r="L29" s="73">
        <f t="shared" si="5"/>
        <v>528495.84</v>
      </c>
    </row>
    <row r="30" spans="1:13" x14ac:dyDescent="0.25">
      <c r="A30" s="70" t="s">
        <v>115</v>
      </c>
      <c r="B30" s="70">
        <f t="shared" si="7"/>
        <v>2</v>
      </c>
      <c r="C30" s="5" t="s">
        <v>46</v>
      </c>
      <c r="E30" s="4">
        <v>46055</v>
      </c>
      <c r="F30" s="75" t="s">
        <v>134</v>
      </c>
      <c r="G30" s="6" t="s">
        <v>14</v>
      </c>
      <c r="H30" s="5" t="s">
        <v>17</v>
      </c>
      <c r="I30" s="7">
        <v>430837</v>
      </c>
      <c r="J30" s="73">
        <f t="shared" si="1"/>
        <v>0</v>
      </c>
      <c r="K30" s="73">
        <f t="shared" si="4"/>
        <v>34466.959999999999</v>
      </c>
      <c r="L30" s="73">
        <f t="shared" si="5"/>
        <v>465303.96</v>
      </c>
    </row>
    <row r="31" spans="1:13" x14ac:dyDescent="0.25">
      <c r="A31" s="70" t="s">
        <v>115</v>
      </c>
      <c r="B31" s="70">
        <f t="shared" si="7"/>
        <v>2</v>
      </c>
      <c r="C31" s="5" t="s">
        <v>47</v>
      </c>
      <c r="E31" s="4">
        <v>46055</v>
      </c>
      <c r="F31" s="75" t="s">
        <v>134</v>
      </c>
      <c r="G31" s="6" t="s">
        <v>14</v>
      </c>
      <c r="H31" s="5" t="s">
        <v>23</v>
      </c>
      <c r="I31" s="7">
        <v>2476742</v>
      </c>
      <c r="J31" s="73">
        <f t="shared" si="1"/>
        <v>0</v>
      </c>
      <c r="K31" s="73">
        <f t="shared" si="4"/>
        <v>198139.36000000002</v>
      </c>
      <c r="L31" s="73">
        <f t="shared" si="5"/>
        <v>2674881.36</v>
      </c>
    </row>
    <row r="32" spans="1:13" x14ac:dyDescent="0.25">
      <c r="A32" s="70" t="s">
        <v>115</v>
      </c>
      <c r="B32" s="70">
        <f t="shared" si="7"/>
        <v>2</v>
      </c>
      <c r="C32" s="5" t="s">
        <v>48</v>
      </c>
      <c r="E32" s="4">
        <v>46058</v>
      </c>
      <c r="F32" s="75" t="s">
        <v>134</v>
      </c>
      <c r="G32" s="6" t="s">
        <v>14</v>
      </c>
      <c r="H32" s="5" t="s">
        <v>12</v>
      </c>
      <c r="I32" s="7">
        <v>695094</v>
      </c>
      <c r="J32" s="73">
        <f t="shared" si="1"/>
        <v>0</v>
      </c>
      <c r="K32" s="73">
        <f t="shared" si="4"/>
        <v>55607.520000000004</v>
      </c>
      <c r="L32" s="73">
        <f t="shared" si="5"/>
        <v>750701.52</v>
      </c>
    </row>
    <row r="33" spans="1:12" x14ac:dyDescent="0.25">
      <c r="A33" s="70" t="s">
        <v>115</v>
      </c>
      <c r="B33" s="70">
        <f t="shared" si="7"/>
        <v>2</v>
      </c>
      <c r="C33" s="5" t="s">
        <v>49</v>
      </c>
      <c r="E33" s="4">
        <v>46058</v>
      </c>
      <c r="F33" s="75" t="s">
        <v>134</v>
      </c>
      <c r="G33" s="6" t="s">
        <v>14</v>
      </c>
      <c r="H33" s="5" t="s">
        <v>17</v>
      </c>
      <c r="I33" s="7">
        <v>1970865</v>
      </c>
      <c r="J33" s="73">
        <f t="shared" si="1"/>
        <v>0</v>
      </c>
      <c r="K33" s="73">
        <f t="shared" si="4"/>
        <v>157669.20000000001</v>
      </c>
      <c r="L33" s="73">
        <f t="shared" si="5"/>
        <v>2128534.2000000002</v>
      </c>
    </row>
    <row r="34" spans="1:12" x14ac:dyDescent="0.25">
      <c r="A34" s="70" t="s">
        <v>115</v>
      </c>
      <c r="B34" s="70">
        <f t="shared" si="7"/>
        <v>2</v>
      </c>
      <c r="C34" s="5" t="s">
        <v>50</v>
      </c>
      <c r="E34" s="4">
        <v>46062</v>
      </c>
      <c r="F34" s="75" t="s">
        <v>134</v>
      </c>
      <c r="G34" s="6" t="s">
        <v>14</v>
      </c>
      <c r="H34" s="5" t="s">
        <v>26</v>
      </c>
      <c r="I34" s="7">
        <v>1373865</v>
      </c>
      <c r="J34" s="73">
        <f t="shared" si="1"/>
        <v>0</v>
      </c>
      <c r="K34" s="73">
        <f t="shared" ref="K34:K57" si="8">(I34-J34)*8%</f>
        <v>109909.2</v>
      </c>
      <c r="L34" s="73">
        <f t="shared" ref="L34:L57" si="9">I34+K34-J34</f>
        <v>1483774.2</v>
      </c>
    </row>
    <row r="35" spans="1:12" x14ac:dyDescent="0.25">
      <c r="A35" s="70" t="s">
        <v>115</v>
      </c>
      <c r="B35" s="70">
        <f t="shared" si="7"/>
        <v>2</v>
      </c>
      <c r="C35" s="5" t="s">
        <v>51</v>
      </c>
      <c r="E35" s="4">
        <v>46062</v>
      </c>
      <c r="F35" s="75" t="s">
        <v>134</v>
      </c>
      <c r="G35" s="6" t="s">
        <v>14</v>
      </c>
      <c r="H35" s="5" t="s">
        <v>52</v>
      </c>
      <c r="I35" s="7">
        <v>781450</v>
      </c>
      <c r="J35" s="73">
        <f t="shared" si="1"/>
        <v>0</v>
      </c>
      <c r="K35" s="73">
        <f t="shared" si="8"/>
        <v>62516</v>
      </c>
      <c r="L35" s="73">
        <f t="shared" si="9"/>
        <v>843966</v>
      </c>
    </row>
    <row r="36" spans="1:12" x14ac:dyDescent="0.25">
      <c r="A36" s="70" t="s">
        <v>115</v>
      </c>
      <c r="B36" s="70">
        <f t="shared" si="7"/>
        <v>2</v>
      </c>
      <c r="C36" s="5" t="s">
        <v>53</v>
      </c>
      <c r="E36" s="4">
        <v>46062</v>
      </c>
      <c r="F36" s="75" t="s">
        <v>134</v>
      </c>
      <c r="G36" s="6" t="s">
        <v>14</v>
      </c>
      <c r="H36" s="5" t="s">
        <v>40</v>
      </c>
      <c r="I36" s="7">
        <v>1008872</v>
      </c>
      <c r="J36" s="73">
        <f t="shared" si="1"/>
        <v>0</v>
      </c>
      <c r="K36" s="73">
        <f t="shared" si="8"/>
        <v>80709.759999999995</v>
      </c>
      <c r="L36" s="73">
        <f t="shared" si="9"/>
        <v>1089581.76</v>
      </c>
    </row>
    <row r="37" spans="1:12" x14ac:dyDescent="0.25">
      <c r="A37" s="70" t="s">
        <v>115</v>
      </c>
      <c r="B37" s="70">
        <f t="shared" si="7"/>
        <v>2</v>
      </c>
      <c r="C37" s="5" t="s">
        <v>54</v>
      </c>
      <c r="E37" s="4">
        <v>46062</v>
      </c>
      <c r="F37" s="75" t="s">
        <v>134</v>
      </c>
      <c r="G37" s="6" t="s">
        <v>14</v>
      </c>
      <c r="H37" s="5" t="s">
        <v>42</v>
      </c>
      <c r="I37" s="7">
        <v>3350450</v>
      </c>
      <c r="J37" s="73">
        <f t="shared" si="1"/>
        <v>0</v>
      </c>
      <c r="K37" s="73">
        <f t="shared" si="8"/>
        <v>268036</v>
      </c>
      <c r="L37" s="73">
        <f t="shared" si="9"/>
        <v>3618486</v>
      </c>
    </row>
    <row r="38" spans="1:12" x14ac:dyDescent="0.25">
      <c r="A38" s="70" t="s">
        <v>115</v>
      </c>
      <c r="B38" s="70">
        <f t="shared" si="7"/>
        <v>2</v>
      </c>
      <c r="C38" s="5" t="s">
        <v>55</v>
      </c>
      <c r="E38" s="4">
        <v>46062</v>
      </c>
      <c r="F38" s="75" t="s">
        <v>134</v>
      </c>
      <c r="G38" s="6" t="s">
        <v>14</v>
      </c>
      <c r="H38" s="5" t="s">
        <v>17</v>
      </c>
      <c r="I38" s="7">
        <v>2050430</v>
      </c>
      <c r="J38" s="73">
        <f t="shared" si="1"/>
        <v>0</v>
      </c>
      <c r="K38" s="73">
        <f t="shared" si="8"/>
        <v>164034.4</v>
      </c>
      <c r="L38" s="73">
        <f t="shared" si="9"/>
        <v>2214464.4</v>
      </c>
    </row>
    <row r="39" spans="1:12" x14ac:dyDescent="0.25">
      <c r="A39" s="70" t="s">
        <v>115</v>
      </c>
      <c r="B39" s="70">
        <f t="shared" si="7"/>
        <v>2</v>
      </c>
      <c r="C39" s="5" t="s">
        <v>56</v>
      </c>
      <c r="E39" s="4">
        <v>46062</v>
      </c>
      <c r="F39" s="75" t="s">
        <v>134</v>
      </c>
      <c r="G39" s="6" t="s">
        <v>14</v>
      </c>
      <c r="H39" s="5" t="s">
        <v>23</v>
      </c>
      <c r="I39" s="7">
        <v>1772800</v>
      </c>
      <c r="J39" s="73">
        <f t="shared" si="1"/>
        <v>0</v>
      </c>
      <c r="K39" s="73">
        <f t="shared" si="8"/>
        <v>141824</v>
      </c>
      <c r="L39" s="73">
        <f t="shared" si="9"/>
        <v>1914624</v>
      </c>
    </row>
    <row r="40" spans="1:12" x14ac:dyDescent="0.25">
      <c r="A40" s="70" t="s">
        <v>115</v>
      </c>
      <c r="B40" s="70">
        <f t="shared" si="7"/>
        <v>2</v>
      </c>
      <c r="C40" s="5" t="s">
        <v>57</v>
      </c>
      <c r="E40" s="4">
        <v>46079</v>
      </c>
      <c r="F40" s="75" t="s">
        <v>134</v>
      </c>
      <c r="G40" s="6" t="s">
        <v>14</v>
      </c>
      <c r="H40" s="5" t="s">
        <v>12</v>
      </c>
      <c r="I40" s="7">
        <v>1067211</v>
      </c>
      <c r="J40" s="73">
        <f t="shared" si="1"/>
        <v>0</v>
      </c>
      <c r="K40" s="73">
        <f t="shared" si="8"/>
        <v>85376.88</v>
      </c>
      <c r="L40" s="73">
        <f t="shared" si="9"/>
        <v>1152587.8799999999</v>
      </c>
    </row>
    <row r="41" spans="1:12" x14ac:dyDescent="0.25">
      <c r="A41" s="70" t="s">
        <v>115</v>
      </c>
      <c r="B41" s="70">
        <f t="shared" si="7"/>
        <v>2</v>
      </c>
      <c r="C41" s="5" t="s">
        <v>58</v>
      </c>
      <c r="E41" s="4">
        <v>46079</v>
      </c>
      <c r="F41" s="75" t="s">
        <v>134</v>
      </c>
      <c r="G41" s="6" t="s">
        <v>14</v>
      </c>
      <c r="H41" s="5" t="s">
        <v>26</v>
      </c>
      <c r="I41" s="7">
        <v>751308</v>
      </c>
      <c r="J41" s="73">
        <f t="shared" si="1"/>
        <v>0</v>
      </c>
      <c r="K41" s="73">
        <f t="shared" si="8"/>
        <v>60104.639999999999</v>
      </c>
      <c r="L41" s="73">
        <f t="shared" si="9"/>
        <v>811412.64</v>
      </c>
    </row>
    <row r="42" spans="1:12" x14ac:dyDescent="0.25">
      <c r="A42" s="76" t="s">
        <v>116</v>
      </c>
      <c r="B42" s="70">
        <f t="shared" si="7"/>
        <v>2</v>
      </c>
      <c r="C42" s="80" t="s">
        <v>156</v>
      </c>
      <c r="D42" s="77" t="s">
        <v>150</v>
      </c>
      <c r="E42" s="79">
        <v>46056</v>
      </c>
      <c r="F42" s="75" t="s">
        <v>134</v>
      </c>
      <c r="G42" s="6" t="s">
        <v>14</v>
      </c>
      <c r="H42" s="77" t="s">
        <v>153</v>
      </c>
      <c r="I42" s="78">
        <v>-380016</v>
      </c>
      <c r="J42" s="73">
        <f t="shared" si="1"/>
        <v>0</v>
      </c>
      <c r="K42" s="73">
        <f t="shared" si="8"/>
        <v>-30401.279999999999</v>
      </c>
      <c r="L42" s="73">
        <f t="shared" si="9"/>
        <v>-410417.28</v>
      </c>
    </row>
    <row r="43" spans="1:12" x14ac:dyDescent="0.25">
      <c r="A43" s="76" t="s">
        <v>116</v>
      </c>
      <c r="B43" s="70">
        <f t="shared" ref="B43:B44" si="10">MONTH(E43)</f>
        <v>2</v>
      </c>
      <c r="C43" s="80" t="s">
        <v>156</v>
      </c>
      <c r="D43" s="77" t="s">
        <v>151</v>
      </c>
      <c r="E43" s="79">
        <v>46058</v>
      </c>
      <c r="F43" s="75" t="s">
        <v>134</v>
      </c>
      <c r="G43" s="6" t="s">
        <v>14</v>
      </c>
      <c r="H43" s="77" t="s">
        <v>154</v>
      </c>
      <c r="I43" s="78">
        <v>-133000</v>
      </c>
      <c r="J43" s="73">
        <f t="shared" si="1"/>
        <v>0</v>
      </c>
      <c r="K43" s="73">
        <f t="shared" si="8"/>
        <v>-10640</v>
      </c>
      <c r="L43" s="73">
        <f t="shared" si="9"/>
        <v>-143640</v>
      </c>
    </row>
    <row r="44" spans="1:12" x14ac:dyDescent="0.25">
      <c r="A44" s="76" t="s">
        <v>116</v>
      </c>
      <c r="B44" s="70">
        <f t="shared" si="10"/>
        <v>2</v>
      </c>
      <c r="C44" s="80" t="s">
        <v>156</v>
      </c>
      <c r="D44" s="77" t="s">
        <v>152</v>
      </c>
      <c r="E44" s="79">
        <v>46078</v>
      </c>
      <c r="F44" s="75" t="s">
        <v>134</v>
      </c>
      <c r="G44" s="6" t="s">
        <v>14</v>
      </c>
      <c r="H44" s="77" t="s">
        <v>144</v>
      </c>
      <c r="I44" s="78">
        <v>-301467</v>
      </c>
      <c r="J44" s="73">
        <f t="shared" si="1"/>
        <v>0</v>
      </c>
      <c r="K44" s="73">
        <f t="shared" si="8"/>
        <v>-24117.360000000001</v>
      </c>
      <c r="L44" s="73">
        <f t="shared" si="9"/>
        <v>-325584.36</v>
      </c>
    </row>
    <row r="45" spans="1:12" x14ac:dyDescent="0.25">
      <c r="A45" s="76" t="s">
        <v>147</v>
      </c>
      <c r="B45" s="70">
        <v>2</v>
      </c>
      <c r="C45" s="80" t="s">
        <v>157</v>
      </c>
      <c r="D45" t="s">
        <v>155</v>
      </c>
      <c r="E45" s="38">
        <v>46120</v>
      </c>
      <c r="H45" s="5" t="s">
        <v>62</v>
      </c>
      <c r="I45" s="81">
        <v>-348095</v>
      </c>
      <c r="J45" s="73">
        <f t="shared" si="1"/>
        <v>0</v>
      </c>
      <c r="K45" s="73">
        <f t="shared" si="8"/>
        <v>-27847.600000000002</v>
      </c>
      <c r="L45" s="73">
        <f t="shared" si="9"/>
        <v>-375942.6</v>
      </c>
    </row>
    <row r="46" spans="1:12" x14ac:dyDescent="0.25">
      <c r="A46" s="76" t="s">
        <v>91</v>
      </c>
      <c r="B46" s="70">
        <v>2</v>
      </c>
      <c r="H46" s="83" t="s">
        <v>163</v>
      </c>
      <c r="J46" s="73">
        <f t="shared" si="1"/>
        <v>0</v>
      </c>
      <c r="K46" s="73">
        <f t="shared" si="8"/>
        <v>0</v>
      </c>
      <c r="L46" s="73">
        <v>-18421228</v>
      </c>
    </row>
    <row r="47" spans="1:12" x14ac:dyDescent="0.25">
      <c r="A47" s="70" t="s">
        <v>115</v>
      </c>
      <c r="B47" s="70">
        <f t="shared" ref="B47" si="11">MONTH(E47)</f>
        <v>3</v>
      </c>
      <c r="C47" s="20" t="s">
        <v>63</v>
      </c>
      <c r="E47" s="19">
        <v>46086</v>
      </c>
      <c r="F47" s="75" t="s">
        <v>134</v>
      </c>
      <c r="G47" s="6" t="s">
        <v>14</v>
      </c>
      <c r="H47" s="21" t="s">
        <v>23</v>
      </c>
      <c r="I47" s="22">
        <v>4209070</v>
      </c>
      <c r="J47" s="73">
        <f t="shared" si="1"/>
        <v>0</v>
      </c>
      <c r="K47" s="73">
        <f t="shared" si="8"/>
        <v>336725.60000000003</v>
      </c>
      <c r="L47" s="73">
        <f t="shared" si="9"/>
        <v>4545795.5999999996</v>
      </c>
    </row>
    <row r="48" spans="1:12" x14ac:dyDescent="0.25">
      <c r="A48" s="70" t="s">
        <v>115</v>
      </c>
      <c r="B48" s="70">
        <f t="shared" ref="B48:B54" si="12">MONTH(E48)</f>
        <v>3</v>
      </c>
      <c r="C48" s="20" t="s">
        <v>64</v>
      </c>
      <c r="E48" s="19">
        <v>46086</v>
      </c>
      <c r="F48" s="75" t="s">
        <v>134</v>
      </c>
      <c r="G48" s="6" t="s">
        <v>14</v>
      </c>
      <c r="H48" s="21" t="s">
        <v>37</v>
      </c>
      <c r="I48" s="22">
        <v>940079</v>
      </c>
      <c r="J48" s="73">
        <f t="shared" si="1"/>
        <v>0</v>
      </c>
      <c r="K48" s="73">
        <f t="shared" si="8"/>
        <v>75206.320000000007</v>
      </c>
      <c r="L48" s="73">
        <f t="shared" si="9"/>
        <v>1015285.3200000001</v>
      </c>
    </row>
    <row r="49" spans="1:12" x14ac:dyDescent="0.25">
      <c r="A49" s="70" t="s">
        <v>115</v>
      </c>
      <c r="B49" s="70">
        <f t="shared" si="12"/>
        <v>3</v>
      </c>
      <c r="C49" s="20" t="s">
        <v>65</v>
      </c>
      <c r="E49" s="19">
        <v>46086</v>
      </c>
      <c r="F49" s="75" t="s">
        <v>134</v>
      </c>
      <c r="G49" s="6" t="s">
        <v>14</v>
      </c>
      <c r="H49" s="21" t="s">
        <v>32</v>
      </c>
      <c r="I49" s="22">
        <v>950940</v>
      </c>
      <c r="J49" s="73">
        <f t="shared" si="1"/>
        <v>0</v>
      </c>
      <c r="K49" s="73">
        <f t="shared" si="8"/>
        <v>76075.199999999997</v>
      </c>
      <c r="L49" s="73">
        <f t="shared" si="9"/>
        <v>1027015.2</v>
      </c>
    </row>
    <row r="50" spans="1:12" x14ac:dyDescent="0.25">
      <c r="A50" s="70" t="s">
        <v>115</v>
      </c>
      <c r="B50" s="70">
        <f t="shared" si="12"/>
        <v>3</v>
      </c>
      <c r="C50" s="20" t="s">
        <v>66</v>
      </c>
      <c r="E50" s="19">
        <v>46083</v>
      </c>
      <c r="F50" s="75" t="s">
        <v>134</v>
      </c>
      <c r="G50" s="6" t="s">
        <v>14</v>
      </c>
      <c r="H50" s="21" t="s">
        <v>23</v>
      </c>
      <c r="I50" s="22">
        <v>426926</v>
      </c>
      <c r="J50" s="73">
        <f t="shared" si="1"/>
        <v>0</v>
      </c>
      <c r="K50" s="73">
        <f t="shared" si="8"/>
        <v>34154.080000000002</v>
      </c>
      <c r="L50" s="73">
        <f t="shared" si="9"/>
        <v>461080.08</v>
      </c>
    </row>
    <row r="51" spans="1:12" x14ac:dyDescent="0.25">
      <c r="A51" s="70" t="s">
        <v>115</v>
      </c>
      <c r="B51" s="70">
        <f t="shared" si="12"/>
        <v>3</v>
      </c>
      <c r="C51" s="20" t="s">
        <v>67</v>
      </c>
      <c r="E51" s="19">
        <v>46083</v>
      </c>
      <c r="F51" s="75" t="s">
        <v>134</v>
      </c>
      <c r="G51" s="6" t="s">
        <v>14</v>
      </c>
      <c r="H51" s="21" t="s">
        <v>28</v>
      </c>
      <c r="I51" s="22">
        <v>1701635</v>
      </c>
      <c r="J51" s="73">
        <f t="shared" si="1"/>
        <v>0</v>
      </c>
      <c r="K51" s="73">
        <f t="shared" si="8"/>
        <v>136130.79999999999</v>
      </c>
      <c r="L51" s="73">
        <f t="shared" si="9"/>
        <v>1837765.8</v>
      </c>
    </row>
    <row r="52" spans="1:12" x14ac:dyDescent="0.25">
      <c r="A52" s="70" t="s">
        <v>115</v>
      </c>
      <c r="B52" s="70">
        <f t="shared" si="12"/>
        <v>3</v>
      </c>
      <c r="C52" s="20" t="s">
        <v>68</v>
      </c>
      <c r="E52" s="19">
        <v>46083</v>
      </c>
      <c r="F52" s="75" t="s">
        <v>134</v>
      </c>
      <c r="G52" s="6" t="s">
        <v>14</v>
      </c>
      <c r="H52" s="21" t="s">
        <v>52</v>
      </c>
      <c r="I52" s="22">
        <v>969531</v>
      </c>
      <c r="J52" s="73">
        <f t="shared" si="1"/>
        <v>0</v>
      </c>
      <c r="K52" s="73">
        <f t="shared" si="8"/>
        <v>77562.48</v>
      </c>
      <c r="L52" s="73">
        <f t="shared" si="9"/>
        <v>1047093.48</v>
      </c>
    </row>
    <row r="53" spans="1:12" x14ac:dyDescent="0.25">
      <c r="A53" s="70" t="s">
        <v>115</v>
      </c>
      <c r="B53" s="70">
        <f t="shared" si="12"/>
        <v>3</v>
      </c>
      <c r="C53" s="20" t="s">
        <v>69</v>
      </c>
      <c r="E53" s="19">
        <v>46083</v>
      </c>
      <c r="F53" s="75" t="s">
        <v>134</v>
      </c>
      <c r="G53" s="6" t="s">
        <v>14</v>
      </c>
      <c r="H53" s="21" t="s">
        <v>17</v>
      </c>
      <c r="I53" s="22">
        <v>750894</v>
      </c>
      <c r="J53" s="73">
        <f t="shared" si="1"/>
        <v>0</v>
      </c>
      <c r="K53" s="73">
        <f t="shared" si="8"/>
        <v>60071.520000000004</v>
      </c>
      <c r="L53" s="73">
        <f t="shared" si="9"/>
        <v>810965.52</v>
      </c>
    </row>
    <row r="54" spans="1:12" x14ac:dyDescent="0.25">
      <c r="A54" s="76" t="s">
        <v>116</v>
      </c>
      <c r="B54" s="70">
        <f t="shared" si="12"/>
        <v>3</v>
      </c>
      <c r="D54" s="82" t="s">
        <v>158</v>
      </c>
      <c r="E54" s="19">
        <v>46099</v>
      </c>
      <c r="F54" s="75" t="s">
        <v>134</v>
      </c>
      <c r="G54" s="6" t="s">
        <v>14</v>
      </c>
      <c r="H54" s="21" t="s">
        <v>74</v>
      </c>
      <c r="I54" s="18">
        <v>-52816</v>
      </c>
      <c r="J54" s="73">
        <f t="shared" si="1"/>
        <v>0</v>
      </c>
      <c r="K54" s="73">
        <f t="shared" si="8"/>
        <v>-4225.28</v>
      </c>
      <c r="L54" s="73">
        <f t="shared" si="9"/>
        <v>-57041.279999999999</v>
      </c>
    </row>
    <row r="55" spans="1:12" x14ac:dyDescent="0.25">
      <c r="A55" s="76" t="s">
        <v>116</v>
      </c>
      <c r="B55" s="70">
        <f t="shared" ref="B55:B56" si="13">MONTH(E55)</f>
        <v>3</v>
      </c>
      <c r="D55" s="82" t="s">
        <v>159</v>
      </c>
      <c r="E55" s="19">
        <v>46095</v>
      </c>
      <c r="F55" s="75" t="s">
        <v>134</v>
      </c>
      <c r="G55" s="6" t="s">
        <v>14</v>
      </c>
      <c r="H55" s="21" t="s">
        <v>75</v>
      </c>
      <c r="I55" s="18">
        <v>-280000</v>
      </c>
      <c r="J55" s="73">
        <f t="shared" si="1"/>
        <v>0</v>
      </c>
      <c r="K55" s="73">
        <f t="shared" si="8"/>
        <v>-22400</v>
      </c>
      <c r="L55" s="73">
        <f t="shared" si="9"/>
        <v>-302400</v>
      </c>
    </row>
    <row r="56" spans="1:12" x14ac:dyDescent="0.25">
      <c r="A56" s="76" t="s">
        <v>116</v>
      </c>
      <c r="B56" s="70">
        <f t="shared" si="13"/>
        <v>3</v>
      </c>
      <c r="D56" s="82" t="s">
        <v>160</v>
      </c>
      <c r="E56" s="19">
        <v>46087</v>
      </c>
      <c r="F56" s="75" t="s">
        <v>134</v>
      </c>
      <c r="G56" s="6" t="s">
        <v>14</v>
      </c>
      <c r="H56" s="21" t="s">
        <v>76</v>
      </c>
      <c r="I56" s="18">
        <v>-248654</v>
      </c>
      <c r="J56" s="73">
        <f t="shared" si="1"/>
        <v>0</v>
      </c>
      <c r="K56" s="73">
        <f t="shared" si="8"/>
        <v>-19892.32</v>
      </c>
      <c r="L56" s="73">
        <f t="shared" si="9"/>
        <v>-268546.32</v>
      </c>
    </row>
    <row r="57" spans="1:12" x14ac:dyDescent="0.25">
      <c r="A57" s="76" t="s">
        <v>147</v>
      </c>
      <c r="B57" s="70">
        <v>3</v>
      </c>
      <c r="F57" s="75" t="s">
        <v>134</v>
      </c>
      <c r="G57" s="6" t="s">
        <v>14</v>
      </c>
      <c r="H57" s="5" t="s">
        <v>161</v>
      </c>
      <c r="I57" s="18">
        <f>-SUM(I47:I56)*2%</f>
        <v>-187352.1</v>
      </c>
      <c r="J57" s="73">
        <f t="shared" si="1"/>
        <v>0</v>
      </c>
      <c r="K57" s="73">
        <f t="shared" si="8"/>
        <v>-14988.168000000001</v>
      </c>
      <c r="L57" s="73">
        <f t="shared" si="9"/>
        <v>-202340.26800000001</v>
      </c>
    </row>
    <row r="58" spans="1:12" x14ac:dyDescent="0.25">
      <c r="A58" s="70" t="s">
        <v>115</v>
      </c>
      <c r="B58" s="70">
        <f t="shared" ref="B58" si="14">MONTH(E58)</f>
        <v>4</v>
      </c>
      <c r="C58" s="77" t="s">
        <v>79</v>
      </c>
      <c r="E58" s="79">
        <v>46119</v>
      </c>
      <c r="F58" s="75" t="s">
        <v>134</v>
      </c>
      <c r="G58" s="6" t="s">
        <v>14</v>
      </c>
      <c r="H58" s="77" t="s">
        <v>86</v>
      </c>
      <c r="I58" s="78">
        <v>1299190</v>
      </c>
      <c r="J58" s="73">
        <f t="shared" ref="J58:J81" si="15">I58*0%</f>
        <v>0</v>
      </c>
      <c r="K58" s="73">
        <f t="shared" ref="K58:K75" si="16">(I58-J58)*8%</f>
        <v>103935.2</v>
      </c>
      <c r="L58" s="73">
        <f t="shared" ref="L58:L75" si="17">I58+K58-J58</f>
        <v>1403125.2</v>
      </c>
    </row>
    <row r="59" spans="1:12" x14ac:dyDescent="0.25">
      <c r="A59" s="70" t="s">
        <v>115</v>
      </c>
      <c r="B59" s="70">
        <f t="shared" ref="B59:B65" si="18">MONTH(E59)</f>
        <v>4</v>
      </c>
      <c r="C59" s="77" t="s">
        <v>83</v>
      </c>
      <c r="E59" s="79">
        <v>46119</v>
      </c>
      <c r="F59" s="75" t="s">
        <v>134</v>
      </c>
      <c r="G59" s="6" t="s">
        <v>14</v>
      </c>
      <c r="H59" s="77" t="s">
        <v>90</v>
      </c>
      <c r="I59" s="78">
        <v>808165</v>
      </c>
      <c r="J59" s="73">
        <f t="shared" si="15"/>
        <v>0</v>
      </c>
      <c r="K59" s="73">
        <f t="shared" si="16"/>
        <v>64653.200000000004</v>
      </c>
      <c r="L59" s="73">
        <f t="shared" si="17"/>
        <v>872818.2</v>
      </c>
    </row>
    <row r="60" spans="1:12" x14ac:dyDescent="0.25">
      <c r="A60" s="70" t="s">
        <v>115</v>
      </c>
      <c r="B60" s="70">
        <f t="shared" si="18"/>
        <v>4</v>
      </c>
      <c r="C60" s="77" t="s">
        <v>82</v>
      </c>
      <c r="E60" s="79">
        <v>46119</v>
      </c>
      <c r="F60" s="75" t="s">
        <v>134</v>
      </c>
      <c r="G60" s="6" t="s">
        <v>14</v>
      </c>
      <c r="H60" s="77" t="s">
        <v>89</v>
      </c>
      <c r="I60" s="78">
        <v>896885</v>
      </c>
      <c r="J60" s="73">
        <f t="shared" si="15"/>
        <v>0</v>
      </c>
      <c r="K60" s="73">
        <f t="shared" si="16"/>
        <v>71750.8</v>
      </c>
      <c r="L60" s="73">
        <f t="shared" si="17"/>
        <v>968635.8</v>
      </c>
    </row>
    <row r="61" spans="1:12" x14ac:dyDescent="0.25">
      <c r="A61" s="70" t="s">
        <v>115</v>
      </c>
      <c r="B61" s="70">
        <f t="shared" si="18"/>
        <v>4</v>
      </c>
      <c r="C61" s="77" t="s">
        <v>81</v>
      </c>
      <c r="E61" s="79">
        <v>46119</v>
      </c>
      <c r="F61" s="75" t="s">
        <v>134</v>
      </c>
      <c r="G61" s="6" t="s">
        <v>14</v>
      </c>
      <c r="H61" s="77" t="s">
        <v>88</v>
      </c>
      <c r="I61" s="78">
        <v>839620</v>
      </c>
      <c r="J61" s="73">
        <f t="shared" si="15"/>
        <v>0</v>
      </c>
      <c r="K61" s="73">
        <f t="shared" si="16"/>
        <v>67169.600000000006</v>
      </c>
      <c r="L61" s="73">
        <f t="shared" si="17"/>
        <v>906789.6</v>
      </c>
    </row>
    <row r="62" spans="1:12" x14ac:dyDescent="0.25">
      <c r="A62" s="70" t="s">
        <v>115</v>
      </c>
      <c r="B62" s="70">
        <f t="shared" si="18"/>
        <v>4</v>
      </c>
      <c r="C62" s="77" t="s">
        <v>78</v>
      </c>
      <c r="E62" s="79">
        <v>46119</v>
      </c>
      <c r="F62" s="75" t="s">
        <v>134</v>
      </c>
      <c r="G62" s="6" t="s">
        <v>14</v>
      </c>
      <c r="H62" s="77" t="s">
        <v>85</v>
      </c>
      <c r="I62" s="78">
        <v>1594884</v>
      </c>
      <c r="J62" s="73">
        <f t="shared" si="15"/>
        <v>0</v>
      </c>
      <c r="K62" s="73">
        <f t="shared" si="16"/>
        <v>127590.72</v>
      </c>
      <c r="L62" s="73">
        <f t="shared" si="17"/>
        <v>1722474.72</v>
      </c>
    </row>
    <row r="63" spans="1:12" x14ac:dyDescent="0.25">
      <c r="A63" s="70" t="s">
        <v>115</v>
      </c>
      <c r="B63" s="70">
        <f t="shared" si="18"/>
        <v>4</v>
      </c>
      <c r="C63" s="77" t="s">
        <v>80</v>
      </c>
      <c r="E63" s="79">
        <v>46119</v>
      </c>
      <c r="F63" s="75" t="s">
        <v>134</v>
      </c>
      <c r="G63" s="6" t="s">
        <v>14</v>
      </c>
      <c r="H63" s="77" t="s">
        <v>87</v>
      </c>
      <c r="I63" s="78">
        <v>693827</v>
      </c>
      <c r="J63" s="73">
        <f t="shared" si="15"/>
        <v>0</v>
      </c>
      <c r="K63" s="73">
        <f t="shared" si="16"/>
        <v>55506.16</v>
      </c>
      <c r="L63" s="73">
        <f t="shared" si="17"/>
        <v>749333.16</v>
      </c>
    </row>
    <row r="64" spans="1:12" x14ac:dyDescent="0.25">
      <c r="A64" s="70" t="s">
        <v>115</v>
      </c>
      <c r="B64" s="70">
        <f t="shared" si="18"/>
        <v>4</v>
      </c>
      <c r="C64" s="77" t="s">
        <v>77</v>
      </c>
      <c r="E64" s="79">
        <v>46125</v>
      </c>
      <c r="F64" s="75" t="s">
        <v>134</v>
      </c>
      <c r="G64" s="6" t="s">
        <v>14</v>
      </c>
      <c r="H64" s="77" t="s">
        <v>84</v>
      </c>
      <c r="I64" s="78">
        <v>1896550</v>
      </c>
      <c r="J64" s="73">
        <f t="shared" si="15"/>
        <v>0</v>
      </c>
      <c r="K64" s="73">
        <f t="shared" si="16"/>
        <v>151724</v>
      </c>
      <c r="L64" s="73">
        <f t="shared" si="17"/>
        <v>2048274</v>
      </c>
    </row>
    <row r="65" spans="1:13" x14ac:dyDescent="0.25">
      <c r="A65" s="76" t="s">
        <v>116</v>
      </c>
      <c r="B65" s="70">
        <f t="shared" si="18"/>
        <v>4</v>
      </c>
      <c r="D65" s="82" t="s">
        <v>164</v>
      </c>
      <c r="E65" s="84">
        <v>46118</v>
      </c>
      <c r="F65" s="75" t="s">
        <v>134</v>
      </c>
      <c r="G65" s="6" t="s">
        <v>14</v>
      </c>
      <c r="I65" s="85">
        <v>-206122</v>
      </c>
      <c r="J65" s="73">
        <f t="shared" si="15"/>
        <v>0</v>
      </c>
      <c r="K65" s="73">
        <f t="shared" si="16"/>
        <v>-16489.760000000002</v>
      </c>
      <c r="L65" s="73">
        <f t="shared" si="17"/>
        <v>-222611.76</v>
      </c>
      <c r="M65" s="44"/>
    </row>
    <row r="66" spans="1:13" x14ac:dyDescent="0.25">
      <c r="A66" s="76" t="s">
        <v>116</v>
      </c>
      <c r="B66" s="70">
        <f t="shared" ref="B66:B68" si="19">MONTH(E66)</f>
        <v>4</v>
      </c>
      <c r="D66" s="82" t="s">
        <v>165</v>
      </c>
      <c r="E66" s="84">
        <v>46120</v>
      </c>
      <c r="F66" s="75" t="s">
        <v>134</v>
      </c>
      <c r="G66" s="6" t="s">
        <v>14</v>
      </c>
      <c r="I66" s="85">
        <v>-105632</v>
      </c>
      <c r="J66" s="73">
        <f t="shared" si="15"/>
        <v>0</v>
      </c>
      <c r="K66" s="73">
        <f t="shared" si="16"/>
        <v>-8450.56</v>
      </c>
      <c r="L66" s="73">
        <f t="shared" si="17"/>
        <v>-114082.56</v>
      </c>
      <c r="M66" s="44"/>
    </row>
    <row r="67" spans="1:13" x14ac:dyDescent="0.25">
      <c r="A67" s="76" t="s">
        <v>116</v>
      </c>
      <c r="B67" s="70">
        <f t="shared" si="19"/>
        <v>4</v>
      </c>
      <c r="D67" s="82" t="s">
        <v>166</v>
      </c>
      <c r="E67" s="84">
        <v>46122</v>
      </c>
      <c r="F67" s="75" t="s">
        <v>134</v>
      </c>
      <c r="G67" s="6" t="s">
        <v>14</v>
      </c>
      <c r="I67" s="85">
        <v>-66500</v>
      </c>
      <c r="J67" s="73">
        <f t="shared" si="15"/>
        <v>0</v>
      </c>
      <c r="K67" s="73">
        <f t="shared" si="16"/>
        <v>-5320</v>
      </c>
      <c r="L67" s="73">
        <f t="shared" si="17"/>
        <v>-71820</v>
      </c>
      <c r="M67" s="44"/>
    </row>
    <row r="68" spans="1:13" x14ac:dyDescent="0.25">
      <c r="A68" s="76" t="s">
        <v>116</v>
      </c>
      <c r="B68" s="70">
        <f t="shared" si="19"/>
        <v>4</v>
      </c>
      <c r="D68" s="82" t="s">
        <v>167</v>
      </c>
      <c r="E68" s="84">
        <v>46125</v>
      </c>
      <c r="F68" s="75" t="s">
        <v>134</v>
      </c>
      <c r="G68" s="6" t="s">
        <v>14</v>
      </c>
      <c r="I68" s="85">
        <v>-497582</v>
      </c>
      <c r="J68" s="73">
        <f t="shared" si="15"/>
        <v>0</v>
      </c>
      <c r="K68" s="73">
        <f t="shared" si="16"/>
        <v>-39806.559999999998</v>
      </c>
      <c r="L68" s="73">
        <f t="shared" si="17"/>
        <v>-537388.56000000006</v>
      </c>
      <c r="M68" s="44"/>
    </row>
    <row r="69" spans="1:13" x14ac:dyDescent="0.25">
      <c r="A69" s="76" t="s">
        <v>147</v>
      </c>
      <c r="B69" s="70">
        <v>4</v>
      </c>
      <c r="F69" s="75" t="s">
        <v>134</v>
      </c>
      <c r="G69" s="6" t="s">
        <v>14</v>
      </c>
      <c r="H69" s="37" t="s">
        <v>175</v>
      </c>
      <c r="I69" s="22">
        <v>-78343.040000000008</v>
      </c>
      <c r="J69" s="73">
        <v>0.08</v>
      </c>
      <c r="K69" s="73">
        <v>-6267.4432000000006</v>
      </c>
      <c r="L69" s="73">
        <v>-84610.483200000002</v>
      </c>
    </row>
    <row r="70" spans="1:13" x14ac:dyDescent="0.25">
      <c r="A70" s="70" t="s">
        <v>115</v>
      </c>
      <c r="B70" s="70">
        <f t="shared" ref="B70" si="20">MONTH(E70)</f>
        <v>5</v>
      </c>
      <c r="C70" s="77" t="s">
        <v>168</v>
      </c>
      <c r="D70" s="77" t="s">
        <v>172</v>
      </c>
      <c r="E70" s="79">
        <v>46146</v>
      </c>
      <c r="F70" s="75" t="s">
        <v>134</v>
      </c>
      <c r="G70" s="6" t="s">
        <v>14</v>
      </c>
      <c r="H70" s="77" t="s">
        <v>170</v>
      </c>
      <c r="I70" s="78">
        <v>1159260</v>
      </c>
      <c r="J70" s="73">
        <f t="shared" si="15"/>
        <v>0</v>
      </c>
      <c r="K70" s="73">
        <f t="shared" si="16"/>
        <v>92740.800000000003</v>
      </c>
      <c r="L70" s="73">
        <f t="shared" si="17"/>
        <v>1252000.8</v>
      </c>
    </row>
    <row r="71" spans="1:13" x14ac:dyDescent="0.25">
      <c r="A71" s="70" t="s">
        <v>115</v>
      </c>
      <c r="B71" s="70">
        <f t="shared" ref="B71:B72" si="21">MONTH(E71)</f>
        <v>5</v>
      </c>
      <c r="C71" s="77" t="s">
        <v>169</v>
      </c>
      <c r="D71" s="77" t="s">
        <v>173</v>
      </c>
      <c r="E71" s="79">
        <v>46146</v>
      </c>
      <c r="F71" s="75" t="s">
        <v>134</v>
      </c>
      <c r="G71" s="6" t="s">
        <v>14</v>
      </c>
      <c r="H71" s="77" t="s">
        <v>171</v>
      </c>
      <c r="I71" s="78">
        <v>986198</v>
      </c>
      <c r="J71" s="73">
        <f t="shared" si="15"/>
        <v>0</v>
      </c>
      <c r="K71" s="73">
        <f t="shared" si="16"/>
        <v>78895.839999999997</v>
      </c>
      <c r="L71" s="73">
        <f t="shared" si="17"/>
        <v>1065093.8400000001</v>
      </c>
    </row>
    <row r="72" spans="1:13" x14ac:dyDescent="0.25">
      <c r="A72" s="76" t="s">
        <v>116</v>
      </c>
      <c r="B72" s="70">
        <f t="shared" si="21"/>
        <v>5</v>
      </c>
      <c r="E72" s="38">
        <v>46147</v>
      </c>
      <c r="F72" s="75" t="s">
        <v>134</v>
      </c>
      <c r="G72" s="6" t="s">
        <v>14</v>
      </c>
      <c r="H72" t="s">
        <v>110</v>
      </c>
      <c r="I72" s="22">
        <v>-390437</v>
      </c>
      <c r="J72" s="73">
        <f t="shared" si="15"/>
        <v>0</v>
      </c>
      <c r="K72" s="73">
        <f t="shared" si="16"/>
        <v>-31234.959999999999</v>
      </c>
      <c r="L72" s="73">
        <f t="shared" si="17"/>
        <v>-421671.96</v>
      </c>
    </row>
    <row r="73" spans="1:13" x14ac:dyDescent="0.25">
      <c r="A73" s="76" t="s">
        <v>116</v>
      </c>
      <c r="B73" s="70">
        <f t="shared" ref="B73:B74" si="22">MONTH(E73)</f>
        <v>5</v>
      </c>
      <c r="E73" s="38">
        <v>46147</v>
      </c>
      <c r="F73" s="75" t="s">
        <v>134</v>
      </c>
      <c r="G73" s="6" t="s">
        <v>14</v>
      </c>
      <c r="H73" t="s">
        <v>111</v>
      </c>
      <c r="I73" s="22">
        <v>-254015</v>
      </c>
      <c r="J73" s="73">
        <f t="shared" si="15"/>
        <v>0</v>
      </c>
      <c r="K73" s="73">
        <f t="shared" si="16"/>
        <v>-20321.2</v>
      </c>
      <c r="L73" s="73">
        <f t="shared" si="17"/>
        <v>-274336.2</v>
      </c>
    </row>
    <row r="74" spans="1:13" x14ac:dyDescent="0.25">
      <c r="A74" s="76" t="s">
        <v>116</v>
      </c>
      <c r="B74" s="70">
        <f t="shared" si="22"/>
        <v>5</v>
      </c>
      <c r="E74" s="38">
        <v>46160</v>
      </c>
      <c r="F74" s="75" t="s">
        <v>134</v>
      </c>
      <c r="G74" s="6" t="s">
        <v>14</v>
      </c>
      <c r="H74" t="s">
        <v>112</v>
      </c>
      <c r="I74" s="22">
        <v>-163221</v>
      </c>
      <c r="J74" s="73">
        <f t="shared" si="15"/>
        <v>0</v>
      </c>
      <c r="K74" s="73">
        <f t="shared" si="16"/>
        <v>-13057.68</v>
      </c>
      <c r="L74" s="73">
        <f t="shared" si="17"/>
        <v>-176278.68</v>
      </c>
    </row>
    <row r="75" spans="1:13" x14ac:dyDescent="0.25">
      <c r="A75" s="76" t="s">
        <v>147</v>
      </c>
      <c r="B75" s="70">
        <v>5</v>
      </c>
      <c r="F75" s="75" t="s">
        <v>134</v>
      </c>
      <c r="G75" s="6" t="s">
        <v>14</v>
      </c>
      <c r="H75" s="37" t="s">
        <v>174</v>
      </c>
      <c r="I75" s="22">
        <f>-SUM(I70:I74)*2%</f>
        <v>-26755.7</v>
      </c>
      <c r="J75" s="73">
        <f t="shared" si="15"/>
        <v>0</v>
      </c>
      <c r="K75" s="73">
        <f t="shared" si="16"/>
        <v>-2140.4560000000001</v>
      </c>
      <c r="L75" s="73">
        <f t="shared" si="17"/>
        <v>-28896.156000000003</v>
      </c>
    </row>
    <row r="76" spans="1:13" x14ac:dyDescent="0.25">
      <c r="A76" s="76" t="s">
        <v>116</v>
      </c>
      <c r="B76" s="70">
        <v>4</v>
      </c>
      <c r="E76" s="87">
        <v>46141</v>
      </c>
      <c r="F76" s="75" t="s">
        <v>134</v>
      </c>
      <c r="G76" s="6" t="s">
        <v>14</v>
      </c>
      <c r="H76" s="88" t="s">
        <v>178</v>
      </c>
      <c r="I76" s="22">
        <v>-110780</v>
      </c>
      <c r="J76" s="73">
        <f t="shared" si="15"/>
        <v>0</v>
      </c>
      <c r="K76" s="22">
        <v>-8862</v>
      </c>
      <c r="L76" s="22">
        <v>-119642</v>
      </c>
    </row>
    <row r="77" spans="1:13" x14ac:dyDescent="0.25">
      <c r="A77" s="76" t="s">
        <v>116</v>
      </c>
      <c r="B77" s="70">
        <v>4</v>
      </c>
      <c r="E77" s="87">
        <v>46133</v>
      </c>
      <c r="F77" s="75" t="s">
        <v>134</v>
      </c>
      <c r="G77" s="6" t="s">
        <v>14</v>
      </c>
      <c r="H77" s="88" t="s">
        <v>179</v>
      </c>
      <c r="I77" s="22">
        <v>-1001466</v>
      </c>
      <c r="J77" s="73">
        <f t="shared" si="15"/>
        <v>0</v>
      </c>
      <c r="K77" s="22">
        <v>-80118</v>
      </c>
      <c r="L77" s="22">
        <v>-1081584</v>
      </c>
    </row>
    <row r="78" spans="1:13" x14ac:dyDescent="0.25">
      <c r="A78" s="76" t="s">
        <v>116</v>
      </c>
      <c r="B78" s="70">
        <v>4</v>
      </c>
      <c r="E78" s="87">
        <v>46132</v>
      </c>
      <c r="F78" s="75" t="s">
        <v>134</v>
      </c>
      <c r="G78" s="6" t="s">
        <v>14</v>
      </c>
      <c r="H78" s="88" t="s">
        <v>180</v>
      </c>
      <c r="I78" s="22">
        <v>-259429</v>
      </c>
      <c r="J78" s="73">
        <f t="shared" si="15"/>
        <v>0</v>
      </c>
      <c r="K78" s="22">
        <v>-20755</v>
      </c>
      <c r="L78" s="22">
        <v>-280184</v>
      </c>
    </row>
    <row r="79" spans="1:13" x14ac:dyDescent="0.25">
      <c r="A79" s="76" t="s">
        <v>116</v>
      </c>
      <c r="B79" s="70">
        <v>4</v>
      </c>
      <c r="E79" s="87">
        <v>46132</v>
      </c>
      <c r="F79" s="75" t="s">
        <v>134</v>
      </c>
      <c r="G79" s="6" t="s">
        <v>14</v>
      </c>
      <c r="H79" s="88" t="s">
        <v>181</v>
      </c>
      <c r="I79" s="22">
        <v>-1066618</v>
      </c>
      <c r="J79" s="73">
        <f t="shared" si="15"/>
        <v>0</v>
      </c>
      <c r="K79" s="22">
        <v>-85330</v>
      </c>
      <c r="L79" s="22">
        <v>-1151948</v>
      </c>
    </row>
    <row r="80" spans="1:13" x14ac:dyDescent="0.25">
      <c r="A80" s="76" t="s">
        <v>116</v>
      </c>
      <c r="B80" s="70">
        <v>4</v>
      </c>
      <c r="E80" s="87">
        <v>46125</v>
      </c>
      <c r="F80" s="75" t="s">
        <v>134</v>
      </c>
      <c r="G80" s="6" t="s">
        <v>14</v>
      </c>
      <c r="H80" s="88" t="s">
        <v>182</v>
      </c>
      <c r="I80" s="22">
        <v>-354560</v>
      </c>
      <c r="J80" s="73">
        <f t="shared" si="15"/>
        <v>0</v>
      </c>
      <c r="K80" s="22">
        <v>-28365</v>
      </c>
      <c r="L80" s="22">
        <v>-382925</v>
      </c>
    </row>
    <row r="81" spans="1:12" x14ac:dyDescent="0.25">
      <c r="A81" s="76" t="s">
        <v>116</v>
      </c>
      <c r="B81" s="70">
        <v>4</v>
      </c>
      <c r="E81" s="87">
        <v>46125</v>
      </c>
      <c r="F81" s="75" t="s">
        <v>134</v>
      </c>
      <c r="G81" s="6" t="s">
        <v>14</v>
      </c>
      <c r="H81" s="88" t="s">
        <v>183</v>
      </c>
      <c r="I81" s="22">
        <v>-443280</v>
      </c>
      <c r="J81" s="73">
        <f t="shared" si="15"/>
        <v>0</v>
      </c>
      <c r="K81" s="22">
        <v>-35462</v>
      </c>
      <c r="L81" s="22">
        <v>-478742</v>
      </c>
    </row>
  </sheetData>
  <autoFilter ref="A2:M2" xr:uid="{A604245D-F20D-42A4-8CF6-A2CAD769C2B1}"/>
  <phoneticPr fontId="26" type="noConversion"/>
  <conditionalFormatting sqref="D22:D26">
    <cfRule type="duplicateValues" dxfId="8" priority="5"/>
    <cfRule type="duplicateValues" dxfId="7" priority="6"/>
    <cfRule type="duplicateValues" dxfId="6" priority="7"/>
  </conditionalFormatting>
  <conditionalFormatting sqref="D42:D44">
    <cfRule type="duplicateValues" dxfId="5" priority="2"/>
    <cfRule type="duplicateValues" dxfId="4" priority="3"/>
    <cfRule type="duplicateValues" dxfId="3" priority="4"/>
  </conditionalFormatting>
  <conditionalFormatting sqref="H76:H81">
    <cfRule type="duplicateValues" dxfId="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C20-5CF8-4BCC-893B-F33357CE19D5}">
  <dimension ref="A1:J36"/>
  <sheetViews>
    <sheetView workbookViewId="0">
      <selection activeCell="I76" sqref="I76:L81"/>
    </sheetView>
  </sheetViews>
  <sheetFormatPr defaultRowHeight="15" x14ac:dyDescent="0.25"/>
  <cols>
    <col min="1" max="1" width="10.140625" bestFit="1" customWidth="1"/>
    <col min="4" max="4" width="90.5703125" customWidth="1"/>
    <col min="5" max="5" width="11.28515625" bestFit="1" customWidth="1"/>
    <col min="6" max="6" width="9.140625" bestFit="1" customWidth="1"/>
    <col min="7" max="7" width="10.42578125" customWidth="1"/>
    <col min="8" max="8" width="12.28515625" customWidth="1"/>
    <col min="9" max="9" width="33.85546875" customWidth="1"/>
    <col min="10" max="10" width="11" customWidth="1"/>
  </cols>
  <sheetData>
    <row r="1" spans="1:10" x14ac:dyDescent="0.25">
      <c r="H1" s="45">
        <f>SUM(H3:H13)</f>
        <v>9914673.1320000011</v>
      </c>
    </row>
    <row r="2" spans="1:10" ht="40.5" x14ac:dyDescent="0.25">
      <c r="A2" s="10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1" t="s">
        <v>5</v>
      </c>
      <c r="G2" s="12" t="s">
        <v>6</v>
      </c>
      <c r="H2" s="12" t="s">
        <v>7</v>
      </c>
      <c r="I2" s="11" t="s">
        <v>8</v>
      </c>
      <c r="J2" s="11" t="s">
        <v>9</v>
      </c>
    </row>
    <row r="3" spans="1:10" x14ac:dyDescent="0.25">
      <c r="A3" s="19">
        <v>46086</v>
      </c>
      <c r="B3" s="20" t="s">
        <v>63</v>
      </c>
      <c r="C3" s="20" t="s">
        <v>11</v>
      </c>
      <c r="D3" s="21" t="s">
        <v>23</v>
      </c>
      <c r="E3" s="22">
        <v>4209070</v>
      </c>
      <c r="F3" s="23">
        <v>0.08</v>
      </c>
      <c r="G3" s="22">
        <v>336726</v>
      </c>
      <c r="H3" s="22">
        <v>4545796</v>
      </c>
      <c r="I3" s="21" t="s">
        <v>14</v>
      </c>
      <c r="J3" s="20" t="s">
        <v>15</v>
      </c>
    </row>
    <row r="4" spans="1:10" x14ac:dyDescent="0.25">
      <c r="A4" s="19">
        <v>46086</v>
      </c>
      <c r="B4" s="20" t="s">
        <v>64</v>
      </c>
      <c r="C4" s="20" t="s">
        <v>11</v>
      </c>
      <c r="D4" s="21" t="s">
        <v>37</v>
      </c>
      <c r="E4" s="22">
        <v>940079</v>
      </c>
      <c r="F4" s="23">
        <v>0.08</v>
      </c>
      <c r="G4" s="22">
        <v>75206</v>
      </c>
      <c r="H4" s="22">
        <v>1015285</v>
      </c>
      <c r="I4" s="21" t="s">
        <v>14</v>
      </c>
      <c r="J4" s="20" t="s">
        <v>15</v>
      </c>
    </row>
    <row r="5" spans="1:10" x14ac:dyDescent="0.25">
      <c r="A5" s="19">
        <v>46086</v>
      </c>
      <c r="B5" s="20" t="s">
        <v>65</v>
      </c>
      <c r="C5" s="20" t="s">
        <v>11</v>
      </c>
      <c r="D5" s="21" t="s">
        <v>32</v>
      </c>
      <c r="E5" s="22">
        <v>950940</v>
      </c>
      <c r="F5" s="23">
        <v>0.08</v>
      </c>
      <c r="G5" s="22">
        <v>76075</v>
      </c>
      <c r="H5" s="22">
        <v>1027015</v>
      </c>
      <c r="I5" s="21" t="s">
        <v>14</v>
      </c>
      <c r="J5" s="20" t="s">
        <v>15</v>
      </c>
    </row>
    <row r="6" spans="1:10" x14ac:dyDescent="0.25">
      <c r="A6" s="19">
        <v>46083</v>
      </c>
      <c r="B6" s="20" t="s">
        <v>66</v>
      </c>
      <c r="C6" s="20" t="s">
        <v>11</v>
      </c>
      <c r="D6" s="21" t="s">
        <v>23</v>
      </c>
      <c r="E6" s="22">
        <v>426926</v>
      </c>
      <c r="F6" s="23">
        <v>0.08</v>
      </c>
      <c r="G6" s="22">
        <v>34154</v>
      </c>
      <c r="H6" s="22">
        <v>461080</v>
      </c>
      <c r="I6" s="21" t="s">
        <v>14</v>
      </c>
      <c r="J6" s="20" t="s">
        <v>15</v>
      </c>
    </row>
    <row r="7" spans="1:10" x14ac:dyDescent="0.25">
      <c r="A7" s="19">
        <v>46083</v>
      </c>
      <c r="B7" s="20" t="s">
        <v>67</v>
      </c>
      <c r="C7" s="20" t="s">
        <v>11</v>
      </c>
      <c r="D7" s="21" t="s">
        <v>28</v>
      </c>
      <c r="E7" s="22">
        <v>1701635</v>
      </c>
      <c r="F7" s="23">
        <v>0.08</v>
      </c>
      <c r="G7" s="22">
        <v>136131</v>
      </c>
      <c r="H7" s="22">
        <v>1837766</v>
      </c>
      <c r="I7" s="21" t="s">
        <v>14</v>
      </c>
      <c r="J7" s="20" t="s">
        <v>15</v>
      </c>
    </row>
    <row r="8" spans="1:10" x14ac:dyDescent="0.25">
      <c r="A8" s="19">
        <v>46083</v>
      </c>
      <c r="B8" s="20" t="s">
        <v>68</v>
      </c>
      <c r="C8" s="20" t="s">
        <v>11</v>
      </c>
      <c r="D8" s="21" t="s">
        <v>52</v>
      </c>
      <c r="E8" s="22">
        <v>969531</v>
      </c>
      <c r="F8" s="23">
        <v>0.08</v>
      </c>
      <c r="G8" s="22">
        <v>77562</v>
      </c>
      <c r="H8" s="22">
        <v>1047093</v>
      </c>
      <c r="I8" s="21" t="s">
        <v>14</v>
      </c>
      <c r="J8" s="20" t="s">
        <v>15</v>
      </c>
    </row>
    <row r="9" spans="1:10" x14ac:dyDescent="0.25">
      <c r="A9" s="19">
        <v>46083</v>
      </c>
      <c r="B9" s="20" t="s">
        <v>69</v>
      </c>
      <c r="C9" s="20" t="s">
        <v>11</v>
      </c>
      <c r="D9" s="21" t="s">
        <v>17</v>
      </c>
      <c r="E9" s="22">
        <v>750894</v>
      </c>
      <c r="F9" s="23">
        <v>0.08</v>
      </c>
      <c r="G9" s="22">
        <v>60072</v>
      </c>
      <c r="H9" s="22">
        <v>810966</v>
      </c>
      <c r="I9" s="21" t="s">
        <v>14</v>
      </c>
      <c r="J9" s="20" t="s">
        <v>15</v>
      </c>
    </row>
    <row r="10" spans="1:10" x14ac:dyDescent="0.25">
      <c r="A10" s="19">
        <v>46099</v>
      </c>
      <c r="B10" s="25"/>
      <c r="C10" s="25"/>
      <c r="D10" s="21" t="s">
        <v>74</v>
      </c>
      <c r="E10" s="18">
        <v>-52816</v>
      </c>
      <c r="F10" s="23">
        <v>0.08</v>
      </c>
      <c r="G10" s="18">
        <f>E10*F10</f>
        <v>-4225.28</v>
      </c>
      <c r="H10" s="26">
        <f>E10+G10</f>
        <v>-57041.279999999999</v>
      </c>
      <c r="I10" s="21" t="s">
        <v>23</v>
      </c>
      <c r="J10" s="20" t="s">
        <v>15</v>
      </c>
    </row>
    <row r="11" spans="1:10" x14ac:dyDescent="0.25">
      <c r="A11" s="19">
        <v>46095</v>
      </c>
      <c r="B11" s="25"/>
      <c r="C11" s="25"/>
      <c r="D11" s="21" t="s">
        <v>75</v>
      </c>
      <c r="E11" s="18">
        <v>-280000</v>
      </c>
      <c r="F11" s="23">
        <v>0.08</v>
      </c>
      <c r="G11" s="18">
        <f>E11*F11</f>
        <v>-22400</v>
      </c>
      <c r="H11" s="26">
        <f>E11+G11</f>
        <v>-302400</v>
      </c>
      <c r="I11" s="21" t="s">
        <v>40</v>
      </c>
      <c r="J11" s="20" t="s">
        <v>15</v>
      </c>
    </row>
    <row r="12" spans="1:10" x14ac:dyDescent="0.25">
      <c r="A12" s="19">
        <v>46087</v>
      </c>
      <c r="B12" s="25"/>
      <c r="C12" s="25"/>
      <c r="D12" s="21" t="s">
        <v>76</v>
      </c>
      <c r="E12" s="18">
        <v>-248654</v>
      </c>
      <c r="F12" s="23">
        <v>0.08</v>
      </c>
      <c r="G12" s="18">
        <f>E12*F12</f>
        <v>-19892.32</v>
      </c>
      <c r="H12" s="26">
        <f>E12+G12</f>
        <v>-268546.32</v>
      </c>
      <c r="I12" s="21" t="s">
        <v>52</v>
      </c>
      <c r="J12" s="20" t="s">
        <v>15</v>
      </c>
    </row>
    <row r="13" spans="1:10" x14ac:dyDescent="0.25">
      <c r="D13" s="37" t="s">
        <v>113</v>
      </c>
      <c r="E13" s="18">
        <f>-SUM(E3:E12)*2%</f>
        <v>-187352.1</v>
      </c>
      <c r="F13" s="23">
        <v>0.08</v>
      </c>
      <c r="G13" s="18">
        <f>E13*F13</f>
        <v>-14988.168000000001</v>
      </c>
      <c r="H13" s="26">
        <f>E13+G13</f>
        <v>-202340.26800000001</v>
      </c>
      <c r="I13" s="21" t="s">
        <v>14</v>
      </c>
      <c r="J13" s="20" t="s">
        <v>15</v>
      </c>
    </row>
    <row r="36" spans="5:5" x14ac:dyDescent="0.25">
      <c r="E36" s="44"/>
    </row>
  </sheetData>
  <pageMargins left="0.7" right="0.7" top="0.75" bottom="0.75" header="0.3" footer="0.3"/>
  <ignoredErrors>
    <ignoredError sqref="J3:J9 B3:B9 J10:J13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FCED-20AB-427D-8AD3-62CA52EEC44A}">
  <dimension ref="A1:J21"/>
  <sheetViews>
    <sheetView workbookViewId="0">
      <selection activeCell="I76" sqref="I76:L81"/>
    </sheetView>
  </sheetViews>
  <sheetFormatPr defaultRowHeight="15" x14ac:dyDescent="0.25"/>
  <cols>
    <col min="1" max="1" width="10.140625" bestFit="1" customWidth="1"/>
    <col min="4" max="4" width="92.7109375" bestFit="1" customWidth="1"/>
    <col min="5" max="5" width="11.28515625" customWidth="1"/>
    <col min="8" max="8" width="9.85546875" bestFit="1" customWidth="1"/>
    <col min="9" max="9" width="36.5703125" customWidth="1"/>
    <col min="10" max="10" width="12" customWidth="1"/>
  </cols>
  <sheetData>
    <row r="1" spans="1:10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13">
        <v>46125</v>
      </c>
      <c r="B2" s="14" t="s">
        <v>77</v>
      </c>
      <c r="C2" s="14" t="s">
        <v>11</v>
      </c>
      <c r="D2" s="15" t="s">
        <v>84</v>
      </c>
      <c r="E2" s="16">
        <v>1896550</v>
      </c>
      <c r="F2" s="17">
        <v>0.08</v>
      </c>
      <c r="G2" s="16">
        <v>151724</v>
      </c>
      <c r="H2" s="16">
        <v>2048274</v>
      </c>
      <c r="I2" s="15" t="s">
        <v>14</v>
      </c>
      <c r="J2" s="14" t="s">
        <v>15</v>
      </c>
    </row>
    <row r="3" spans="1:10" x14ac:dyDescent="0.25">
      <c r="A3" s="13">
        <v>46119</v>
      </c>
      <c r="B3" s="14" t="s">
        <v>78</v>
      </c>
      <c r="C3" s="14" t="s">
        <v>11</v>
      </c>
      <c r="D3" s="15" t="s">
        <v>85</v>
      </c>
      <c r="E3" s="16">
        <v>1594884</v>
      </c>
      <c r="F3" s="17">
        <v>0.08</v>
      </c>
      <c r="G3" s="16">
        <v>127591</v>
      </c>
      <c r="H3" s="16">
        <v>1722475</v>
      </c>
      <c r="I3" s="15" t="s">
        <v>23</v>
      </c>
      <c r="J3" s="14" t="s">
        <v>15</v>
      </c>
    </row>
    <row r="4" spans="1:10" x14ac:dyDescent="0.25">
      <c r="A4" s="13">
        <v>46119</v>
      </c>
      <c r="B4" s="14" t="s">
        <v>79</v>
      </c>
      <c r="C4" s="14" t="s">
        <v>11</v>
      </c>
      <c r="D4" s="15" t="s">
        <v>86</v>
      </c>
      <c r="E4" s="16">
        <v>1299190</v>
      </c>
      <c r="F4" s="17">
        <v>0.08</v>
      </c>
      <c r="G4" s="16">
        <v>103935</v>
      </c>
      <c r="H4" s="16">
        <v>1403125</v>
      </c>
      <c r="I4" s="15" t="s">
        <v>17</v>
      </c>
      <c r="J4" s="14" t="s">
        <v>15</v>
      </c>
    </row>
    <row r="5" spans="1:10" x14ac:dyDescent="0.25">
      <c r="A5" s="13">
        <v>46119</v>
      </c>
      <c r="B5" s="14" t="s">
        <v>80</v>
      </c>
      <c r="C5" s="14" t="s">
        <v>11</v>
      </c>
      <c r="D5" s="15" t="s">
        <v>87</v>
      </c>
      <c r="E5" s="16">
        <v>693827</v>
      </c>
      <c r="F5" s="17">
        <v>0.08</v>
      </c>
      <c r="G5" s="16">
        <v>55506</v>
      </c>
      <c r="H5" s="16">
        <v>749333</v>
      </c>
      <c r="I5" s="15" t="s">
        <v>35</v>
      </c>
      <c r="J5" s="14" t="s">
        <v>15</v>
      </c>
    </row>
    <row r="6" spans="1:10" x14ac:dyDescent="0.25">
      <c r="A6" s="13">
        <v>46119</v>
      </c>
      <c r="B6" s="14" t="s">
        <v>81</v>
      </c>
      <c r="C6" s="14" t="s">
        <v>11</v>
      </c>
      <c r="D6" s="15" t="s">
        <v>88</v>
      </c>
      <c r="E6" s="16">
        <v>839620</v>
      </c>
      <c r="F6" s="17">
        <v>0.08</v>
      </c>
      <c r="G6" s="16">
        <v>67170</v>
      </c>
      <c r="H6" s="16">
        <v>906790</v>
      </c>
      <c r="I6" s="15" t="s">
        <v>26</v>
      </c>
      <c r="J6" s="14" t="s">
        <v>15</v>
      </c>
    </row>
    <row r="7" spans="1:10" x14ac:dyDescent="0.25">
      <c r="A7" s="13">
        <v>46119</v>
      </c>
      <c r="B7" s="14" t="s">
        <v>82</v>
      </c>
      <c r="C7" s="14" t="s">
        <v>11</v>
      </c>
      <c r="D7" s="15" t="s">
        <v>89</v>
      </c>
      <c r="E7" s="16">
        <v>896885</v>
      </c>
      <c r="F7" s="17">
        <v>0.08</v>
      </c>
      <c r="G7" s="16">
        <v>71751</v>
      </c>
      <c r="H7" s="16">
        <v>968636</v>
      </c>
      <c r="I7" s="15" t="s">
        <v>52</v>
      </c>
      <c r="J7" s="14" t="s">
        <v>15</v>
      </c>
    </row>
    <row r="8" spans="1:10" x14ac:dyDescent="0.25">
      <c r="A8" s="13">
        <v>46119</v>
      </c>
      <c r="B8" s="14" t="s">
        <v>83</v>
      </c>
      <c r="C8" s="14" t="s">
        <v>11</v>
      </c>
      <c r="D8" s="15" t="s">
        <v>90</v>
      </c>
      <c r="E8" s="16">
        <v>808165</v>
      </c>
      <c r="F8" s="17">
        <v>0.08</v>
      </c>
      <c r="G8" s="16">
        <v>64653</v>
      </c>
      <c r="H8" s="16">
        <v>872818</v>
      </c>
      <c r="I8" s="15" t="s">
        <v>32</v>
      </c>
      <c r="J8" s="14" t="s">
        <v>15</v>
      </c>
    </row>
    <row r="9" spans="1:10" x14ac:dyDescent="0.25">
      <c r="A9" s="19">
        <v>46125</v>
      </c>
      <c r="B9" s="25"/>
      <c r="C9" s="25"/>
      <c r="D9" s="21" t="s">
        <v>70</v>
      </c>
      <c r="E9" s="22">
        <v>-497582</v>
      </c>
      <c r="F9" s="24">
        <v>0.08</v>
      </c>
      <c r="G9" s="22">
        <f t="shared" ref="G9:G19" si="0">E9*F9</f>
        <v>-39806.559999999998</v>
      </c>
      <c r="H9" s="22">
        <f t="shared" ref="H9:H19" si="1">E9+G9</f>
        <v>-537388.56000000006</v>
      </c>
      <c r="I9" s="21" t="s">
        <v>21</v>
      </c>
      <c r="J9" s="14" t="s">
        <v>15</v>
      </c>
    </row>
    <row r="10" spans="1:10" x14ac:dyDescent="0.25">
      <c r="A10" s="19">
        <v>46122</v>
      </c>
      <c r="B10" s="25"/>
      <c r="C10" s="25"/>
      <c r="D10" s="21" t="s">
        <v>71</v>
      </c>
      <c r="E10" s="85">
        <v>-66500</v>
      </c>
      <c r="F10" s="24">
        <v>0.08</v>
      </c>
      <c r="G10" s="22">
        <f t="shared" si="0"/>
        <v>-5320</v>
      </c>
      <c r="H10" s="22">
        <f t="shared" si="1"/>
        <v>-71820</v>
      </c>
      <c r="I10" s="21" t="s">
        <v>32</v>
      </c>
      <c r="J10" s="14" t="s">
        <v>15</v>
      </c>
    </row>
    <row r="11" spans="1:10" x14ac:dyDescent="0.25">
      <c r="A11" s="19">
        <v>46120</v>
      </c>
      <c r="B11" s="25"/>
      <c r="C11" s="25"/>
      <c r="D11" s="21" t="s">
        <v>72</v>
      </c>
      <c r="E11" s="22">
        <v>-105632</v>
      </c>
      <c r="F11" s="24">
        <v>0.08</v>
      </c>
      <c r="G11" s="22">
        <f t="shared" si="0"/>
        <v>-8450.56</v>
      </c>
      <c r="H11" s="22">
        <f t="shared" si="1"/>
        <v>-114082.56</v>
      </c>
      <c r="I11" s="21" t="s">
        <v>52</v>
      </c>
      <c r="J11" s="14" t="s">
        <v>15</v>
      </c>
    </row>
    <row r="12" spans="1:10" x14ac:dyDescent="0.25">
      <c r="A12" s="19">
        <v>46118</v>
      </c>
      <c r="B12" s="25"/>
      <c r="C12" s="25"/>
      <c r="D12" s="21" t="s">
        <v>73</v>
      </c>
      <c r="E12" s="22">
        <v>-206122</v>
      </c>
      <c r="F12" s="24">
        <v>0.08</v>
      </c>
      <c r="G12" s="22">
        <f t="shared" si="0"/>
        <v>-16489.760000000002</v>
      </c>
      <c r="H12" s="22">
        <f t="shared" si="1"/>
        <v>-222611.76</v>
      </c>
      <c r="I12" s="21" t="s">
        <v>40</v>
      </c>
      <c r="J12" s="14" t="s">
        <v>15</v>
      </c>
    </row>
    <row r="13" spans="1:10" x14ac:dyDescent="0.25">
      <c r="A13" s="87">
        <v>46141</v>
      </c>
      <c r="B13" s="25"/>
      <c r="C13" s="25"/>
      <c r="D13" s="88" t="s">
        <v>178</v>
      </c>
      <c r="E13" s="22">
        <v>-110780</v>
      </c>
      <c r="F13" s="24">
        <v>0.08</v>
      </c>
      <c r="G13" s="22">
        <v>-8862</v>
      </c>
      <c r="H13" s="22">
        <v>-119642</v>
      </c>
      <c r="I13" s="88" t="s">
        <v>26</v>
      </c>
      <c r="J13" s="14" t="s">
        <v>15</v>
      </c>
    </row>
    <row r="14" spans="1:10" x14ac:dyDescent="0.25">
      <c r="A14" s="87">
        <v>46133</v>
      </c>
      <c r="B14" s="25"/>
      <c r="C14" s="25"/>
      <c r="D14" s="88" t="s">
        <v>179</v>
      </c>
      <c r="E14" s="22">
        <v>-1001466</v>
      </c>
      <c r="F14" s="24">
        <v>0.08</v>
      </c>
      <c r="G14" s="22">
        <v>-80118</v>
      </c>
      <c r="H14" s="22">
        <v>-1081584</v>
      </c>
      <c r="I14" s="88" t="s">
        <v>40</v>
      </c>
      <c r="J14" s="14" t="s">
        <v>15</v>
      </c>
    </row>
    <row r="15" spans="1:10" x14ac:dyDescent="0.25">
      <c r="A15" s="87">
        <v>46132</v>
      </c>
      <c r="B15" s="25"/>
      <c r="C15" s="25"/>
      <c r="D15" s="88" t="s">
        <v>180</v>
      </c>
      <c r="E15" s="22">
        <v>-259429</v>
      </c>
      <c r="F15" s="24">
        <v>0.08</v>
      </c>
      <c r="G15" s="22">
        <v>-20755</v>
      </c>
      <c r="H15" s="22">
        <v>-280184</v>
      </c>
      <c r="I15" s="88" t="s">
        <v>21</v>
      </c>
      <c r="J15" s="14" t="s">
        <v>15</v>
      </c>
    </row>
    <row r="16" spans="1:10" x14ac:dyDescent="0.25">
      <c r="A16" s="87">
        <v>46132</v>
      </c>
      <c r="B16" s="25"/>
      <c r="C16" s="25"/>
      <c r="D16" s="88" t="s">
        <v>181</v>
      </c>
      <c r="E16" s="22">
        <v>-1066618</v>
      </c>
      <c r="F16" s="24">
        <v>0.08</v>
      </c>
      <c r="G16" s="22">
        <v>-85330</v>
      </c>
      <c r="H16" s="22">
        <v>-1151948</v>
      </c>
      <c r="I16" s="88" t="s">
        <v>37</v>
      </c>
      <c r="J16" s="14" t="s">
        <v>15</v>
      </c>
    </row>
    <row r="17" spans="1:10" x14ac:dyDescent="0.25">
      <c r="A17" s="87">
        <v>46125</v>
      </c>
      <c r="B17" s="25"/>
      <c r="C17" s="25"/>
      <c r="D17" s="88" t="s">
        <v>182</v>
      </c>
      <c r="E17" s="22">
        <v>-354560</v>
      </c>
      <c r="F17" s="24">
        <v>0.08</v>
      </c>
      <c r="G17" s="22">
        <v>-28365</v>
      </c>
      <c r="H17" s="22">
        <v>-382925</v>
      </c>
      <c r="I17" s="88" t="s">
        <v>21</v>
      </c>
      <c r="J17" s="14" t="s">
        <v>15</v>
      </c>
    </row>
    <row r="18" spans="1:10" x14ac:dyDescent="0.25">
      <c r="A18" s="87">
        <v>46125</v>
      </c>
      <c r="B18" s="25"/>
      <c r="C18" s="25"/>
      <c r="D18" s="88" t="s">
        <v>183</v>
      </c>
      <c r="E18" s="22">
        <v>-443280</v>
      </c>
      <c r="F18" s="24">
        <v>0.08</v>
      </c>
      <c r="G18" s="22">
        <v>-35462</v>
      </c>
      <c r="H18" s="22">
        <v>-478742</v>
      </c>
      <c r="I18" s="88" t="s">
        <v>17</v>
      </c>
      <c r="J18" s="14" t="s">
        <v>15</v>
      </c>
    </row>
    <row r="19" spans="1:10" x14ac:dyDescent="0.25">
      <c r="D19" s="37" t="s">
        <v>176</v>
      </c>
      <c r="E19" s="22">
        <f>-SUM(E2:E12)*2%</f>
        <v>-143065.70000000001</v>
      </c>
      <c r="F19" s="24">
        <v>0.08</v>
      </c>
      <c r="G19" s="22">
        <f t="shared" si="0"/>
        <v>-11445.256000000001</v>
      </c>
      <c r="H19" s="22">
        <f t="shared" si="1"/>
        <v>-154510.95600000001</v>
      </c>
      <c r="I19" s="21" t="s">
        <v>14</v>
      </c>
      <c r="J19" s="20" t="s">
        <v>15</v>
      </c>
    </row>
    <row r="21" spans="1:10" x14ac:dyDescent="0.25">
      <c r="H21" s="43">
        <f>SUM(H2:H19)</f>
        <v>4076012.1639999999</v>
      </c>
    </row>
  </sheetData>
  <conditionalFormatting sqref="D13:D18">
    <cfRule type="duplicateValues" dxfId="1" priority="1"/>
  </conditionalFormatting>
  <pageMargins left="0.7" right="0.7" top="0.75" bottom="0.75" header="0.3" footer="0.3"/>
  <ignoredErrors>
    <ignoredError sqref="B2:B8 J19 J2:J1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42AF-F4D3-4B7E-8C12-E0C43B54FBB3}">
  <dimension ref="A1:J8"/>
  <sheetViews>
    <sheetView workbookViewId="0">
      <selection activeCell="I76" sqref="I76:L81"/>
    </sheetView>
  </sheetViews>
  <sheetFormatPr defaultRowHeight="15" x14ac:dyDescent="0.25"/>
  <cols>
    <col min="1" max="1" width="17.28515625" bestFit="1" customWidth="1"/>
    <col min="2" max="2" width="10.42578125" bestFit="1" customWidth="1"/>
    <col min="4" max="4" width="110.42578125" customWidth="1"/>
    <col min="5" max="5" width="10.140625" bestFit="1" customWidth="1"/>
    <col min="7" max="7" width="9.85546875" bestFit="1" customWidth="1"/>
    <col min="8" max="8" width="10.140625" bestFit="1" customWidth="1"/>
    <col min="9" max="9" width="38.85546875" bestFit="1" customWidth="1"/>
    <col min="10" max="10" width="14.85546875" customWidth="1"/>
  </cols>
  <sheetData>
    <row r="1" spans="1:10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38">
        <v>46146</v>
      </c>
      <c r="B2" s="38" t="s">
        <v>168</v>
      </c>
      <c r="C2" s="41" t="s">
        <v>11</v>
      </c>
      <c r="D2" t="s">
        <v>170</v>
      </c>
      <c r="E2" s="39">
        <v>1159260</v>
      </c>
      <c r="F2" s="40">
        <v>0.08</v>
      </c>
      <c r="G2" s="39">
        <v>92741</v>
      </c>
      <c r="H2" s="39">
        <v>1252001</v>
      </c>
      <c r="I2" t="s">
        <v>17</v>
      </c>
      <c r="J2" s="41" t="s">
        <v>15</v>
      </c>
    </row>
    <row r="3" spans="1:10" x14ac:dyDescent="0.25">
      <c r="A3" s="38">
        <v>46146</v>
      </c>
      <c r="B3" s="38" t="s">
        <v>169</v>
      </c>
      <c r="C3" s="41" t="s">
        <v>11</v>
      </c>
      <c r="D3" t="s">
        <v>171</v>
      </c>
      <c r="E3" s="39">
        <v>986198</v>
      </c>
      <c r="F3" s="40">
        <v>0.08</v>
      </c>
      <c r="G3" s="39">
        <v>78896</v>
      </c>
      <c r="H3" s="39">
        <v>1065094</v>
      </c>
      <c r="I3" t="s">
        <v>26</v>
      </c>
      <c r="J3" s="41" t="s">
        <v>15</v>
      </c>
    </row>
    <row r="4" spans="1:10" x14ac:dyDescent="0.25">
      <c r="A4" s="38">
        <v>46147</v>
      </c>
      <c r="D4" t="s">
        <v>110</v>
      </c>
      <c r="E4" s="42">
        <v>-390437</v>
      </c>
      <c r="F4" s="40">
        <v>0.08</v>
      </c>
      <c r="G4" s="42">
        <v>-31235</v>
      </c>
      <c r="H4" s="42">
        <v>-421672</v>
      </c>
      <c r="I4" t="s">
        <v>40</v>
      </c>
      <c r="J4" s="41" t="s">
        <v>15</v>
      </c>
    </row>
    <row r="5" spans="1:10" x14ac:dyDescent="0.25">
      <c r="A5" s="38">
        <v>46147</v>
      </c>
      <c r="D5" t="s">
        <v>111</v>
      </c>
      <c r="E5" s="42">
        <v>-254015</v>
      </c>
      <c r="F5" s="40">
        <v>0.08</v>
      </c>
      <c r="G5" s="42">
        <v>-20321</v>
      </c>
      <c r="H5" s="42">
        <v>-274336</v>
      </c>
      <c r="I5" t="s">
        <v>17</v>
      </c>
      <c r="J5" s="41" t="s">
        <v>15</v>
      </c>
    </row>
    <row r="6" spans="1:10" x14ac:dyDescent="0.25">
      <c r="A6" s="38">
        <v>46160</v>
      </c>
      <c r="D6" t="s">
        <v>112</v>
      </c>
      <c r="E6" s="42">
        <v>-163221</v>
      </c>
      <c r="F6" s="40">
        <v>0.08</v>
      </c>
      <c r="G6" s="42">
        <v>-13057</v>
      </c>
      <c r="H6" s="42">
        <v>-176278</v>
      </c>
      <c r="I6" t="s">
        <v>40</v>
      </c>
      <c r="J6" s="41" t="s">
        <v>15</v>
      </c>
    </row>
    <row r="7" spans="1:10" x14ac:dyDescent="0.25">
      <c r="D7" t="s">
        <v>177</v>
      </c>
      <c r="E7" s="42">
        <v>-26755.7</v>
      </c>
      <c r="F7" s="40">
        <v>0.08</v>
      </c>
      <c r="G7" s="42">
        <v>-2140.4560000000001</v>
      </c>
      <c r="H7" s="42">
        <v>-28896.156000000003</v>
      </c>
      <c r="I7" s="21" t="s">
        <v>14</v>
      </c>
      <c r="J7" s="41" t="s">
        <v>15</v>
      </c>
    </row>
    <row r="8" spans="1:10" x14ac:dyDescent="0.25">
      <c r="H8" s="43">
        <v>1415912.844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C668-15D1-44B8-ABD5-EB4BA73E4A4C}">
  <dimension ref="A1:J45"/>
  <sheetViews>
    <sheetView tabSelected="1" topLeftCell="B1" workbookViewId="0">
      <selection activeCell="D15" sqref="D15"/>
    </sheetView>
  </sheetViews>
  <sheetFormatPr defaultRowHeight="15" x14ac:dyDescent="0.25"/>
  <cols>
    <col min="1" max="1" width="13.140625" customWidth="1"/>
    <col min="2" max="2" width="12.7109375" customWidth="1"/>
    <col min="3" max="3" width="13.5703125" customWidth="1"/>
    <col min="4" max="4" width="102.5703125" bestFit="1" customWidth="1"/>
    <col min="5" max="5" width="10.28515625" bestFit="1" customWidth="1"/>
    <col min="6" max="6" width="8.28515625" bestFit="1" customWidth="1"/>
    <col min="7" max="7" width="9" bestFit="1" customWidth="1"/>
    <col min="8" max="8" width="14.28515625" bestFit="1" customWidth="1"/>
    <col min="9" max="9" width="32.42578125" bestFit="1" customWidth="1"/>
    <col min="10" max="10" width="11" bestFit="1" customWidth="1"/>
  </cols>
  <sheetData>
    <row r="1" spans="1:10" x14ac:dyDescent="0.25">
      <c r="H1" s="86">
        <f>SUBTOTAL(109,H3:H37)</f>
        <v>15476498.5888</v>
      </c>
    </row>
    <row r="2" spans="1:10" ht="40.5" x14ac:dyDescent="0.25">
      <c r="A2" s="10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1" t="s">
        <v>5</v>
      </c>
      <c r="G2" s="12" t="s">
        <v>6</v>
      </c>
      <c r="H2" s="12" t="s">
        <v>7</v>
      </c>
      <c r="I2" s="11" t="s">
        <v>8</v>
      </c>
      <c r="J2" s="11" t="s">
        <v>9</v>
      </c>
    </row>
    <row r="3" spans="1:10" x14ac:dyDescent="0.25">
      <c r="A3" s="19">
        <v>46086</v>
      </c>
      <c r="B3" s="20" t="s">
        <v>63</v>
      </c>
      <c r="C3" s="20" t="s">
        <v>11</v>
      </c>
      <c r="D3" s="21" t="s">
        <v>23</v>
      </c>
      <c r="E3" s="22">
        <v>4209070</v>
      </c>
      <c r="F3" s="23">
        <v>0.08</v>
      </c>
      <c r="G3" s="22">
        <v>336726</v>
      </c>
      <c r="H3" s="22">
        <v>4545796</v>
      </c>
      <c r="I3" s="21" t="s">
        <v>14</v>
      </c>
      <c r="J3" s="20" t="s">
        <v>15</v>
      </c>
    </row>
    <row r="4" spans="1:10" x14ac:dyDescent="0.25">
      <c r="A4" s="19">
        <v>46086</v>
      </c>
      <c r="B4" s="20" t="s">
        <v>64</v>
      </c>
      <c r="C4" s="20" t="s">
        <v>11</v>
      </c>
      <c r="D4" s="21" t="s">
        <v>37</v>
      </c>
      <c r="E4" s="22">
        <v>940079</v>
      </c>
      <c r="F4" s="23">
        <v>0.08</v>
      </c>
      <c r="G4" s="22">
        <v>75206</v>
      </c>
      <c r="H4" s="22">
        <v>1015285</v>
      </c>
      <c r="I4" s="21" t="s">
        <v>14</v>
      </c>
      <c r="J4" s="20" t="s">
        <v>15</v>
      </c>
    </row>
    <row r="5" spans="1:10" x14ac:dyDescent="0.25">
      <c r="A5" s="19">
        <v>46086</v>
      </c>
      <c r="B5" s="20" t="s">
        <v>65</v>
      </c>
      <c r="C5" s="20" t="s">
        <v>11</v>
      </c>
      <c r="D5" s="21" t="s">
        <v>32</v>
      </c>
      <c r="E5" s="22">
        <v>950940</v>
      </c>
      <c r="F5" s="23">
        <v>0.08</v>
      </c>
      <c r="G5" s="22">
        <v>76075</v>
      </c>
      <c r="H5" s="22">
        <v>1027015</v>
      </c>
      <c r="I5" s="21" t="s">
        <v>14</v>
      </c>
      <c r="J5" s="20" t="s">
        <v>15</v>
      </c>
    </row>
    <row r="6" spans="1:10" x14ac:dyDescent="0.25">
      <c r="A6" s="19">
        <v>46083</v>
      </c>
      <c r="B6" s="20" t="s">
        <v>66</v>
      </c>
      <c r="C6" s="20" t="s">
        <v>11</v>
      </c>
      <c r="D6" s="21" t="s">
        <v>23</v>
      </c>
      <c r="E6" s="22">
        <v>426926</v>
      </c>
      <c r="F6" s="23">
        <v>0.08</v>
      </c>
      <c r="G6" s="22">
        <v>34154</v>
      </c>
      <c r="H6" s="22">
        <v>461080</v>
      </c>
      <c r="I6" s="21" t="s">
        <v>14</v>
      </c>
      <c r="J6" s="20" t="s">
        <v>15</v>
      </c>
    </row>
    <row r="7" spans="1:10" x14ac:dyDescent="0.25">
      <c r="A7" s="19">
        <v>46083</v>
      </c>
      <c r="B7" s="20" t="s">
        <v>67</v>
      </c>
      <c r="C7" s="20" t="s">
        <v>11</v>
      </c>
      <c r="D7" s="21" t="s">
        <v>28</v>
      </c>
      <c r="E7" s="22">
        <v>1701635</v>
      </c>
      <c r="F7" s="23">
        <v>0.08</v>
      </c>
      <c r="G7" s="22">
        <v>136131</v>
      </c>
      <c r="H7" s="22">
        <v>1837766</v>
      </c>
      <c r="I7" s="21" t="s">
        <v>14</v>
      </c>
      <c r="J7" s="20" t="s">
        <v>15</v>
      </c>
    </row>
    <row r="8" spans="1:10" x14ac:dyDescent="0.25">
      <c r="A8" s="19">
        <v>46083</v>
      </c>
      <c r="B8" s="20" t="s">
        <v>68</v>
      </c>
      <c r="C8" s="20" t="s">
        <v>11</v>
      </c>
      <c r="D8" s="21" t="s">
        <v>52</v>
      </c>
      <c r="E8" s="22">
        <v>969531</v>
      </c>
      <c r="F8" s="23">
        <v>0.08</v>
      </c>
      <c r="G8" s="22">
        <v>77562</v>
      </c>
      <c r="H8" s="22">
        <v>1047093</v>
      </c>
      <c r="I8" s="21" t="s">
        <v>14</v>
      </c>
      <c r="J8" s="20" t="s">
        <v>15</v>
      </c>
    </row>
    <row r="9" spans="1:10" x14ac:dyDescent="0.25">
      <c r="A9" s="19">
        <v>46083</v>
      </c>
      <c r="B9" s="20" t="s">
        <v>69</v>
      </c>
      <c r="C9" s="20" t="s">
        <v>11</v>
      </c>
      <c r="D9" s="21" t="s">
        <v>17</v>
      </c>
      <c r="E9" s="22">
        <v>750894</v>
      </c>
      <c r="F9" s="23">
        <v>0.08</v>
      </c>
      <c r="G9" s="22">
        <v>60072</v>
      </c>
      <c r="H9" s="22">
        <v>810966</v>
      </c>
      <c r="I9" s="21" t="s">
        <v>14</v>
      </c>
      <c r="J9" s="20" t="s">
        <v>15</v>
      </c>
    </row>
    <row r="10" spans="1:10" x14ac:dyDescent="0.25">
      <c r="A10" s="19">
        <v>46099</v>
      </c>
      <c r="B10" s="25"/>
      <c r="C10" s="25"/>
      <c r="D10" s="21" t="s">
        <v>74</v>
      </c>
      <c r="E10" s="18">
        <v>-52816</v>
      </c>
      <c r="F10" s="23">
        <v>0.08</v>
      </c>
      <c r="G10" s="18">
        <f>E10*F10</f>
        <v>-4225.28</v>
      </c>
      <c r="H10" s="26">
        <f>E10+G10</f>
        <v>-57041.279999999999</v>
      </c>
      <c r="I10" s="21" t="s">
        <v>23</v>
      </c>
      <c r="J10" s="20" t="s">
        <v>15</v>
      </c>
    </row>
    <row r="11" spans="1:10" x14ac:dyDescent="0.25">
      <c r="A11" s="19">
        <v>46095</v>
      </c>
      <c r="B11" s="25"/>
      <c r="C11" s="25"/>
      <c r="D11" s="21" t="s">
        <v>75</v>
      </c>
      <c r="E11" s="18">
        <v>-280000</v>
      </c>
      <c r="F11" s="23">
        <v>0.08</v>
      </c>
      <c r="G11" s="18">
        <f>E11*F11</f>
        <v>-22400</v>
      </c>
      <c r="H11" s="26">
        <f>E11+G11</f>
        <v>-302400</v>
      </c>
      <c r="I11" s="21" t="s">
        <v>40</v>
      </c>
      <c r="J11" s="20" t="s">
        <v>15</v>
      </c>
    </row>
    <row r="12" spans="1:10" x14ac:dyDescent="0.25">
      <c r="A12" s="19">
        <v>46087</v>
      </c>
      <c r="B12" s="25"/>
      <c r="C12" s="25"/>
      <c r="D12" s="21" t="s">
        <v>76</v>
      </c>
      <c r="E12" s="18">
        <v>-248654</v>
      </c>
      <c r="F12" s="23">
        <v>0.08</v>
      </c>
      <c r="G12" s="18">
        <f>E12*F12</f>
        <v>-19892.32</v>
      </c>
      <c r="H12" s="26">
        <f>E12+G12</f>
        <v>-268546.32</v>
      </c>
      <c r="I12" s="21" t="s">
        <v>52</v>
      </c>
      <c r="J12" s="20" t="s">
        <v>15</v>
      </c>
    </row>
    <row r="13" spans="1:10" x14ac:dyDescent="0.25">
      <c r="D13" s="37" t="s">
        <v>113</v>
      </c>
      <c r="E13" s="18">
        <f>-SUM(E3:E12)*2%</f>
        <v>-187352.1</v>
      </c>
      <c r="F13" s="23">
        <v>0.08</v>
      </c>
      <c r="G13" s="18">
        <f>E13*F13</f>
        <v>-14988.168000000001</v>
      </c>
      <c r="H13" s="26">
        <f>E13+G13</f>
        <v>-202340.26800000001</v>
      </c>
      <c r="I13" s="21" t="s">
        <v>14</v>
      </c>
      <c r="J13" s="20" t="s">
        <v>15</v>
      </c>
    </row>
    <row r="14" spans="1:10" x14ac:dyDescent="0.25">
      <c r="A14" s="13">
        <v>46125</v>
      </c>
      <c r="B14" s="14" t="s">
        <v>77</v>
      </c>
      <c r="C14" s="14" t="s">
        <v>11</v>
      </c>
      <c r="D14" s="15" t="s">
        <v>84</v>
      </c>
      <c r="E14" s="16">
        <v>1896550</v>
      </c>
      <c r="F14" s="17">
        <v>0.08</v>
      </c>
      <c r="G14" s="16">
        <v>151724</v>
      </c>
      <c r="H14" s="16">
        <v>2048274</v>
      </c>
      <c r="I14" s="15" t="s">
        <v>14</v>
      </c>
      <c r="J14" s="14" t="s">
        <v>15</v>
      </c>
    </row>
    <row r="15" spans="1:10" x14ac:dyDescent="0.25">
      <c r="A15" s="13">
        <v>46119</v>
      </c>
      <c r="B15" s="14" t="s">
        <v>78</v>
      </c>
      <c r="C15" s="14" t="s">
        <v>11</v>
      </c>
      <c r="D15" s="15" t="s">
        <v>85</v>
      </c>
      <c r="E15" s="16">
        <v>1594884</v>
      </c>
      <c r="F15" s="17">
        <v>0.08</v>
      </c>
      <c r="G15" s="16">
        <v>127591</v>
      </c>
      <c r="H15" s="16">
        <v>1722475</v>
      </c>
      <c r="I15" s="15" t="s">
        <v>23</v>
      </c>
      <c r="J15" s="14" t="s">
        <v>15</v>
      </c>
    </row>
    <row r="16" spans="1:10" x14ac:dyDescent="0.25">
      <c r="A16" s="13">
        <v>46119</v>
      </c>
      <c r="B16" s="14" t="s">
        <v>79</v>
      </c>
      <c r="C16" s="14" t="s">
        <v>11</v>
      </c>
      <c r="D16" s="15" t="s">
        <v>86</v>
      </c>
      <c r="E16" s="16">
        <v>1299190</v>
      </c>
      <c r="F16" s="17">
        <v>0.08</v>
      </c>
      <c r="G16" s="16">
        <v>103935</v>
      </c>
      <c r="H16" s="16">
        <v>1403125</v>
      </c>
      <c r="I16" s="15" t="s">
        <v>17</v>
      </c>
      <c r="J16" s="14" t="s">
        <v>15</v>
      </c>
    </row>
    <row r="17" spans="1:10" x14ac:dyDescent="0.25">
      <c r="A17" s="13">
        <v>46119</v>
      </c>
      <c r="B17" s="14" t="s">
        <v>80</v>
      </c>
      <c r="C17" s="14" t="s">
        <v>11</v>
      </c>
      <c r="D17" s="15" t="s">
        <v>87</v>
      </c>
      <c r="E17" s="16">
        <v>693827</v>
      </c>
      <c r="F17" s="17">
        <v>0.08</v>
      </c>
      <c r="G17" s="16">
        <v>55506</v>
      </c>
      <c r="H17" s="16">
        <v>749333</v>
      </c>
      <c r="I17" s="15" t="s">
        <v>35</v>
      </c>
      <c r="J17" s="14" t="s">
        <v>15</v>
      </c>
    </row>
    <row r="18" spans="1:10" x14ac:dyDescent="0.25">
      <c r="A18" s="13">
        <v>46119</v>
      </c>
      <c r="B18" s="14" t="s">
        <v>81</v>
      </c>
      <c r="C18" s="14" t="s">
        <v>11</v>
      </c>
      <c r="D18" s="15" t="s">
        <v>88</v>
      </c>
      <c r="E18" s="16">
        <v>839620</v>
      </c>
      <c r="F18" s="17">
        <v>0.08</v>
      </c>
      <c r="G18" s="16">
        <v>67170</v>
      </c>
      <c r="H18" s="16">
        <v>906790</v>
      </c>
      <c r="I18" s="15" t="s">
        <v>26</v>
      </c>
      <c r="J18" s="14" t="s">
        <v>15</v>
      </c>
    </row>
    <row r="19" spans="1:10" x14ac:dyDescent="0.25">
      <c r="A19" s="13">
        <v>46119</v>
      </c>
      <c r="B19" s="14" t="s">
        <v>82</v>
      </c>
      <c r="C19" s="14" t="s">
        <v>11</v>
      </c>
      <c r="D19" s="15" t="s">
        <v>89</v>
      </c>
      <c r="E19" s="16">
        <v>896885</v>
      </c>
      <c r="F19" s="17">
        <v>0.08</v>
      </c>
      <c r="G19" s="16">
        <v>71751</v>
      </c>
      <c r="H19" s="16">
        <v>968636</v>
      </c>
      <c r="I19" s="15" t="s">
        <v>52</v>
      </c>
      <c r="J19" s="14" t="s">
        <v>15</v>
      </c>
    </row>
    <row r="20" spans="1:10" x14ac:dyDescent="0.25">
      <c r="A20" s="13">
        <v>46119</v>
      </c>
      <c r="B20" s="14" t="s">
        <v>83</v>
      </c>
      <c r="C20" s="14" t="s">
        <v>11</v>
      </c>
      <c r="D20" s="15" t="s">
        <v>90</v>
      </c>
      <c r="E20" s="16">
        <v>808165</v>
      </c>
      <c r="F20" s="17">
        <v>0.08</v>
      </c>
      <c r="G20" s="16">
        <v>64653</v>
      </c>
      <c r="H20" s="16">
        <v>872818</v>
      </c>
      <c r="I20" s="15" t="s">
        <v>32</v>
      </c>
      <c r="J20" s="14" t="s">
        <v>15</v>
      </c>
    </row>
    <row r="21" spans="1:10" x14ac:dyDescent="0.25">
      <c r="A21" s="19">
        <v>46125</v>
      </c>
      <c r="B21" s="25"/>
      <c r="C21" s="25"/>
      <c r="D21" s="21" t="s">
        <v>70</v>
      </c>
      <c r="E21" s="22">
        <v>-497582</v>
      </c>
      <c r="F21" s="24">
        <v>0.08</v>
      </c>
      <c r="G21" s="22">
        <f t="shared" ref="G21:G31" si="0">E21*F21</f>
        <v>-39806.559999999998</v>
      </c>
      <c r="H21" s="22">
        <f t="shared" ref="H21:H31" si="1">E21+G21</f>
        <v>-537388.56000000006</v>
      </c>
      <c r="I21" s="21" t="s">
        <v>21</v>
      </c>
      <c r="J21" s="14" t="s">
        <v>15</v>
      </c>
    </row>
    <row r="22" spans="1:10" x14ac:dyDescent="0.25">
      <c r="A22" s="19">
        <v>46122</v>
      </c>
      <c r="B22" s="25"/>
      <c r="C22" s="25"/>
      <c r="D22" s="21" t="s">
        <v>71</v>
      </c>
      <c r="E22" s="85">
        <v>-66500</v>
      </c>
      <c r="F22" s="24">
        <v>0.08</v>
      </c>
      <c r="G22" s="22">
        <f t="shared" si="0"/>
        <v>-5320</v>
      </c>
      <c r="H22" s="22">
        <f t="shared" si="1"/>
        <v>-71820</v>
      </c>
      <c r="I22" s="21" t="s">
        <v>32</v>
      </c>
      <c r="J22" s="14" t="s">
        <v>15</v>
      </c>
    </row>
    <row r="23" spans="1:10" x14ac:dyDescent="0.25">
      <c r="A23" s="19">
        <v>46120</v>
      </c>
      <c r="B23" s="25"/>
      <c r="C23" s="25"/>
      <c r="D23" s="21" t="s">
        <v>72</v>
      </c>
      <c r="E23" s="22">
        <v>-105632</v>
      </c>
      <c r="F23" s="24">
        <v>0.08</v>
      </c>
      <c r="G23" s="22">
        <f t="shared" si="0"/>
        <v>-8450.56</v>
      </c>
      <c r="H23" s="22">
        <f t="shared" si="1"/>
        <v>-114082.56</v>
      </c>
      <c r="I23" s="21" t="s">
        <v>52</v>
      </c>
      <c r="J23" s="14" t="s">
        <v>15</v>
      </c>
    </row>
    <row r="24" spans="1:10" x14ac:dyDescent="0.25">
      <c r="A24" s="19">
        <v>46118</v>
      </c>
      <c r="B24" s="25"/>
      <c r="C24" s="25"/>
      <c r="D24" s="21" t="s">
        <v>73</v>
      </c>
      <c r="E24" s="22">
        <v>-206122</v>
      </c>
      <c r="F24" s="24">
        <v>0.08</v>
      </c>
      <c r="G24" s="22">
        <f t="shared" si="0"/>
        <v>-16489.760000000002</v>
      </c>
      <c r="H24" s="22">
        <f t="shared" si="1"/>
        <v>-222611.76</v>
      </c>
      <c r="I24" s="21" t="s">
        <v>40</v>
      </c>
      <c r="J24" s="14" t="s">
        <v>15</v>
      </c>
    </row>
    <row r="25" spans="1:10" x14ac:dyDescent="0.25">
      <c r="A25" s="87">
        <v>46141</v>
      </c>
      <c r="D25" s="88" t="s">
        <v>178</v>
      </c>
      <c r="E25" s="22">
        <v>-110780</v>
      </c>
      <c r="F25" s="24">
        <v>0.08</v>
      </c>
      <c r="G25" s="22">
        <v>-8862</v>
      </c>
      <c r="H25" s="22">
        <v>-119642</v>
      </c>
      <c r="I25" s="88" t="s">
        <v>26</v>
      </c>
    </row>
    <row r="26" spans="1:10" x14ac:dyDescent="0.25">
      <c r="A26" s="87">
        <v>46133</v>
      </c>
      <c r="D26" s="88" t="s">
        <v>179</v>
      </c>
      <c r="E26" s="22">
        <v>-1001466</v>
      </c>
      <c r="F26" s="24">
        <v>0.08</v>
      </c>
      <c r="G26" s="22">
        <v>-80118</v>
      </c>
      <c r="H26" s="22">
        <v>-1081584</v>
      </c>
      <c r="I26" s="88" t="s">
        <v>40</v>
      </c>
    </row>
    <row r="27" spans="1:10" x14ac:dyDescent="0.25">
      <c r="A27" s="87">
        <v>46132</v>
      </c>
      <c r="D27" s="88" t="s">
        <v>180</v>
      </c>
      <c r="E27" s="22">
        <v>-259429</v>
      </c>
      <c r="F27" s="24">
        <v>0.08</v>
      </c>
      <c r="G27" s="22">
        <v>-20755</v>
      </c>
      <c r="H27" s="22">
        <v>-280184</v>
      </c>
      <c r="I27" s="88" t="s">
        <v>21</v>
      </c>
    </row>
    <row r="28" spans="1:10" x14ac:dyDescent="0.25">
      <c r="A28" s="87">
        <v>46132</v>
      </c>
      <c r="D28" s="88" t="s">
        <v>181</v>
      </c>
      <c r="E28" s="22">
        <v>-1066618</v>
      </c>
      <c r="F28" s="24">
        <v>0.08</v>
      </c>
      <c r="G28" s="22">
        <v>-85330</v>
      </c>
      <c r="H28" s="22">
        <v>-1151948</v>
      </c>
      <c r="I28" s="88" t="s">
        <v>37</v>
      </c>
    </row>
    <row r="29" spans="1:10" x14ac:dyDescent="0.25">
      <c r="A29" s="87">
        <v>46125</v>
      </c>
      <c r="D29" s="88" t="s">
        <v>182</v>
      </c>
      <c r="E29" s="22">
        <v>-354560</v>
      </c>
      <c r="F29" s="24">
        <v>0.08</v>
      </c>
      <c r="G29" s="22">
        <v>-28365</v>
      </c>
      <c r="H29" s="22">
        <v>-382925</v>
      </c>
      <c r="I29" s="88" t="s">
        <v>21</v>
      </c>
    </row>
    <row r="30" spans="1:10" x14ac:dyDescent="0.25">
      <c r="A30" s="87">
        <v>46125</v>
      </c>
      <c r="D30" s="88" t="s">
        <v>183</v>
      </c>
      <c r="E30" s="22">
        <v>-443280</v>
      </c>
      <c r="F30" s="24">
        <v>0.08</v>
      </c>
      <c r="G30" s="22">
        <v>-35462</v>
      </c>
      <c r="H30" s="22">
        <v>-478742</v>
      </c>
      <c r="I30" s="88" t="s">
        <v>17</v>
      </c>
    </row>
    <row r="31" spans="1:10" x14ac:dyDescent="0.25">
      <c r="D31" s="37" t="s">
        <v>176</v>
      </c>
      <c r="E31" s="22">
        <f>-SUM(E14:E30)*2%</f>
        <v>-78343.040000000008</v>
      </c>
      <c r="F31" s="24">
        <v>0.08</v>
      </c>
      <c r="G31" s="22">
        <f t="shared" si="0"/>
        <v>-6267.4432000000006</v>
      </c>
      <c r="H31" s="22">
        <f t="shared" si="1"/>
        <v>-84610.483200000002</v>
      </c>
      <c r="I31" s="21" t="s">
        <v>14</v>
      </c>
      <c r="J31" s="20" t="s">
        <v>15</v>
      </c>
    </row>
    <row r="32" spans="1:10" x14ac:dyDescent="0.25">
      <c r="A32" s="38">
        <v>46146</v>
      </c>
      <c r="B32" s="38" t="s">
        <v>168</v>
      </c>
      <c r="C32" s="41" t="s">
        <v>11</v>
      </c>
      <c r="D32" t="s">
        <v>170</v>
      </c>
      <c r="E32" s="89">
        <v>1159260</v>
      </c>
      <c r="F32" s="90">
        <v>0.08</v>
      </c>
      <c r="G32" s="89">
        <v>92741</v>
      </c>
      <c r="H32" s="89">
        <v>1252001</v>
      </c>
      <c r="I32" t="s">
        <v>17</v>
      </c>
      <c r="J32" s="41" t="s">
        <v>15</v>
      </c>
    </row>
    <row r="33" spans="1:10" x14ac:dyDescent="0.25">
      <c r="A33" s="38">
        <v>46146</v>
      </c>
      <c r="B33" s="38" t="s">
        <v>169</v>
      </c>
      <c r="C33" s="41" t="s">
        <v>11</v>
      </c>
      <c r="D33" t="s">
        <v>171</v>
      </c>
      <c r="E33" s="89">
        <v>986198</v>
      </c>
      <c r="F33" s="90">
        <v>0.08</v>
      </c>
      <c r="G33" s="89">
        <v>78896</v>
      </c>
      <c r="H33" s="89">
        <v>1065094</v>
      </c>
      <c r="I33" t="s">
        <v>26</v>
      </c>
      <c r="J33" s="41" t="s">
        <v>15</v>
      </c>
    </row>
    <row r="34" spans="1:10" x14ac:dyDescent="0.25">
      <c r="A34" s="38">
        <v>46147</v>
      </c>
      <c r="D34" t="s">
        <v>110</v>
      </c>
      <c r="E34" s="22">
        <v>-390437</v>
      </c>
      <c r="F34" s="24">
        <v>0.08</v>
      </c>
      <c r="G34" s="22">
        <v>-31235</v>
      </c>
      <c r="H34" s="22">
        <v>-421672</v>
      </c>
      <c r="I34" t="s">
        <v>40</v>
      </c>
      <c r="J34" s="41" t="s">
        <v>15</v>
      </c>
    </row>
    <row r="35" spans="1:10" x14ac:dyDescent="0.25">
      <c r="A35" s="38">
        <v>46147</v>
      </c>
      <c r="D35" t="s">
        <v>111</v>
      </c>
      <c r="E35" s="22">
        <v>-254015</v>
      </c>
      <c r="F35" s="24">
        <v>0.08</v>
      </c>
      <c r="G35" s="22">
        <v>-20321</v>
      </c>
      <c r="H35" s="22">
        <v>-274336</v>
      </c>
      <c r="I35" t="s">
        <v>17</v>
      </c>
      <c r="J35" s="41" t="s">
        <v>15</v>
      </c>
    </row>
    <row r="36" spans="1:10" x14ac:dyDescent="0.25">
      <c r="A36" s="38">
        <v>46160</v>
      </c>
      <c r="D36" t="s">
        <v>112</v>
      </c>
      <c r="E36" s="22">
        <v>-163221</v>
      </c>
      <c r="F36" s="24">
        <v>0.08</v>
      </c>
      <c r="G36" s="22">
        <v>-13057</v>
      </c>
      <c r="H36" s="22">
        <v>-176278</v>
      </c>
      <c r="I36" t="s">
        <v>40</v>
      </c>
      <c r="J36" s="41" t="s">
        <v>15</v>
      </c>
    </row>
    <row r="37" spans="1:10" x14ac:dyDescent="0.25">
      <c r="D37" t="s">
        <v>177</v>
      </c>
      <c r="E37" s="22">
        <f>-SUM(E32:E36)*2%</f>
        <v>-26755.7</v>
      </c>
      <c r="F37" s="24">
        <v>0.08</v>
      </c>
      <c r="G37" s="22">
        <f>-SUM(G32:G36)*2%</f>
        <v>-2140.48</v>
      </c>
      <c r="H37" s="22">
        <f>-SUM(H32:H36)*2%</f>
        <v>-28896.18</v>
      </c>
      <c r="I37" s="21" t="s">
        <v>14</v>
      </c>
      <c r="J37" s="41" t="s">
        <v>15</v>
      </c>
    </row>
    <row r="45" spans="1:10" x14ac:dyDescent="0.25">
      <c r="E45" s="44"/>
    </row>
  </sheetData>
  <conditionalFormatting sqref="D44:D1048576 D1:D2 D7:D37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7EDD-E33C-4738-B6D7-B6D83AA0F94C}">
  <dimension ref="A2:G8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37.85546875" bestFit="1" customWidth="1"/>
    <col min="3" max="3" width="13.42578125" customWidth="1"/>
    <col min="4" max="4" width="34.42578125" customWidth="1"/>
    <col min="5" max="5" width="34.5703125" customWidth="1"/>
    <col min="6" max="6" width="13.7109375" bestFit="1" customWidth="1"/>
    <col min="7" max="7" width="29.85546875" bestFit="1" customWidth="1"/>
  </cols>
  <sheetData>
    <row r="2" spans="1:7" s="31" customFormat="1" ht="38.25" customHeight="1" x14ac:dyDescent="0.3">
      <c r="A2" s="30" t="s">
        <v>91</v>
      </c>
      <c r="B2" s="30" t="s">
        <v>92</v>
      </c>
      <c r="C2" s="30" t="s">
        <v>93</v>
      </c>
      <c r="D2" s="30" t="s">
        <v>94</v>
      </c>
      <c r="E2" s="30" t="s">
        <v>95</v>
      </c>
      <c r="F2" s="33" t="s">
        <v>96</v>
      </c>
      <c r="G2" s="30" t="s">
        <v>97</v>
      </c>
    </row>
    <row r="3" spans="1:7" ht="36" customHeight="1" x14ac:dyDescent="0.25">
      <c r="A3" s="27">
        <v>1</v>
      </c>
      <c r="B3" s="34" t="s">
        <v>106</v>
      </c>
      <c r="C3" s="35">
        <v>8671451</v>
      </c>
      <c r="D3" s="32" t="s">
        <v>101</v>
      </c>
      <c r="E3" s="32" t="s">
        <v>101</v>
      </c>
      <c r="F3" s="28" t="s">
        <v>102</v>
      </c>
      <c r="G3" s="27" t="s">
        <v>103</v>
      </c>
    </row>
    <row r="4" spans="1:7" ht="27" customHeight="1" x14ac:dyDescent="0.25">
      <c r="A4" s="27">
        <v>2</v>
      </c>
      <c r="B4" s="29" t="s">
        <v>98</v>
      </c>
      <c r="C4" s="36"/>
      <c r="D4" s="27"/>
      <c r="E4" s="27" t="s">
        <v>104</v>
      </c>
      <c r="F4" s="27"/>
      <c r="G4" s="27"/>
    </row>
    <row r="5" spans="1:7" ht="27" customHeight="1" x14ac:dyDescent="0.25">
      <c r="A5" s="27">
        <v>3</v>
      </c>
      <c r="B5" s="29" t="s">
        <v>99</v>
      </c>
      <c r="C5" s="36">
        <v>154435</v>
      </c>
      <c r="D5" s="27"/>
      <c r="E5" s="27"/>
      <c r="F5" s="27"/>
      <c r="G5" s="27"/>
    </row>
    <row r="6" spans="1:7" ht="27" customHeight="1" x14ac:dyDescent="0.25">
      <c r="A6" s="27">
        <v>4</v>
      </c>
      <c r="B6" s="29" t="s">
        <v>107</v>
      </c>
      <c r="C6" s="36">
        <v>949683</v>
      </c>
      <c r="D6" s="27"/>
      <c r="E6" s="27"/>
      <c r="F6" s="27"/>
      <c r="G6" s="27"/>
    </row>
    <row r="7" spans="1:7" ht="27" customHeight="1" x14ac:dyDescent="0.25">
      <c r="A7" s="27">
        <v>5</v>
      </c>
      <c r="B7" s="29" t="s">
        <v>100</v>
      </c>
      <c r="C7" s="36"/>
      <c r="D7" s="27"/>
      <c r="E7" s="27"/>
      <c r="F7" s="27"/>
      <c r="G7" s="27"/>
    </row>
    <row r="8" spans="1:7" ht="27" customHeight="1" x14ac:dyDescent="0.25">
      <c r="A8" s="27">
        <v>6</v>
      </c>
      <c r="B8" s="34" t="s">
        <v>105</v>
      </c>
      <c r="C8" s="35">
        <f>C3-C5-C6-C7</f>
        <v>7567333</v>
      </c>
      <c r="D8" s="27"/>
      <c r="E8" s="27"/>
      <c r="F8" s="27"/>
      <c r="G8" s="27"/>
    </row>
  </sheetData>
  <pageMargins left="0.7" right="0.7" top="0.75" bottom="0.75" header="0.3" footer="0.3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T01</vt:lpstr>
      <vt:lpstr>T02</vt:lpstr>
      <vt:lpstr>CÔNG NỢ</vt:lpstr>
      <vt:lpstr>chi tiết</vt:lpstr>
      <vt:lpstr>T03</vt:lpstr>
      <vt:lpstr>T04</vt:lpstr>
      <vt:lpstr>T05</vt:lpstr>
      <vt:lpstr>Sheet1</vt:lpstr>
      <vt:lpstr>TỔNG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2026-04-02T03:21:17Z</dcterms:created>
  <dcterms:modified xsi:type="dcterms:W3CDTF">2026-07-29T07:10:40Z</dcterms:modified>
</cp:coreProperties>
</file>