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600" activeTab="5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  <sheet name="TONGLUONG" sheetId="13" r:id="rId13"/>
    <sheet name="TONGBHXH" sheetId="14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6" l="1"/>
  <c r="A52" i="6"/>
  <c r="A53" i="6" s="1"/>
  <c r="A54" i="6" s="1"/>
  <c r="A51" i="6"/>
  <c r="I19" i="14"/>
  <c r="X29" i="4" l="1"/>
  <c r="R29" i="4"/>
  <c r="Q29" i="4"/>
  <c r="P29" i="4"/>
  <c r="S29" i="4" s="1"/>
  <c r="N29" i="4"/>
  <c r="M29" i="4"/>
  <c r="L29" i="4"/>
  <c r="O29" i="4" s="1"/>
  <c r="K29" i="4"/>
  <c r="D29" i="4"/>
  <c r="Z46" i="4"/>
  <c r="Y46" i="4"/>
  <c r="T46" i="4" s="1"/>
  <c r="V46" i="4"/>
  <c r="V29" i="4" l="1"/>
  <c r="Y29" i="4" s="1"/>
  <c r="Z29" i="4" s="1"/>
  <c r="T29" i="4" s="1"/>
  <c r="X11" i="2"/>
  <c r="X50" i="2"/>
  <c r="K45" i="12"/>
  <c r="V45" i="12" s="1"/>
  <c r="D45" i="12"/>
  <c r="Q45" i="12" s="1"/>
  <c r="K44" i="12"/>
  <c r="V44" i="12" s="1"/>
  <c r="D44" i="12"/>
  <c r="L44" i="12" s="1"/>
  <c r="K45" i="11"/>
  <c r="D45" i="11"/>
  <c r="P45" i="11" s="1"/>
  <c r="K44" i="11"/>
  <c r="V44" i="11" s="1"/>
  <c r="D44" i="11"/>
  <c r="R44" i="11" s="1"/>
  <c r="K45" i="10"/>
  <c r="V45" i="10" s="1"/>
  <c r="D45" i="10"/>
  <c r="Q45" i="10" s="1"/>
  <c r="K44" i="10"/>
  <c r="V44" i="10" s="1"/>
  <c r="D44" i="10"/>
  <c r="P44" i="10" s="1"/>
  <c r="K45" i="9"/>
  <c r="V45" i="9" s="1"/>
  <c r="D45" i="9"/>
  <c r="Q45" i="9" s="1"/>
  <c r="K44" i="9"/>
  <c r="V44" i="9" s="1"/>
  <c r="D44" i="9"/>
  <c r="P44" i="9" s="1"/>
  <c r="K45" i="8"/>
  <c r="D45" i="8"/>
  <c r="P45" i="8" s="1"/>
  <c r="M44" i="8"/>
  <c r="L44" i="8"/>
  <c r="K44" i="8"/>
  <c r="V44" i="8" s="1"/>
  <c r="D44" i="8"/>
  <c r="R44" i="8" s="1"/>
  <c r="K45" i="7"/>
  <c r="V45" i="7" s="1"/>
  <c r="D45" i="7"/>
  <c r="Q45" i="7" s="1"/>
  <c r="K44" i="7"/>
  <c r="V44" i="7" s="1"/>
  <c r="D44" i="7"/>
  <c r="L44" i="7" s="1"/>
  <c r="K44" i="6"/>
  <c r="D44" i="6"/>
  <c r="P44" i="6" s="1"/>
  <c r="K43" i="6"/>
  <c r="V43" i="6" s="1"/>
  <c r="D43" i="6"/>
  <c r="R43" i="6" s="1"/>
  <c r="K45" i="5"/>
  <c r="V45" i="5" s="1"/>
  <c r="D45" i="5"/>
  <c r="Q45" i="5" s="1"/>
  <c r="K44" i="5"/>
  <c r="V44" i="5" s="1"/>
  <c r="D44" i="5"/>
  <c r="P44" i="5" s="1"/>
  <c r="K45" i="4"/>
  <c r="V45" i="4" s="1"/>
  <c r="D45" i="4"/>
  <c r="Q45" i="4" s="1"/>
  <c r="K44" i="4"/>
  <c r="V44" i="4" s="1"/>
  <c r="D44" i="4"/>
  <c r="P44" i="4" s="1"/>
  <c r="K45" i="3"/>
  <c r="V45" i="3" s="1"/>
  <c r="D45" i="3"/>
  <c r="Q45" i="3" s="1"/>
  <c r="K44" i="3"/>
  <c r="V44" i="3" s="1"/>
  <c r="D44" i="3"/>
  <c r="P44" i="3" s="1"/>
  <c r="D32" i="1"/>
  <c r="M43" i="6" l="1"/>
  <c r="Q43" i="6"/>
  <c r="Q44" i="11"/>
  <c r="R45" i="3"/>
  <c r="L45" i="5"/>
  <c r="L43" i="6"/>
  <c r="L45" i="7"/>
  <c r="L45" i="10"/>
  <c r="L44" i="11"/>
  <c r="N45" i="5"/>
  <c r="P44" i="8"/>
  <c r="S44" i="8" s="1"/>
  <c r="N45" i="10"/>
  <c r="M44" i="11"/>
  <c r="R45" i="4"/>
  <c r="P43" i="6"/>
  <c r="Q44" i="8"/>
  <c r="P44" i="11"/>
  <c r="S44" i="11" s="1"/>
  <c r="N44" i="12"/>
  <c r="R44" i="12"/>
  <c r="L45" i="12"/>
  <c r="P45" i="12"/>
  <c r="M44" i="12"/>
  <c r="O44" i="12" s="1"/>
  <c r="Q44" i="12"/>
  <c r="P44" i="12"/>
  <c r="N45" i="12"/>
  <c r="R45" i="12"/>
  <c r="M45" i="12"/>
  <c r="N45" i="11"/>
  <c r="R45" i="11"/>
  <c r="M45" i="11"/>
  <c r="Q45" i="11"/>
  <c r="V45" i="11"/>
  <c r="N44" i="11"/>
  <c r="O44" i="11" s="1"/>
  <c r="L45" i="11"/>
  <c r="N44" i="10"/>
  <c r="R44" i="10"/>
  <c r="P45" i="10"/>
  <c r="M44" i="10"/>
  <c r="Q44" i="10"/>
  <c r="L44" i="10"/>
  <c r="R45" i="10"/>
  <c r="M45" i="10"/>
  <c r="N44" i="9"/>
  <c r="R44" i="9"/>
  <c r="S44" i="9" s="1"/>
  <c r="L45" i="9"/>
  <c r="P45" i="9"/>
  <c r="S45" i="9" s="1"/>
  <c r="M44" i="9"/>
  <c r="Q44" i="9"/>
  <c r="L44" i="9"/>
  <c r="N45" i="9"/>
  <c r="R45" i="9"/>
  <c r="M45" i="9"/>
  <c r="R45" i="8"/>
  <c r="M45" i="8"/>
  <c r="Q45" i="8"/>
  <c r="S45" i="8" s="1"/>
  <c r="V45" i="8"/>
  <c r="N45" i="8"/>
  <c r="N44" i="8"/>
  <c r="O44" i="8" s="1"/>
  <c r="Y44" i="8" s="1"/>
  <c r="Z44" i="8" s="1"/>
  <c r="L45" i="8"/>
  <c r="N44" i="7"/>
  <c r="R44" i="7"/>
  <c r="P45" i="7"/>
  <c r="M44" i="7"/>
  <c r="Q44" i="7"/>
  <c r="P44" i="7"/>
  <c r="N45" i="7"/>
  <c r="R45" i="7"/>
  <c r="M45" i="7"/>
  <c r="O43" i="6"/>
  <c r="N44" i="6"/>
  <c r="M44" i="6"/>
  <c r="Q44" i="6"/>
  <c r="S44" i="6" s="1"/>
  <c r="V44" i="6"/>
  <c r="R44" i="6"/>
  <c r="N43" i="6"/>
  <c r="L44" i="6"/>
  <c r="R44" i="5"/>
  <c r="P45" i="5"/>
  <c r="M44" i="5"/>
  <c r="Q44" i="5"/>
  <c r="N44" i="5"/>
  <c r="L44" i="5"/>
  <c r="R45" i="5"/>
  <c r="M45" i="5"/>
  <c r="N44" i="4"/>
  <c r="R44" i="4"/>
  <c r="L45" i="4"/>
  <c r="P45" i="4"/>
  <c r="S45" i="4" s="1"/>
  <c r="M44" i="4"/>
  <c r="Q44" i="4"/>
  <c r="S44" i="4" s="1"/>
  <c r="L44" i="4"/>
  <c r="N45" i="4"/>
  <c r="M45" i="4"/>
  <c r="N44" i="3"/>
  <c r="R44" i="3"/>
  <c r="L45" i="3"/>
  <c r="O45" i="3" s="1"/>
  <c r="P45" i="3"/>
  <c r="S45" i="3" s="1"/>
  <c r="M44" i="3"/>
  <c r="Q44" i="3"/>
  <c r="S44" i="3" s="1"/>
  <c r="L44" i="3"/>
  <c r="N45" i="3"/>
  <c r="M45" i="3"/>
  <c r="S43" i="6" l="1"/>
  <c r="O44" i="3"/>
  <c r="O45" i="10"/>
  <c r="S44" i="10"/>
  <c r="O45" i="5"/>
  <c r="O44" i="9"/>
  <c r="S45" i="7"/>
  <c r="S45" i="5"/>
  <c r="S45" i="11"/>
  <c r="O45" i="9"/>
  <c r="Y45" i="9" s="1"/>
  <c r="Z45" i="9" s="1"/>
  <c r="S44" i="5"/>
  <c r="O45" i="7"/>
  <c r="Y45" i="7" s="1"/>
  <c r="Z45" i="7" s="1"/>
  <c r="T45" i="7" s="1"/>
  <c r="O44" i="7"/>
  <c r="Y44" i="12"/>
  <c r="Z44" i="12" s="1"/>
  <c r="T44" i="12" s="1"/>
  <c r="S44" i="12"/>
  <c r="O45" i="12"/>
  <c r="S45" i="12"/>
  <c r="Y44" i="11"/>
  <c r="Z44" i="11" s="1"/>
  <c r="T44" i="11" s="1"/>
  <c r="O45" i="11"/>
  <c r="Y45" i="11" s="1"/>
  <c r="Z45" i="11" s="1"/>
  <c r="Y45" i="10"/>
  <c r="Z45" i="10" s="1"/>
  <c r="T45" i="10" s="1"/>
  <c r="O44" i="10"/>
  <c r="S45" i="10"/>
  <c r="Y44" i="9"/>
  <c r="Z44" i="9" s="1"/>
  <c r="T44" i="9" s="1"/>
  <c r="Y45" i="8"/>
  <c r="Z45" i="8" s="1"/>
  <c r="T44" i="8"/>
  <c r="O45" i="8"/>
  <c r="S44" i="7"/>
  <c r="Y44" i="6"/>
  <c r="Z44" i="6" s="1"/>
  <c r="Y43" i="6"/>
  <c r="Z43" i="6" s="1"/>
  <c r="T43" i="6" s="1"/>
  <c r="O44" i="6"/>
  <c r="O44" i="5"/>
  <c r="Y45" i="5"/>
  <c r="Z45" i="5" s="1"/>
  <c r="T45" i="5" s="1"/>
  <c r="O44" i="4"/>
  <c r="O45" i="4"/>
  <c r="Y44" i="3"/>
  <c r="Z44" i="3" s="1"/>
  <c r="T44" i="3" s="1"/>
  <c r="Y45" i="3"/>
  <c r="Z45" i="3" s="1"/>
  <c r="T45" i="3" s="1"/>
  <c r="K55" i="12"/>
  <c r="D55" i="12"/>
  <c r="P55" i="12" s="1"/>
  <c r="K54" i="12"/>
  <c r="V54" i="12" s="1"/>
  <c r="D54" i="12"/>
  <c r="Q54" i="12" s="1"/>
  <c r="K53" i="12"/>
  <c r="D53" i="12"/>
  <c r="P53" i="12" s="1"/>
  <c r="L52" i="12"/>
  <c r="K52" i="12"/>
  <c r="V52" i="12" s="1"/>
  <c r="D52" i="12"/>
  <c r="R52" i="12" s="1"/>
  <c r="K51" i="12"/>
  <c r="D51" i="12"/>
  <c r="P51" i="12" s="1"/>
  <c r="X50" i="12"/>
  <c r="W50" i="12"/>
  <c r="U50" i="12"/>
  <c r="J50" i="12"/>
  <c r="I50" i="12"/>
  <c r="H50" i="12"/>
  <c r="G50" i="12"/>
  <c r="F50" i="12"/>
  <c r="E50" i="12"/>
  <c r="K43" i="12"/>
  <c r="D43" i="12"/>
  <c r="P43" i="12" s="1"/>
  <c r="K42" i="12"/>
  <c r="D42" i="12"/>
  <c r="R42" i="12" s="1"/>
  <c r="K41" i="12"/>
  <c r="D41" i="12"/>
  <c r="P41" i="12" s="1"/>
  <c r="X40" i="12"/>
  <c r="K40" i="12"/>
  <c r="D40" i="12"/>
  <c r="P40" i="12" s="1"/>
  <c r="K39" i="12"/>
  <c r="V39" i="12" s="1"/>
  <c r="D39" i="12"/>
  <c r="Q39" i="12" s="1"/>
  <c r="K38" i="12"/>
  <c r="D38" i="12"/>
  <c r="P38" i="12" s="1"/>
  <c r="K37" i="12"/>
  <c r="V37" i="12" s="1"/>
  <c r="D37" i="12"/>
  <c r="Q37" i="12" s="1"/>
  <c r="K36" i="12"/>
  <c r="D36" i="12"/>
  <c r="P36" i="12" s="1"/>
  <c r="K35" i="12"/>
  <c r="V35" i="12" s="1"/>
  <c r="D35" i="12"/>
  <c r="Q35" i="12" s="1"/>
  <c r="X34" i="12"/>
  <c r="K34" i="12"/>
  <c r="D34" i="12"/>
  <c r="P34" i="12" s="1"/>
  <c r="K33" i="12"/>
  <c r="D33" i="12"/>
  <c r="R33" i="12" s="1"/>
  <c r="K32" i="12"/>
  <c r="D32" i="12"/>
  <c r="P32" i="12" s="1"/>
  <c r="X31" i="12"/>
  <c r="K31" i="12"/>
  <c r="D31" i="12"/>
  <c r="Q31" i="12" s="1"/>
  <c r="K30" i="12"/>
  <c r="V30" i="12" s="1"/>
  <c r="D30" i="12"/>
  <c r="Q30" i="12" s="1"/>
  <c r="X29" i="12"/>
  <c r="K29" i="12"/>
  <c r="D29" i="12"/>
  <c r="P29" i="12" s="1"/>
  <c r="X28" i="12"/>
  <c r="K28" i="12"/>
  <c r="D28" i="12"/>
  <c r="P28" i="12" s="1"/>
  <c r="X27" i="12"/>
  <c r="K27" i="12"/>
  <c r="D27" i="12"/>
  <c r="R27" i="12" s="1"/>
  <c r="X26" i="12"/>
  <c r="K26" i="12"/>
  <c r="V26" i="12" s="1"/>
  <c r="D26" i="12"/>
  <c r="Q26" i="12" s="1"/>
  <c r="X25" i="12"/>
  <c r="K25" i="12"/>
  <c r="D25" i="12"/>
  <c r="R25" i="12" s="1"/>
  <c r="K24" i="12"/>
  <c r="D24" i="12"/>
  <c r="R24" i="12" s="1"/>
  <c r="K23" i="12"/>
  <c r="D23" i="12"/>
  <c r="R23" i="12" s="1"/>
  <c r="X22" i="12"/>
  <c r="K22" i="12"/>
  <c r="D22" i="12"/>
  <c r="Q22" i="12" s="1"/>
  <c r="K21" i="12"/>
  <c r="V21" i="12" s="1"/>
  <c r="D21" i="12"/>
  <c r="Q21" i="12" s="1"/>
  <c r="K20" i="12"/>
  <c r="D20" i="12"/>
  <c r="Q20" i="12" s="1"/>
  <c r="X19" i="12"/>
  <c r="K19" i="12"/>
  <c r="D19" i="12"/>
  <c r="R19" i="12" s="1"/>
  <c r="X18" i="12"/>
  <c r="K18" i="12"/>
  <c r="V18" i="12" s="1"/>
  <c r="D18" i="12"/>
  <c r="Q18" i="12" s="1"/>
  <c r="W17" i="12"/>
  <c r="U17" i="12"/>
  <c r="J17" i="12"/>
  <c r="I17" i="12"/>
  <c r="H17" i="12"/>
  <c r="G17" i="12"/>
  <c r="F17" i="12"/>
  <c r="E17" i="12"/>
  <c r="X16" i="12"/>
  <c r="K16" i="12"/>
  <c r="D16" i="12"/>
  <c r="P16" i="12" s="1"/>
  <c r="K15" i="12"/>
  <c r="V15" i="12" s="1"/>
  <c r="D15" i="12"/>
  <c r="Q15" i="12" s="1"/>
  <c r="K14" i="12"/>
  <c r="D14" i="12"/>
  <c r="P14" i="12" s="1"/>
  <c r="X13" i="12"/>
  <c r="W13" i="12"/>
  <c r="U13" i="12"/>
  <c r="J13" i="12"/>
  <c r="I13" i="12"/>
  <c r="H13" i="12"/>
  <c r="G13" i="12"/>
  <c r="F13" i="12"/>
  <c r="E13" i="12"/>
  <c r="V12" i="12"/>
  <c r="V11" i="12" s="1"/>
  <c r="D12" i="12"/>
  <c r="Z11" i="12"/>
  <c r="Y11" i="12"/>
  <c r="X11" i="12"/>
  <c r="W11" i="12"/>
  <c r="W59" i="12" s="1"/>
  <c r="U11" i="12"/>
  <c r="T11" i="12"/>
  <c r="K11" i="12"/>
  <c r="J11" i="12"/>
  <c r="I11" i="12"/>
  <c r="I59" i="12" s="1"/>
  <c r="H11" i="12"/>
  <c r="G11" i="12"/>
  <c r="F11" i="12"/>
  <c r="E11" i="12"/>
  <c r="K55" i="11"/>
  <c r="D55" i="11"/>
  <c r="K54" i="11"/>
  <c r="V54" i="11" s="1"/>
  <c r="D54" i="11"/>
  <c r="K53" i="11"/>
  <c r="D53" i="11"/>
  <c r="P53" i="11" s="1"/>
  <c r="K52" i="11"/>
  <c r="V52" i="11" s="1"/>
  <c r="D52" i="11"/>
  <c r="R52" i="11" s="1"/>
  <c r="K51" i="11"/>
  <c r="D51" i="11"/>
  <c r="X50" i="11"/>
  <c r="W50" i="11"/>
  <c r="U50" i="11"/>
  <c r="J50" i="11"/>
  <c r="I50" i="11"/>
  <c r="H50" i="11"/>
  <c r="G50" i="11"/>
  <c r="F50" i="11"/>
  <c r="E50" i="11"/>
  <c r="K43" i="11"/>
  <c r="V43" i="11" s="1"/>
  <c r="D43" i="11"/>
  <c r="P43" i="11" s="1"/>
  <c r="K42" i="11"/>
  <c r="V42" i="11" s="1"/>
  <c r="D42" i="11"/>
  <c r="R42" i="11" s="1"/>
  <c r="K41" i="11"/>
  <c r="V41" i="11" s="1"/>
  <c r="D41" i="11"/>
  <c r="P41" i="11" s="1"/>
  <c r="X40" i="11"/>
  <c r="K40" i="11"/>
  <c r="D40" i="11"/>
  <c r="K39" i="11"/>
  <c r="V39" i="11" s="1"/>
  <c r="D39" i="11"/>
  <c r="R39" i="11" s="1"/>
  <c r="K38" i="11"/>
  <c r="D38" i="11"/>
  <c r="P38" i="11" s="1"/>
  <c r="K37" i="11"/>
  <c r="V37" i="11" s="1"/>
  <c r="D37" i="11"/>
  <c r="K36" i="11"/>
  <c r="D36" i="11"/>
  <c r="P36" i="11" s="1"/>
  <c r="K35" i="11"/>
  <c r="V35" i="11" s="1"/>
  <c r="D35" i="11"/>
  <c r="R35" i="11" s="1"/>
  <c r="X34" i="11"/>
  <c r="K34" i="11"/>
  <c r="V34" i="11" s="1"/>
  <c r="D34" i="11"/>
  <c r="P34" i="11" s="1"/>
  <c r="K33" i="11"/>
  <c r="V33" i="11" s="1"/>
  <c r="D33" i="11"/>
  <c r="R33" i="11" s="1"/>
  <c r="K32" i="11"/>
  <c r="V32" i="11" s="1"/>
  <c r="D32" i="11"/>
  <c r="P32" i="11" s="1"/>
  <c r="X31" i="11"/>
  <c r="K31" i="11"/>
  <c r="D31" i="11"/>
  <c r="P31" i="11" s="1"/>
  <c r="Q30" i="11"/>
  <c r="K30" i="11"/>
  <c r="V30" i="11" s="1"/>
  <c r="D30" i="11"/>
  <c r="R30" i="11" s="1"/>
  <c r="X29" i="11"/>
  <c r="K29" i="11"/>
  <c r="V29" i="11" s="1"/>
  <c r="D29" i="11"/>
  <c r="P29" i="11" s="1"/>
  <c r="X28" i="11"/>
  <c r="K28" i="11"/>
  <c r="D28" i="11"/>
  <c r="P28" i="11" s="1"/>
  <c r="X27" i="11"/>
  <c r="K27" i="11"/>
  <c r="V27" i="11" s="1"/>
  <c r="D27" i="11"/>
  <c r="R27" i="11" s="1"/>
  <c r="X26" i="11"/>
  <c r="K26" i="11"/>
  <c r="V26" i="11" s="1"/>
  <c r="D26" i="11"/>
  <c r="R26" i="11" s="1"/>
  <c r="X25" i="11"/>
  <c r="K25" i="11"/>
  <c r="V25" i="11" s="1"/>
  <c r="D25" i="11"/>
  <c r="P25" i="11" s="1"/>
  <c r="K24" i="11"/>
  <c r="V24" i="11" s="1"/>
  <c r="D24" i="11"/>
  <c r="R24" i="11" s="1"/>
  <c r="K23" i="11"/>
  <c r="V23" i="11" s="1"/>
  <c r="D23" i="11"/>
  <c r="P23" i="11" s="1"/>
  <c r="X22" i="11"/>
  <c r="K22" i="11"/>
  <c r="D22" i="11"/>
  <c r="P22" i="11" s="1"/>
  <c r="K21" i="11"/>
  <c r="V21" i="11" s="1"/>
  <c r="D21" i="11"/>
  <c r="R21" i="11" s="1"/>
  <c r="K20" i="11"/>
  <c r="D20" i="11"/>
  <c r="X19" i="11"/>
  <c r="K19" i="11"/>
  <c r="V19" i="11" s="1"/>
  <c r="D19" i="11"/>
  <c r="R19" i="11" s="1"/>
  <c r="X18" i="11"/>
  <c r="K18" i="11"/>
  <c r="V18" i="11" s="1"/>
  <c r="D18" i="11"/>
  <c r="R18" i="11" s="1"/>
  <c r="W17" i="11"/>
  <c r="U17" i="11"/>
  <c r="J17" i="11"/>
  <c r="I17" i="11"/>
  <c r="H17" i="11"/>
  <c r="G17" i="11"/>
  <c r="F17" i="11"/>
  <c r="E17" i="11"/>
  <c r="X16" i="11"/>
  <c r="X13" i="11" s="1"/>
  <c r="K16" i="11"/>
  <c r="D16" i="11"/>
  <c r="K15" i="11"/>
  <c r="V15" i="11" s="1"/>
  <c r="D15" i="11"/>
  <c r="R15" i="11" s="1"/>
  <c r="K14" i="11"/>
  <c r="D14" i="11"/>
  <c r="W13" i="11"/>
  <c r="U13" i="11"/>
  <c r="J13" i="11"/>
  <c r="I13" i="11"/>
  <c r="H13" i="11"/>
  <c r="G13" i="11"/>
  <c r="F13" i="11"/>
  <c r="E13" i="11"/>
  <c r="V12" i="11"/>
  <c r="V11" i="11" s="1"/>
  <c r="D12" i="11"/>
  <c r="Q12" i="11" s="1"/>
  <c r="Q11" i="11" s="1"/>
  <c r="Z11" i="11"/>
  <c r="Y11" i="11"/>
  <c r="X11" i="11"/>
  <c r="W11" i="11"/>
  <c r="U11" i="11"/>
  <c r="T11" i="11"/>
  <c r="K11" i="11"/>
  <c r="J11" i="11"/>
  <c r="I11" i="11"/>
  <c r="H11" i="11"/>
  <c r="G11" i="11"/>
  <c r="F11" i="11"/>
  <c r="E11" i="11"/>
  <c r="K55" i="10"/>
  <c r="D55" i="10"/>
  <c r="P55" i="10" s="1"/>
  <c r="K54" i="10"/>
  <c r="V54" i="10" s="1"/>
  <c r="D54" i="10"/>
  <c r="R54" i="10" s="1"/>
  <c r="K53" i="10"/>
  <c r="D53" i="10"/>
  <c r="K52" i="10"/>
  <c r="V52" i="10" s="1"/>
  <c r="D52" i="10"/>
  <c r="R52" i="10" s="1"/>
  <c r="K51" i="10"/>
  <c r="D51" i="10"/>
  <c r="X50" i="10"/>
  <c r="W50" i="10"/>
  <c r="U50" i="10"/>
  <c r="J50" i="10"/>
  <c r="I50" i="10"/>
  <c r="H50" i="10"/>
  <c r="G50" i="10"/>
  <c r="F50" i="10"/>
  <c r="E50" i="10"/>
  <c r="K43" i="10"/>
  <c r="V43" i="10" s="1"/>
  <c r="D43" i="10"/>
  <c r="P43" i="10" s="1"/>
  <c r="K42" i="10"/>
  <c r="V42" i="10" s="1"/>
  <c r="D42" i="10"/>
  <c r="R42" i="10" s="1"/>
  <c r="K41" i="10"/>
  <c r="V41" i="10" s="1"/>
  <c r="D41" i="10"/>
  <c r="P41" i="10" s="1"/>
  <c r="X40" i="10"/>
  <c r="K40" i="10"/>
  <c r="D40" i="10"/>
  <c r="P40" i="10" s="1"/>
  <c r="K39" i="10"/>
  <c r="V39" i="10" s="1"/>
  <c r="D39" i="10"/>
  <c r="R39" i="10" s="1"/>
  <c r="K38" i="10"/>
  <c r="D38" i="10"/>
  <c r="P38" i="10" s="1"/>
  <c r="K37" i="10"/>
  <c r="V37" i="10" s="1"/>
  <c r="D37" i="10"/>
  <c r="R37" i="10" s="1"/>
  <c r="K36" i="10"/>
  <c r="D36" i="10"/>
  <c r="P36" i="10" s="1"/>
  <c r="K35" i="10"/>
  <c r="V35" i="10" s="1"/>
  <c r="D35" i="10"/>
  <c r="R35" i="10" s="1"/>
  <c r="X34" i="10"/>
  <c r="K34" i="10"/>
  <c r="V34" i="10" s="1"/>
  <c r="D34" i="10"/>
  <c r="P34" i="10" s="1"/>
  <c r="K33" i="10"/>
  <c r="V33" i="10" s="1"/>
  <c r="D33" i="10"/>
  <c r="R33" i="10" s="1"/>
  <c r="K32" i="10"/>
  <c r="V32" i="10" s="1"/>
  <c r="D32" i="10"/>
  <c r="P32" i="10" s="1"/>
  <c r="X31" i="10"/>
  <c r="K31" i="10"/>
  <c r="D31" i="10"/>
  <c r="P31" i="10" s="1"/>
  <c r="K30" i="10"/>
  <c r="V30" i="10" s="1"/>
  <c r="D30" i="10"/>
  <c r="R30" i="10" s="1"/>
  <c r="X29" i="10"/>
  <c r="K29" i="10"/>
  <c r="V29" i="10" s="1"/>
  <c r="D29" i="10"/>
  <c r="P29" i="10" s="1"/>
  <c r="X28" i="10"/>
  <c r="K28" i="10"/>
  <c r="D28" i="10"/>
  <c r="P28" i="10" s="1"/>
  <c r="X27" i="10"/>
  <c r="K27" i="10"/>
  <c r="V27" i="10" s="1"/>
  <c r="D27" i="10"/>
  <c r="R27" i="10" s="1"/>
  <c r="X26" i="10"/>
  <c r="K26" i="10"/>
  <c r="V26" i="10" s="1"/>
  <c r="D26" i="10"/>
  <c r="X25" i="10"/>
  <c r="K25" i="10"/>
  <c r="V25" i="10" s="1"/>
  <c r="D25" i="10"/>
  <c r="P25" i="10" s="1"/>
  <c r="K24" i="10"/>
  <c r="V24" i="10" s="1"/>
  <c r="D24" i="10"/>
  <c r="R24" i="10" s="1"/>
  <c r="K23" i="10"/>
  <c r="V23" i="10" s="1"/>
  <c r="D23" i="10"/>
  <c r="P23" i="10" s="1"/>
  <c r="X22" i="10"/>
  <c r="K22" i="10"/>
  <c r="D22" i="10"/>
  <c r="K21" i="10"/>
  <c r="V21" i="10" s="1"/>
  <c r="D21" i="10"/>
  <c r="R21" i="10" s="1"/>
  <c r="K20" i="10"/>
  <c r="D20" i="10"/>
  <c r="P20" i="10" s="1"/>
  <c r="X19" i="10"/>
  <c r="K19" i="10"/>
  <c r="V19" i="10" s="1"/>
  <c r="D19" i="10"/>
  <c r="R19" i="10" s="1"/>
  <c r="X18" i="10"/>
  <c r="K18" i="10"/>
  <c r="V18" i="10" s="1"/>
  <c r="D18" i="10"/>
  <c r="R18" i="10" s="1"/>
  <c r="W17" i="10"/>
  <c r="U17" i="10"/>
  <c r="J17" i="10"/>
  <c r="I17" i="10"/>
  <c r="H17" i="10"/>
  <c r="G17" i="10"/>
  <c r="F17" i="10"/>
  <c r="E17" i="10"/>
  <c r="X16" i="10"/>
  <c r="X13" i="10" s="1"/>
  <c r="K16" i="10"/>
  <c r="V16" i="10" s="1"/>
  <c r="D16" i="10"/>
  <c r="P16" i="10" s="1"/>
  <c r="K15" i="10"/>
  <c r="V15" i="10" s="1"/>
  <c r="D15" i="10"/>
  <c r="K14" i="10"/>
  <c r="D14" i="10"/>
  <c r="P14" i="10" s="1"/>
  <c r="W13" i="10"/>
  <c r="U13" i="10"/>
  <c r="J13" i="10"/>
  <c r="I13" i="10"/>
  <c r="H13" i="10"/>
  <c r="G13" i="10"/>
  <c r="F13" i="10"/>
  <c r="E13" i="10"/>
  <c r="V12" i="10"/>
  <c r="V11" i="10" s="1"/>
  <c r="D12" i="10"/>
  <c r="Q12" i="10" s="1"/>
  <c r="Q11" i="10" s="1"/>
  <c r="Z11" i="10"/>
  <c r="Y11" i="10"/>
  <c r="X11" i="10"/>
  <c r="W11" i="10"/>
  <c r="U11" i="10"/>
  <c r="T11" i="10"/>
  <c r="K11" i="10"/>
  <c r="J11" i="10"/>
  <c r="I11" i="10"/>
  <c r="H11" i="10"/>
  <c r="G11" i="10"/>
  <c r="F11" i="10"/>
  <c r="E11" i="10"/>
  <c r="K55" i="9"/>
  <c r="D55" i="9"/>
  <c r="P55" i="9" s="1"/>
  <c r="K54" i="9"/>
  <c r="V54" i="9" s="1"/>
  <c r="D54" i="9"/>
  <c r="R54" i="9" s="1"/>
  <c r="K53" i="9"/>
  <c r="D53" i="9"/>
  <c r="P53" i="9" s="1"/>
  <c r="K52" i="9"/>
  <c r="V52" i="9" s="1"/>
  <c r="D52" i="9"/>
  <c r="K51" i="9"/>
  <c r="D51" i="9"/>
  <c r="X50" i="9"/>
  <c r="W50" i="9"/>
  <c r="U50" i="9"/>
  <c r="J50" i="9"/>
  <c r="I50" i="9"/>
  <c r="H50" i="9"/>
  <c r="G50" i="9"/>
  <c r="F50" i="9"/>
  <c r="E50" i="9"/>
  <c r="K43" i="9"/>
  <c r="V43" i="9" s="1"/>
  <c r="D43" i="9"/>
  <c r="P43" i="9" s="1"/>
  <c r="K42" i="9"/>
  <c r="V42" i="9" s="1"/>
  <c r="D42" i="9"/>
  <c r="R42" i="9" s="1"/>
  <c r="K41" i="9"/>
  <c r="V41" i="9" s="1"/>
  <c r="D41" i="9"/>
  <c r="P41" i="9" s="1"/>
  <c r="X40" i="9"/>
  <c r="K40" i="9"/>
  <c r="D40" i="9"/>
  <c r="P40" i="9" s="1"/>
  <c r="K39" i="9"/>
  <c r="V39" i="9" s="1"/>
  <c r="D39" i="9"/>
  <c r="R39" i="9" s="1"/>
  <c r="K38" i="9"/>
  <c r="D38" i="9"/>
  <c r="P38" i="9" s="1"/>
  <c r="K37" i="9"/>
  <c r="V37" i="9" s="1"/>
  <c r="D37" i="9"/>
  <c r="R37" i="9" s="1"/>
  <c r="K36" i="9"/>
  <c r="D36" i="9"/>
  <c r="P36" i="9" s="1"/>
  <c r="K35" i="9"/>
  <c r="V35" i="9" s="1"/>
  <c r="D35" i="9"/>
  <c r="R35" i="9" s="1"/>
  <c r="X34" i="9"/>
  <c r="K34" i="9"/>
  <c r="V34" i="9" s="1"/>
  <c r="D34" i="9"/>
  <c r="P34" i="9" s="1"/>
  <c r="K33" i="9"/>
  <c r="V33" i="9" s="1"/>
  <c r="D33" i="9"/>
  <c r="R33" i="9" s="1"/>
  <c r="K32" i="9"/>
  <c r="V32" i="9" s="1"/>
  <c r="D32" i="9"/>
  <c r="P32" i="9" s="1"/>
  <c r="X31" i="9"/>
  <c r="K31" i="9"/>
  <c r="D31" i="9"/>
  <c r="P31" i="9" s="1"/>
  <c r="K30" i="9"/>
  <c r="V30" i="9" s="1"/>
  <c r="D30" i="9"/>
  <c r="R30" i="9" s="1"/>
  <c r="X29" i="9"/>
  <c r="K29" i="9"/>
  <c r="V29" i="9" s="1"/>
  <c r="D29" i="9"/>
  <c r="P29" i="9" s="1"/>
  <c r="X28" i="9"/>
  <c r="K28" i="9"/>
  <c r="D28" i="9"/>
  <c r="P28" i="9" s="1"/>
  <c r="X27" i="9"/>
  <c r="K27" i="9"/>
  <c r="V27" i="9" s="1"/>
  <c r="D27" i="9"/>
  <c r="R27" i="9" s="1"/>
  <c r="X26" i="9"/>
  <c r="K26" i="9"/>
  <c r="V26" i="9" s="1"/>
  <c r="D26" i="9"/>
  <c r="R26" i="9" s="1"/>
  <c r="X25" i="9"/>
  <c r="K25" i="9"/>
  <c r="V25" i="9" s="1"/>
  <c r="D25" i="9"/>
  <c r="P25" i="9" s="1"/>
  <c r="K24" i="9"/>
  <c r="V24" i="9" s="1"/>
  <c r="D24" i="9"/>
  <c r="R24" i="9" s="1"/>
  <c r="K23" i="9"/>
  <c r="V23" i="9" s="1"/>
  <c r="D23" i="9"/>
  <c r="P23" i="9" s="1"/>
  <c r="X22" i="9"/>
  <c r="K22" i="9"/>
  <c r="D22" i="9"/>
  <c r="P22" i="9" s="1"/>
  <c r="K21" i="9"/>
  <c r="V21" i="9" s="1"/>
  <c r="D21" i="9"/>
  <c r="R21" i="9" s="1"/>
  <c r="K20" i="9"/>
  <c r="D20" i="9"/>
  <c r="P20" i="9" s="1"/>
  <c r="X19" i="9"/>
  <c r="K19" i="9"/>
  <c r="V19" i="9" s="1"/>
  <c r="D19" i="9"/>
  <c r="R19" i="9" s="1"/>
  <c r="X18" i="9"/>
  <c r="K18" i="9"/>
  <c r="V18" i="9" s="1"/>
  <c r="D18" i="9"/>
  <c r="R18" i="9" s="1"/>
  <c r="W17" i="9"/>
  <c r="U17" i="9"/>
  <c r="J17" i="9"/>
  <c r="I17" i="9"/>
  <c r="H17" i="9"/>
  <c r="G17" i="9"/>
  <c r="F17" i="9"/>
  <c r="E17" i="9"/>
  <c r="X16" i="9"/>
  <c r="X13" i="9" s="1"/>
  <c r="K16" i="9"/>
  <c r="D16" i="9"/>
  <c r="P16" i="9" s="1"/>
  <c r="K15" i="9"/>
  <c r="V15" i="9" s="1"/>
  <c r="D15" i="9"/>
  <c r="R15" i="9" s="1"/>
  <c r="K14" i="9"/>
  <c r="D14" i="9"/>
  <c r="W13" i="9"/>
  <c r="U13" i="9"/>
  <c r="J13" i="9"/>
  <c r="I13" i="9"/>
  <c r="H13" i="9"/>
  <c r="G13" i="9"/>
  <c r="F13" i="9"/>
  <c r="E13" i="9"/>
  <c r="V12" i="9"/>
  <c r="V11" i="9" s="1"/>
  <c r="D12" i="9"/>
  <c r="Q12" i="9" s="1"/>
  <c r="Q11" i="9" s="1"/>
  <c r="Z11" i="9"/>
  <c r="Y11" i="9"/>
  <c r="X11" i="9"/>
  <c r="W11" i="9"/>
  <c r="U11" i="9"/>
  <c r="T11" i="9"/>
  <c r="K11" i="9"/>
  <c r="J11" i="9"/>
  <c r="I11" i="9"/>
  <c r="H11" i="9"/>
  <c r="G11" i="9"/>
  <c r="F11" i="9"/>
  <c r="E11" i="9"/>
  <c r="K55" i="8"/>
  <c r="D55" i="8"/>
  <c r="P55" i="8" s="1"/>
  <c r="K54" i="8"/>
  <c r="V54" i="8" s="1"/>
  <c r="D54" i="8"/>
  <c r="R54" i="8" s="1"/>
  <c r="K53" i="8"/>
  <c r="D53" i="8"/>
  <c r="P53" i="8" s="1"/>
  <c r="K52" i="8"/>
  <c r="V52" i="8" s="1"/>
  <c r="D52" i="8"/>
  <c r="K51" i="8"/>
  <c r="D51" i="8"/>
  <c r="X50" i="8"/>
  <c r="W50" i="8"/>
  <c r="U50" i="8"/>
  <c r="J50" i="8"/>
  <c r="I50" i="8"/>
  <c r="H50" i="8"/>
  <c r="G50" i="8"/>
  <c r="F50" i="8"/>
  <c r="E50" i="8"/>
  <c r="K43" i="8"/>
  <c r="V43" i="8" s="1"/>
  <c r="D43" i="8"/>
  <c r="P43" i="8" s="1"/>
  <c r="K42" i="8"/>
  <c r="V42" i="8" s="1"/>
  <c r="D42" i="8"/>
  <c r="R42" i="8" s="1"/>
  <c r="K41" i="8"/>
  <c r="V41" i="8" s="1"/>
  <c r="D41" i="8"/>
  <c r="P41" i="8" s="1"/>
  <c r="X40" i="8"/>
  <c r="K40" i="8"/>
  <c r="D40" i="8"/>
  <c r="K39" i="8"/>
  <c r="V39" i="8" s="1"/>
  <c r="D39" i="8"/>
  <c r="R39" i="8" s="1"/>
  <c r="K38" i="8"/>
  <c r="D38" i="8"/>
  <c r="P38" i="8" s="1"/>
  <c r="M37" i="8"/>
  <c r="K37" i="8"/>
  <c r="V37" i="8" s="1"/>
  <c r="D37" i="8"/>
  <c r="R37" i="8" s="1"/>
  <c r="K36" i="8"/>
  <c r="D36" i="8"/>
  <c r="P36" i="8" s="1"/>
  <c r="K35" i="8"/>
  <c r="V35" i="8" s="1"/>
  <c r="D35" i="8"/>
  <c r="R35" i="8" s="1"/>
  <c r="X34" i="8"/>
  <c r="K34" i="8"/>
  <c r="V34" i="8" s="1"/>
  <c r="D34" i="8"/>
  <c r="P34" i="8" s="1"/>
  <c r="K33" i="8"/>
  <c r="V33" i="8" s="1"/>
  <c r="D33" i="8"/>
  <c r="R33" i="8" s="1"/>
  <c r="K32" i="8"/>
  <c r="V32" i="8" s="1"/>
  <c r="D32" i="8"/>
  <c r="P32" i="8" s="1"/>
  <c r="X31" i="8"/>
  <c r="K31" i="8"/>
  <c r="D31" i="8"/>
  <c r="P31" i="8" s="1"/>
  <c r="K30" i="8"/>
  <c r="V30" i="8" s="1"/>
  <c r="D30" i="8"/>
  <c r="R30" i="8" s="1"/>
  <c r="X29" i="8"/>
  <c r="K29" i="8"/>
  <c r="V29" i="8" s="1"/>
  <c r="D29" i="8"/>
  <c r="P29" i="8" s="1"/>
  <c r="X28" i="8"/>
  <c r="K28" i="8"/>
  <c r="D28" i="8"/>
  <c r="P28" i="8" s="1"/>
  <c r="X27" i="8"/>
  <c r="K27" i="8"/>
  <c r="V27" i="8" s="1"/>
  <c r="D27" i="8"/>
  <c r="R27" i="8" s="1"/>
  <c r="X26" i="8"/>
  <c r="K26" i="8"/>
  <c r="V26" i="8" s="1"/>
  <c r="D26" i="8"/>
  <c r="R26" i="8" s="1"/>
  <c r="X25" i="8"/>
  <c r="K25" i="8"/>
  <c r="V25" i="8" s="1"/>
  <c r="D25" i="8"/>
  <c r="P25" i="8" s="1"/>
  <c r="K24" i="8"/>
  <c r="V24" i="8" s="1"/>
  <c r="D24" i="8"/>
  <c r="R24" i="8" s="1"/>
  <c r="K23" i="8"/>
  <c r="V23" i="8" s="1"/>
  <c r="D23" i="8"/>
  <c r="P23" i="8" s="1"/>
  <c r="X22" i="8"/>
  <c r="K22" i="8"/>
  <c r="D22" i="8"/>
  <c r="P22" i="8" s="1"/>
  <c r="K21" i="8"/>
  <c r="V21" i="8" s="1"/>
  <c r="D21" i="8"/>
  <c r="R21" i="8" s="1"/>
  <c r="K20" i="8"/>
  <c r="D20" i="8"/>
  <c r="X19" i="8"/>
  <c r="K19" i="8"/>
  <c r="V19" i="8" s="1"/>
  <c r="D19" i="8"/>
  <c r="R19" i="8" s="1"/>
  <c r="X18" i="8"/>
  <c r="K18" i="8"/>
  <c r="V18" i="8" s="1"/>
  <c r="D18" i="8"/>
  <c r="R18" i="8" s="1"/>
  <c r="W17" i="8"/>
  <c r="U17" i="8"/>
  <c r="J17" i="8"/>
  <c r="I17" i="8"/>
  <c r="H17" i="8"/>
  <c r="G17" i="8"/>
  <c r="F17" i="8"/>
  <c r="E17" i="8"/>
  <c r="X16" i="8"/>
  <c r="X13" i="8" s="1"/>
  <c r="M16" i="8"/>
  <c r="K16" i="8"/>
  <c r="V16" i="8" s="1"/>
  <c r="D16" i="8"/>
  <c r="P16" i="8" s="1"/>
  <c r="K15" i="8"/>
  <c r="V15" i="8" s="1"/>
  <c r="D15" i="8"/>
  <c r="R15" i="8" s="1"/>
  <c r="K14" i="8"/>
  <c r="V14" i="8" s="1"/>
  <c r="D14" i="8"/>
  <c r="P14" i="8" s="1"/>
  <c r="W13" i="8"/>
  <c r="U13" i="8"/>
  <c r="J13" i="8"/>
  <c r="I13" i="8"/>
  <c r="H13" i="8"/>
  <c r="G13" i="8"/>
  <c r="F13" i="8"/>
  <c r="E13" i="8"/>
  <c r="V12" i="8"/>
  <c r="V11" i="8" s="1"/>
  <c r="D12" i="8"/>
  <c r="Q12" i="8" s="1"/>
  <c r="Q11" i="8" s="1"/>
  <c r="Z11" i="8"/>
  <c r="Y11" i="8"/>
  <c r="X11" i="8"/>
  <c r="W11" i="8"/>
  <c r="U11" i="8"/>
  <c r="U59" i="8" s="1"/>
  <c r="T11" i="8"/>
  <c r="K11" i="8"/>
  <c r="J11" i="8"/>
  <c r="I11" i="8"/>
  <c r="H11" i="8"/>
  <c r="G11" i="8"/>
  <c r="F11" i="8"/>
  <c r="E11" i="8"/>
  <c r="K55" i="7"/>
  <c r="D55" i="7"/>
  <c r="P55" i="7" s="1"/>
  <c r="K54" i="7"/>
  <c r="V54" i="7" s="1"/>
  <c r="D54" i="7"/>
  <c r="R54" i="7" s="1"/>
  <c r="K53" i="7"/>
  <c r="D53" i="7"/>
  <c r="P53" i="7" s="1"/>
  <c r="Q52" i="7"/>
  <c r="K52" i="7"/>
  <c r="V52" i="7" s="1"/>
  <c r="D52" i="7"/>
  <c r="R52" i="7" s="1"/>
  <c r="Q51" i="7"/>
  <c r="K51" i="7"/>
  <c r="D51" i="7"/>
  <c r="P51" i="7" s="1"/>
  <c r="X50" i="7"/>
  <c r="W50" i="7"/>
  <c r="U50" i="7"/>
  <c r="J50" i="7"/>
  <c r="I50" i="7"/>
  <c r="H50" i="7"/>
  <c r="G50" i="7"/>
  <c r="F50" i="7"/>
  <c r="E50" i="7"/>
  <c r="K43" i="7"/>
  <c r="V43" i="7" s="1"/>
  <c r="D43" i="7"/>
  <c r="P43" i="7" s="1"/>
  <c r="K42" i="7"/>
  <c r="V42" i="7" s="1"/>
  <c r="D42" i="7"/>
  <c r="R42" i="7" s="1"/>
  <c r="K41" i="7"/>
  <c r="V41" i="7" s="1"/>
  <c r="D41" i="7"/>
  <c r="P41" i="7" s="1"/>
  <c r="X40" i="7"/>
  <c r="K40" i="7"/>
  <c r="D40" i="7"/>
  <c r="P40" i="7" s="1"/>
  <c r="K39" i="7"/>
  <c r="V39" i="7" s="1"/>
  <c r="D39" i="7"/>
  <c r="R39" i="7" s="1"/>
  <c r="K38" i="7"/>
  <c r="D38" i="7"/>
  <c r="P38" i="7" s="1"/>
  <c r="K37" i="7"/>
  <c r="V37" i="7" s="1"/>
  <c r="D37" i="7"/>
  <c r="R37" i="7" s="1"/>
  <c r="K36" i="7"/>
  <c r="D36" i="7"/>
  <c r="P36" i="7" s="1"/>
  <c r="K35" i="7"/>
  <c r="V35" i="7" s="1"/>
  <c r="D35" i="7"/>
  <c r="X34" i="7"/>
  <c r="K34" i="7"/>
  <c r="V34" i="7" s="1"/>
  <c r="D34" i="7"/>
  <c r="P34" i="7" s="1"/>
  <c r="K33" i="7"/>
  <c r="V33" i="7" s="1"/>
  <c r="D33" i="7"/>
  <c r="R33" i="7" s="1"/>
  <c r="K32" i="7"/>
  <c r="V32" i="7" s="1"/>
  <c r="D32" i="7"/>
  <c r="P32" i="7" s="1"/>
  <c r="X31" i="7"/>
  <c r="K31" i="7"/>
  <c r="D31" i="7"/>
  <c r="K30" i="7"/>
  <c r="V30" i="7" s="1"/>
  <c r="D30" i="7"/>
  <c r="R30" i="7" s="1"/>
  <c r="X29" i="7"/>
  <c r="K29" i="7"/>
  <c r="V29" i="7" s="1"/>
  <c r="D29" i="7"/>
  <c r="P29" i="7" s="1"/>
  <c r="X28" i="7"/>
  <c r="K28" i="7"/>
  <c r="D28" i="7"/>
  <c r="X27" i="7"/>
  <c r="K27" i="7"/>
  <c r="V27" i="7" s="1"/>
  <c r="D27" i="7"/>
  <c r="R27" i="7" s="1"/>
  <c r="X26" i="7"/>
  <c r="K26" i="7"/>
  <c r="V26" i="7" s="1"/>
  <c r="D26" i="7"/>
  <c r="X25" i="7"/>
  <c r="K25" i="7"/>
  <c r="V25" i="7" s="1"/>
  <c r="D25" i="7"/>
  <c r="P25" i="7" s="1"/>
  <c r="K24" i="7"/>
  <c r="V24" i="7" s="1"/>
  <c r="D24" i="7"/>
  <c r="R24" i="7" s="1"/>
  <c r="K23" i="7"/>
  <c r="V23" i="7" s="1"/>
  <c r="D23" i="7"/>
  <c r="P23" i="7" s="1"/>
  <c r="X22" i="7"/>
  <c r="K22" i="7"/>
  <c r="D22" i="7"/>
  <c r="P22" i="7" s="1"/>
  <c r="K21" i="7"/>
  <c r="V21" i="7" s="1"/>
  <c r="D21" i="7"/>
  <c r="R21" i="7" s="1"/>
  <c r="K20" i="7"/>
  <c r="D20" i="7"/>
  <c r="P20" i="7" s="1"/>
  <c r="X19" i="7"/>
  <c r="K19" i="7"/>
  <c r="V19" i="7" s="1"/>
  <c r="D19" i="7"/>
  <c r="R19" i="7" s="1"/>
  <c r="X18" i="7"/>
  <c r="K18" i="7"/>
  <c r="V18" i="7" s="1"/>
  <c r="D18" i="7"/>
  <c r="R18" i="7" s="1"/>
  <c r="W17" i="7"/>
  <c r="U17" i="7"/>
  <c r="J17" i="7"/>
  <c r="I17" i="7"/>
  <c r="H17" i="7"/>
  <c r="G17" i="7"/>
  <c r="F17" i="7"/>
  <c r="E17" i="7"/>
  <c r="X16" i="7"/>
  <c r="X13" i="7" s="1"/>
  <c r="K16" i="7"/>
  <c r="D16" i="7"/>
  <c r="P16" i="7" s="1"/>
  <c r="K15" i="7"/>
  <c r="V15" i="7" s="1"/>
  <c r="D15" i="7"/>
  <c r="R15" i="7" s="1"/>
  <c r="K14" i="7"/>
  <c r="D14" i="7"/>
  <c r="P14" i="7" s="1"/>
  <c r="W13" i="7"/>
  <c r="U13" i="7"/>
  <c r="J13" i="7"/>
  <c r="I13" i="7"/>
  <c r="H13" i="7"/>
  <c r="G13" i="7"/>
  <c r="F13" i="7"/>
  <c r="E13" i="7"/>
  <c r="V12" i="7"/>
  <c r="V11" i="7" s="1"/>
  <c r="D12" i="7"/>
  <c r="Q12" i="7" s="1"/>
  <c r="Q11" i="7" s="1"/>
  <c r="Z11" i="7"/>
  <c r="Y11" i="7"/>
  <c r="X11" i="7"/>
  <c r="W11" i="7"/>
  <c r="U11" i="7"/>
  <c r="T11" i="7"/>
  <c r="K11" i="7"/>
  <c r="J11" i="7"/>
  <c r="I11" i="7"/>
  <c r="H11" i="7"/>
  <c r="G11" i="7"/>
  <c r="F11" i="7"/>
  <c r="E11" i="7"/>
  <c r="K54" i="6"/>
  <c r="D54" i="6"/>
  <c r="P54" i="6" s="1"/>
  <c r="K53" i="6"/>
  <c r="V53" i="6" s="1"/>
  <c r="D53" i="6"/>
  <c r="R53" i="6" s="1"/>
  <c r="K52" i="6"/>
  <c r="D52" i="6"/>
  <c r="P52" i="6" s="1"/>
  <c r="K51" i="6"/>
  <c r="V51" i="6" s="1"/>
  <c r="D51" i="6"/>
  <c r="R51" i="6" s="1"/>
  <c r="Q50" i="6"/>
  <c r="K50" i="6"/>
  <c r="D50" i="6"/>
  <c r="P50" i="6" s="1"/>
  <c r="X49" i="6"/>
  <c r="W49" i="6"/>
  <c r="U49" i="6"/>
  <c r="J49" i="6"/>
  <c r="I49" i="6"/>
  <c r="H49" i="6"/>
  <c r="G49" i="6"/>
  <c r="F49" i="6"/>
  <c r="E49" i="6"/>
  <c r="K42" i="6"/>
  <c r="V42" i="6" s="1"/>
  <c r="D42" i="6"/>
  <c r="Q42" i="6" s="1"/>
  <c r="K41" i="6"/>
  <c r="V41" i="6" s="1"/>
  <c r="D41" i="6"/>
  <c r="R41" i="6" s="1"/>
  <c r="K40" i="6"/>
  <c r="V40" i="6" s="1"/>
  <c r="D40" i="6"/>
  <c r="P40" i="6" s="1"/>
  <c r="X39" i="6"/>
  <c r="K39" i="6"/>
  <c r="D39" i="6"/>
  <c r="K38" i="6"/>
  <c r="V38" i="6" s="1"/>
  <c r="D38" i="6"/>
  <c r="R38" i="6" s="1"/>
  <c r="K37" i="6"/>
  <c r="D37" i="6"/>
  <c r="P37" i="6" s="1"/>
  <c r="K36" i="6"/>
  <c r="V36" i="6" s="1"/>
  <c r="D36" i="6"/>
  <c r="K35" i="6"/>
  <c r="D35" i="6"/>
  <c r="P35" i="6" s="1"/>
  <c r="K34" i="6"/>
  <c r="V34" i="6" s="1"/>
  <c r="D34" i="6"/>
  <c r="R34" i="6" s="1"/>
  <c r="X33" i="6"/>
  <c r="K33" i="6"/>
  <c r="V33" i="6" s="1"/>
  <c r="D33" i="6"/>
  <c r="P33" i="6" s="1"/>
  <c r="K32" i="6"/>
  <c r="V32" i="6" s="1"/>
  <c r="D32" i="6"/>
  <c r="R32" i="6" s="1"/>
  <c r="K31" i="6"/>
  <c r="V31" i="6" s="1"/>
  <c r="D31" i="6"/>
  <c r="P31" i="6" s="1"/>
  <c r="X30" i="6"/>
  <c r="K30" i="6"/>
  <c r="D30" i="6"/>
  <c r="P30" i="6" s="1"/>
  <c r="K29" i="6"/>
  <c r="V29" i="6" s="1"/>
  <c r="D29" i="6"/>
  <c r="R29" i="6" s="1"/>
  <c r="X28" i="6"/>
  <c r="K28" i="6"/>
  <c r="V28" i="6" s="1"/>
  <c r="D28" i="6"/>
  <c r="P28" i="6" s="1"/>
  <c r="X27" i="6"/>
  <c r="K27" i="6"/>
  <c r="D27" i="6"/>
  <c r="P27" i="6" s="1"/>
  <c r="X26" i="6"/>
  <c r="K26" i="6"/>
  <c r="V26" i="6" s="1"/>
  <c r="D26" i="6"/>
  <c r="R26" i="6" s="1"/>
  <c r="X25" i="6"/>
  <c r="K25" i="6"/>
  <c r="V25" i="6" s="1"/>
  <c r="D25" i="6"/>
  <c r="X24" i="6"/>
  <c r="K24" i="6"/>
  <c r="V24" i="6" s="1"/>
  <c r="D24" i="6"/>
  <c r="P24" i="6" s="1"/>
  <c r="K23" i="6"/>
  <c r="V23" i="6" s="1"/>
  <c r="D23" i="6"/>
  <c r="R23" i="6" s="1"/>
  <c r="K22" i="6"/>
  <c r="V22" i="6" s="1"/>
  <c r="D22" i="6"/>
  <c r="P22" i="6" s="1"/>
  <c r="X21" i="6"/>
  <c r="K21" i="6"/>
  <c r="D21" i="6"/>
  <c r="P21" i="6" s="1"/>
  <c r="K20" i="6"/>
  <c r="V20" i="6" s="1"/>
  <c r="D20" i="6"/>
  <c r="R20" i="6" s="1"/>
  <c r="K19" i="6"/>
  <c r="D19" i="6"/>
  <c r="P19" i="6" s="1"/>
  <c r="X18" i="6"/>
  <c r="K18" i="6"/>
  <c r="V18" i="6" s="1"/>
  <c r="D18" i="6"/>
  <c r="R18" i="6" s="1"/>
  <c r="W17" i="6"/>
  <c r="U17" i="6"/>
  <c r="J17" i="6"/>
  <c r="I17" i="6"/>
  <c r="H17" i="6"/>
  <c r="G17" i="6"/>
  <c r="F17" i="6"/>
  <c r="E17" i="6"/>
  <c r="X16" i="6"/>
  <c r="X13" i="6" s="1"/>
  <c r="K16" i="6"/>
  <c r="V16" i="6" s="1"/>
  <c r="D16" i="6"/>
  <c r="K15" i="6"/>
  <c r="V15" i="6" s="1"/>
  <c r="D15" i="6"/>
  <c r="R15" i="6" s="1"/>
  <c r="K14" i="6"/>
  <c r="D14" i="6"/>
  <c r="P14" i="6" s="1"/>
  <c r="W13" i="6"/>
  <c r="U13" i="6"/>
  <c r="J13" i="6"/>
  <c r="I13" i="6"/>
  <c r="H13" i="6"/>
  <c r="G13" i="6"/>
  <c r="F13" i="6"/>
  <c r="E13" i="6"/>
  <c r="V12" i="6"/>
  <c r="V11" i="6" s="1"/>
  <c r="D12" i="6"/>
  <c r="Q12" i="6" s="1"/>
  <c r="Q11" i="6" s="1"/>
  <c r="Z11" i="6"/>
  <c r="Y11" i="6"/>
  <c r="X11" i="6"/>
  <c r="W11" i="6"/>
  <c r="U11" i="6"/>
  <c r="T11" i="6"/>
  <c r="K11" i="6"/>
  <c r="J11" i="6"/>
  <c r="I11" i="6"/>
  <c r="H11" i="6"/>
  <c r="G11" i="6"/>
  <c r="F11" i="6"/>
  <c r="E11" i="6"/>
  <c r="K55" i="5"/>
  <c r="V55" i="5" s="1"/>
  <c r="D55" i="5"/>
  <c r="M55" i="5" s="1"/>
  <c r="K54" i="5"/>
  <c r="V54" i="5" s="1"/>
  <c r="D54" i="5"/>
  <c r="Q54" i="5" s="1"/>
  <c r="K53" i="5"/>
  <c r="V53" i="5" s="1"/>
  <c r="D53" i="5"/>
  <c r="Q53" i="5" s="1"/>
  <c r="K52" i="5"/>
  <c r="V52" i="5" s="1"/>
  <c r="D52" i="5"/>
  <c r="K51" i="5"/>
  <c r="V51" i="5" s="1"/>
  <c r="D51" i="5"/>
  <c r="X50" i="5"/>
  <c r="W50" i="5"/>
  <c r="U50" i="5"/>
  <c r="J50" i="5"/>
  <c r="I50" i="5"/>
  <c r="H50" i="5"/>
  <c r="G50" i="5"/>
  <c r="F50" i="5"/>
  <c r="E50" i="5"/>
  <c r="K43" i="5"/>
  <c r="D43" i="5"/>
  <c r="P43" i="5" s="1"/>
  <c r="K42" i="5"/>
  <c r="V42" i="5" s="1"/>
  <c r="D42" i="5"/>
  <c r="K41" i="5"/>
  <c r="D41" i="5"/>
  <c r="P41" i="5" s="1"/>
  <c r="X40" i="5"/>
  <c r="K40" i="5"/>
  <c r="V40" i="5" s="1"/>
  <c r="D40" i="5"/>
  <c r="M40" i="5" s="1"/>
  <c r="K39" i="5"/>
  <c r="V39" i="5" s="1"/>
  <c r="D39" i="5"/>
  <c r="Q39" i="5" s="1"/>
  <c r="K38" i="5"/>
  <c r="V38" i="5" s="1"/>
  <c r="D38" i="5"/>
  <c r="Q38" i="5" s="1"/>
  <c r="K37" i="5"/>
  <c r="V37" i="5" s="1"/>
  <c r="D37" i="5"/>
  <c r="Q37" i="5" s="1"/>
  <c r="K36" i="5"/>
  <c r="V36" i="5" s="1"/>
  <c r="D36" i="5"/>
  <c r="Q36" i="5" s="1"/>
  <c r="K35" i="5"/>
  <c r="V35" i="5" s="1"/>
  <c r="D35" i="5"/>
  <c r="Q35" i="5" s="1"/>
  <c r="X34" i="5"/>
  <c r="K34" i="5"/>
  <c r="D34" i="5"/>
  <c r="P34" i="5" s="1"/>
  <c r="M33" i="5"/>
  <c r="K33" i="5"/>
  <c r="V33" i="5" s="1"/>
  <c r="D33" i="5"/>
  <c r="R33" i="5" s="1"/>
  <c r="K32" i="5"/>
  <c r="D32" i="5"/>
  <c r="P32" i="5" s="1"/>
  <c r="X31" i="5"/>
  <c r="K31" i="5"/>
  <c r="V31" i="5" s="1"/>
  <c r="D31" i="5"/>
  <c r="Q31" i="5" s="1"/>
  <c r="K30" i="5"/>
  <c r="V30" i="5" s="1"/>
  <c r="D30" i="5"/>
  <c r="Q30" i="5" s="1"/>
  <c r="X29" i="5"/>
  <c r="K29" i="5"/>
  <c r="D29" i="5"/>
  <c r="P29" i="5" s="1"/>
  <c r="X28" i="5"/>
  <c r="K28" i="5"/>
  <c r="V28" i="5" s="1"/>
  <c r="D28" i="5"/>
  <c r="Q28" i="5" s="1"/>
  <c r="X27" i="5"/>
  <c r="K27" i="5"/>
  <c r="V27" i="5" s="1"/>
  <c r="D27" i="5"/>
  <c r="X26" i="5"/>
  <c r="K26" i="5"/>
  <c r="V26" i="5" s="1"/>
  <c r="D26" i="5"/>
  <c r="Q26" i="5" s="1"/>
  <c r="X25" i="5"/>
  <c r="K25" i="5"/>
  <c r="D25" i="5"/>
  <c r="P25" i="5" s="1"/>
  <c r="K24" i="5"/>
  <c r="V24" i="5" s="1"/>
  <c r="D24" i="5"/>
  <c r="R24" i="5" s="1"/>
  <c r="K23" i="5"/>
  <c r="D23" i="5"/>
  <c r="P23" i="5" s="1"/>
  <c r="X22" i="5"/>
  <c r="K22" i="5"/>
  <c r="V22" i="5" s="1"/>
  <c r="D22" i="5"/>
  <c r="M22" i="5" s="1"/>
  <c r="K21" i="5"/>
  <c r="V21" i="5" s="1"/>
  <c r="D21" i="5"/>
  <c r="Q21" i="5" s="1"/>
  <c r="K20" i="5"/>
  <c r="V20" i="5" s="1"/>
  <c r="D20" i="5"/>
  <c r="Q20" i="5" s="1"/>
  <c r="X19" i="5"/>
  <c r="K19" i="5"/>
  <c r="V19" i="5" s="1"/>
  <c r="D19" i="5"/>
  <c r="R19" i="5" s="1"/>
  <c r="X18" i="5"/>
  <c r="K18" i="5"/>
  <c r="V18" i="5" s="1"/>
  <c r="D18" i="5"/>
  <c r="Q18" i="5" s="1"/>
  <c r="W17" i="5"/>
  <c r="U17" i="5"/>
  <c r="J17" i="5"/>
  <c r="I17" i="5"/>
  <c r="H17" i="5"/>
  <c r="G17" i="5"/>
  <c r="F17" i="5"/>
  <c r="E17" i="5"/>
  <c r="X16" i="5"/>
  <c r="X13" i="5" s="1"/>
  <c r="K16" i="5"/>
  <c r="V16" i="5" s="1"/>
  <c r="D16" i="5"/>
  <c r="Q16" i="5" s="1"/>
  <c r="K15" i="5"/>
  <c r="V15" i="5" s="1"/>
  <c r="D15" i="5"/>
  <c r="L15" i="5" s="1"/>
  <c r="K14" i="5"/>
  <c r="D14" i="5"/>
  <c r="W13" i="5"/>
  <c r="U13" i="5"/>
  <c r="J13" i="5"/>
  <c r="I13" i="5"/>
  <c r="H13" i="5"/>
  <c r="G13" i="5"/>
  <c r="F13" i="5"/>
  <c r="E13" i="5"/>
  <c r="V12" i="5"/>
  <c r="V11" i="5" s="1"/>
  <c r="D12" i="5"/>
  <c r="Q12" i="5" s="1"/>
  <c r="Q11" i="5" s="1"/>
  <c r="Z11" i="5"/>
  <c r="Y11" i="5"/>
  <c r="X11" i="5"/>
  <c r="W11" i="5"/>
  <c r="U11" i="5"/>
  <c r="T11" i="5"/>
  <c r="K11" i="5"/>
  <c r="J11" i="5"/>
  <c r="I11" i="5"/>
  <c r="H11" i="5"/>
  <c r="G11" i="5"/>
  <c r="F11" i="5"/>
  <c r="E11" i="5"/>
  <c r="D11" i="5"/>
  <c r="K55" i="4"/>
  <c r="D55" i="4"/>
  <c r="P55" i="4" s="1"/>
  <c r="K54" i="4"/>
  <c r="V54" i="4" s="1"/>
  <c r="D54" i="4"/>
  <c r="R54" i="4" s="1"/>
  <c r="K53" i="4"/>
  <c r="D53" i="4"/>
  <c r="P53" i="4" s="1"/>
  <c r="K52" i="4"/>
  <c r="V52" i="4" s="1"/>
  <c r="D52" i="4"/>
  <c r="R52" i="4" s="1"/>
  <c r="K51" i="4"/>
  <c r="D51" i="4"/>
  <c r="P51" i="4" s="1"/>
  <c r="X50" i="4"/>
  <c r="W50" i="4"/>
  <c r="U50" i="4"/>
  <c r="J50" i="4"/>
  <c r="I50" i="4"/>
  <c r="H50" i="4"/>
  <c r="G50" i="4"/>
  <c r="F50" i="4"/>
  <c r="E50" i="4"/>
  <c r="K43" i="4"/>
  <c r="V43" i="4" s="1"/>
  <c r="D43" i="4"/>
  <c r="P43" i="4" s="1"/>
  <c r="K42" i="4"/>
  <c r="V42" i="4" s="1"/>
  <c r="D42" i="4"/>
  <c r="R42" i="4" s="1"/>
  <c r="K41" i="4"/>
  <c r="V41" i="4" s="1"/>
  <c r="D41" i="4"/>
  <c r="P41" i="4" s="1"/>
  <c r="X40" i="4"/>
  <c r="K40" i="4"/>
  <c r="D40" i="4"/>
  <c r="P40" i="4" s="1"/>
  <c r="K39" i="4"/>
  <c r="V39" i="4" s="1"/>
  <c r="D39" i="4"/>
  <c r="R39" i="4" s="1"/>
  <c r="K38" i="4"/>
  <c r="D38" i="4"/>
  <c r="P38" i="4" s="1"/>
  <c r="K37" i="4"/>
  <c r="V37" i="4" s="1"/>
  <c r="D37" i="4"/>
  <c r="R37" i="4" s="1"/>
  <c r="K36" i="4"/>
  <c r="D36" i="4"/>
  <c r="P36" i="4" s="1"/>
  <c r="K35" i="4"/>
  <c r="V35" i="4" s="1"/>
  <c r="D35" i="4"/>
  <c r="R35" i="4" s="1"/>
  <c r="X34" i="4"/>
  <c r="K34" i="4"/>
  <c r="V34" i="4" s="1"/>
  <c r="D34" i="4"/>
  <c r="P34" i="4" s="1"/>
  <c r="K33" i="4"/>
  <c r="V33" i="4" s="1"/>
  <c r="D33" i="4"/>
  <c r="R33" i="4" s="1"/>
  <c r="K32" i="4"/>
  <c r="V32" i="4" s="1"/>
  <c r="D32" i="4"/>
  <c r="P32" i="4" s="1"/>
  <c r="X31" i="4"/>
  <c r="K31" i="4"/>
  <c r="D31" i="4"/>
  <c r="P31" i="4" s="1"/>
  <c r="K30" i="4"/>
  <c r="V30" i="4" s="1"/>
  <c r="D30" i="4"/>
  <c r="R30" i="4" s="1"/>
  <c r="X28" i="4"/>
  <c r="K28" i="4"/>
  <c r="D28" i="4"/>
  <c r="P28" i="4" s="1"/>
  <c r="X27" i="4"/>
  <c r="K27" i="4"/>
  <c r="V27" i="4" s="1"/>
  <c r="D27" i="4"/>
  <c r="R27" i="4" s="1"/>
  <c r="X26" i="4"/>
  <c r="K26" i="4"/>
  <c r="V26" i="4" s="1"/>
  <c r="D26" i="4"/>
  <c r="R26" i="4" s="1"/>
  <c r="X25" i="4"/>
  <c r="K25" i="4"/>
  <c r="V25" i="4" s="1"/>
  <c r="D25" i="4"/>
  <c r="P25" i="4" s="1"/>
  <c r="K24" i="4"/>
  <c r="V24" i="4" s="1"/>
  <c r="D24" i="4"/>
  <c r="R24" i="4" s="1"/>
  <c r="K23" i="4"/>
  <c r="V23" i="4" s="1"/>
  <c r="D23" i="4"/>
  <c r="P23" i="4" s="1"/>
  <c r="X22" i="4"/>
  <c r="K22" i="4"/>
  <c r="D22" i="4"/>
  <c r="P22" i="4" s="1"/>
  <c r="K21" i="4"/>
  <c r="V21" i="4" s="1"/>
  <c r="D21" i="4"/>
  <c r="R21" i="4" s="1"/>
  <c r="K20" i="4"/>
  <c r="D20" i="4"/>
  <c r="P20" i="4" s="1"/>
  <c r="X19" i="4"/>
  <c r="K19" i="4"/>
  <c r="V19" i="4" s="1"/>
  <c r="D19" i="4"/>
  <c r="R19" i="4" s="1"/>
  <c r="X18" i="4"/>
  <c r="K18" i="4"/>
  <c r="V18" i="4" s="1"/>
  <c r="D18" i="4"/>
  <c r="R18" i="4" s="1"/>
  <c r="W17" i="4"/>
  <c r="U17" i="4"/>
  <c r="J17" i="4"/>
  <c r="I17" i="4"/>
  <c r="H17" i="4"/>
  <c r="G17" i="4"/>
  <c r="F17" i="4"/>
  <c r="E17" i="4"/>
  <c r="X16" i="4"/>
  <c r="X13" i="4" s="1"/>
  <c r="K16" i="4"/>
  <c r="V16" i="4" s="1"/>
  <c r="D16" i="4"/>
  <c r="P16" i="4" s="1"/>
  <c r="K15" i="4"/>
  <c r="V15" i="4" s="1"/>
  <c r="D15" i="4"/>
  <c r="R15" i="4" s="1"/>
  <c r="K14" i="4"/>
  <c r="D14" i="4"/>
  <c r="W13" i="4"/>
  <c r="U13" i="4"/>
  <c r="J13" i="4"/>
  <c r="I13" i="4"/>
  <c r="H13" i="4"/>
  <c r="G13" i="4"/>
  <c r="F13" i="4"/>
  <c r="E13" i="4"/>
  <c r="V12" i="4"/>
  <c r="V11" i="4" s="1"/>
  <c r="D12" i="4"/>
  <c r="Q12" i="4" s="1"/>
  <c r="Q11" i="4" s="1"/>
  <c r="Z11" i="4"/>
  <c r="Y11" i="4"/>
  <c r="X11" i="4"/>
  <c r="W11" i="4"/>
  <c r="W59" i="4" s="1"/>
  <c r="U11" i="4"/>
  <c r="T11" i="4"/>
  <c r="K11" i="4"/>
  <c r="J11" i="4"/>
  <c r="I11" i="4"/>
  <c r="H11" i="4"/>
  <c r="G11" i="4"/>
  <c r="F11" i="4"/>
  <c r="E11" i="4"/>
  <c r="K55" i="3"/>
  <c r="D55" i="3"/>
  <c r="P55" i="3" s="1"/>
  <c r="K54" i="3"/>
  <c r="V54" i="3" s="1"/>
  <c r="D54" i="3"/>
  <c r="R54" i="3" s="1"/>
  <c r="K53" i="3"/>
  <c r="D53" i="3"/>
  <c r="P53" i="3" s="1"/>
  <c r="K52" i="3"/>
  <c r="V52" i="3" s="1"/>
  <c r="D52" i="3"/>
  <c r="R52" i="3" s="1"/>
  <c r="K51" i="3"/>
  <c r="D51" i="3"/>
  <c r="X50" i="3"/>
  <c r="W50" i="3"/>
  <c r="U50" i="3"/>
  <c r="J50" i="3"/>
  <c r="I50" i="3"/>
  <c r="H50" i="3"/>
  <c r="G50" i="3"/>
  <c r="F50" i="3"/>
  <c r="E50" i="3"/>
  <c r="K43" i="3"/>
  <c r="D43" i="3"/>
  <c r="P43" i="3" s="1"/>
  <c r="K42" i="3"/>
  <c r="D42" i="3"/>
  <c r="R42" i="3" s="1"/>
  <c r="K41" i="3"/>
  <c r="D41" i="3"/>
  <c r="P41" i="3" s="1"/>
  <c r="X40" i="3"/>
  <c r="K40" i="3"/>
  <c r="D40" i="3"/>
  <c r="P40" i="3" s="1"/>
  <c r="K39" i="3"/>
  <c r="V39" i="3" s="1"/>
  <c r="D39" i="3"/>
  <c r="Q39" i="3" s="1"/>
  <c r="K38" i="3"/>
  <c r="D38" i="3"/>
  <c r="P38" i="3" s="1"/>
  <c r="K37" i="3"/>
  <c r="V37" i="3" s="1"/>
  <c r="D37" i="3"/>
  <c r="R37" i="3" s="1"/>
  <c r="K36" i="3"/>
  <c r="D36" i="3"/>
  <c r="P36" i="3" s="1"/>
  <c r="K35" i="3"/>
  <c r="V35" i="3" s="1"/>
  <c r="D35" i="3"/>
  <c r="R35" i="3" s="1"/>
  <c r="X34" i="3"/>
  <c r="K34" i="3"/>
  <c r="D34" i="3"/>
  <c r="P34" i="3" s="1"/>
  <c r="K33" i="3"/>
  <c r="D33" i="3"/>
  <c r="R33" i="3" s="1"/>
  <c r="K32" i="3"/>
  <c r="D32" i="3"/>
  <c r="P32" i="3" s="1"/>
  <c r="X31" i="3"/>
  <c r="K31" i="3"/>
  <c r="D31" i="3"/>
  <c r="P31" i="3" s="1"/>
  <c r="K30" i="3"/>
  <c r="V30" i="3" s="1"/>
  <c r="D30" i="3"/>
  <c r="Q30" i="3" s="1"/>
  <c r="X29" i="3"/>
  <c r="K29" i="3"/>
  <c r="D29" i="3"/>
  <c r="P29" i="3" s="1"/>
  <c r="X28" i="3"/>
  <c r="K28" i="3"/>
  <c r="D28" i="3"/>
  <c r="P28" i="3" s="1"/>
  <c r="X27" i="3"/>
  <c r="K27" i="3"/>
  <c r="D27" i="3"/>
  <c r="R27" i="3" s="1"/>
  <c r="X26" i="3"/>
  <c r="K26" i="3"/>
  <c r="V26" i="3" s="1"/>
  <c r="D26" i="3"/>
  <c r="Q26" i="3" s="1"/>
  <c r="X25" i="3"/>
  <c r="K25" i="3"/>
  <c r="D25" i="3"/>
  <c r="P25" i="3" s="1"/>
  <c r="K24" i="3"/>
  <c r="D24" i="3"/>
  <c r="R24" i="3" s="1"/>
  <c r="K23" i="3"/>
  <c r="D23" i="3"/>
  <c r="P23" i="3" s="1"/>
  <c r="X22" i="3"/>
  <c r="K22" i="3"/>
  <c r="D22" i="3"/>
  <c r="P22" i="3" s="1"/>
  <c r="K21" i="3"/>
  <c r="V21" i="3" s="1"/>
  <c r="D21" i="3"/>
  <c r="Q21" i="3" s="1"/>
  <c r="K20" i="3"/>
  <c r="D20" i="3"/>
  <c r="P20" i="3" s="1"/>
  <c r="X19" i="3"/>
  <c r="K19" i="3"/>
  <c r="D19" i="3"/>
  <c r="R19" i="3" s="1"/>
  <c r="X18" i="3"/>
  <c r="K18" i="3"/>
  <c r="V18" i="3" s="1"/>
  <c r="D18" i="3"/>
  <c r="Q18" i="3" s="1"/>
  <c r="W17" i="3"/>
  <c r="U17" i="3"/>
  <c r="J17" i="3"/>
  <c r="I17" i="3"/>
  <c r="H17" i="3"/>
  <c r="G17" i="3"/>
  <c r="F17" i="3"/>
  <c r="E17" i="3"/>
  <c r="X16" i="3"/>
  <c r="X13" i="3" s="1"/>
  <c r="K16" i="3"/>
  <c r="V16" i="3" s="1"/>
  <c r="D16" i="3"/>
  <c r="R16" i="3" s="1"/>
  <c r="K15" i="3"/>
  <c r="V15" i="3" s="1"/>
  <c r="D15" i="3"/>
  <c r="Q15" i="3" s="1"/>
  <c r="K14" i="3"/>
  <c r="D14" i="3"/>
  <c r="R14" i="3" s="1"/>
  <c r="W13" i="3"/>
  <c r="U13" i="3"/>
  <c r="J13" i="3"/>
  <c r="I13" i="3"/>
  <c r="H13" i="3"/>
  <c r="G13" i="3"/>
  <c r="F13" i="3"/>
  <c r="E13" i="3"/>
  <c r="V12" i="3"/>
  <c r="V11" i="3" s="1"/>
  <c r="D12" i="3"/>
  <c r="Q12" i="3" s="1"/>
  <c r="Q11" i="3" s="1"/>
  <c r="Z11" i="3"/>
  <c r="Y11" i="3"/>
  <c r="X11" i="3"/>
  <c r="W11" i="3"/>
  <c r="U11" i="3"/>
  <c r="T11" i="3"/>
  <c r="K11" i="3"/>
  <c r="J11" i="3"/>
  <c r="I11" i="3"/>
  <c r="H11" i="3"/>
  <c r="G11" i="3"/>
  <c r="F11" i="3"/>
  <c r="E11" i="3"/>
  <c r="D11" i="3"/>
  <c r="K55" i="2"/>
  <c r="D55" i="2"/>
  <c r="P55" i="2" s="1"/>
  <c r="K54" i="2"/>
  <c r="V54" i="2" s="1"/>
  <c r="D54" i="2"/>
  <c r="Q54" i="2" s="1"/>
  <c r="K53" i="2"/>
  <c r="D53" i="2"/>
  <c r="N53" i="2" s="1"/>
  <c r="K52" i="2"/>
  <c r="V52" i="2" s="1"/>
  <c r="D52" i="2"/>
  <c r="R52" i="2" s="1"/>
  <c r="K51" i="2"/>
  <c r="D51" i="2"/>
  <c r="W50" i="2"/>
  <c r="U50" i="2"/>
  <c r="J50" i="2"/>
  <c r="I50" i="2"/>
  <c r="H50" i="2"/>
  <c r="G50" i="2"/>
  <c r="F50" i="2"/>
  <c r="E50" i="2"/>
  <c r="K43" i="2"/>
  <c r="D43" i="2"/>
  <c r="P43" i="2" s="1"/>
  <c r="K42" i="2"/>
  <c r="V42" i="2" s="1"/>
  <c r="D42" i="2"/>
  <c r="K41" i="2"/>
  <c r="D41" i="2"/>
  <c r="P41" i="2" s="1"/>
  <c r="X40" i="2"/>
  <c r="K40" i="2"/>
  <c r="D40" i="2"/>
  <c r="N40" i="2" s="1"/>
  <c r="K39" i="2"/>
  <c r="V39" i="2" s="1"/>
  <c r="D39" i="2"/>
  <c r="Q39" i="2" s="1"/>
  <c r="K38" i="2"/>
  <c r="D38" i="2"/>
  <c r="R38" i="2" s="1"/>
  <c r="K37" i="2"/>
  <c r="V37" i="2" s="1"/>
  <c r="D37" i="2"/>
  <c r="Q37" i="2" s="1"/>
  <c r="K36" i="2"/>
  <c r="D36" i="2"/>
  <c r="R36" i="2" s="1"/>
  <c r="K35" i="2"/>
  <c r="V35" i="2" s="1"/>
  <c r="D35" i="2"/>
  <c r="Q35" i="2" s="1"/>
  <c r="X34" i="2"/>
  <c r="K34" i="2"/>
  <c r="D34" i="2"/>
  <c r="P34" i="2" s="1"/>
  <c r="K33" i="2"/>
  <c r="V33" i="2" s="1"/>
  <c r="D33" i="2"/>
  <c r="R33" i="2" s="1"/>
  <c r="K32" i="2"/>
  <c r="D32" i="2"/>
  <c r="P32" i="2" s="1"/>
  <c r="X31" i="2"/>
  <c r="K31" i="2"/>
  <c r="D31" i="2"/>
  <c r="P31" i="2" s="1"/>
  <c r="K30" i="2"/>
  <c r="V30" i="2" s="1"/>
  <c r="D30" i="2"/>
  <c r="Q30" i="2" s="1"/>
  <c r="X29" i="2"/>
  <c r="K29" i="2"/>
  <c r="D29" i="2"/>
  <c r="P29" i="2" s="1"/>
  <c r="X28" i="2"/>
  <c r="K28" i="2"/>
  <c r="D28" i="2"/>
  <c r="P28" i="2" s="1"/>
  <c r="X27" i="2"/>
  <c r="K27" i="2"/>
  <c r="V27" i="2" s="1"/>
  <c r="D27" i="2"/>
  <c r="R27" i="2" s="1"/>
  <c r="X26" i="2"/>
  <c r="K26" i="2"/>
  <c r="V26" i="2" s="1"/>
  <c r="D26" i="2"/>
  <c r="Q26" i="2" s="1"/>
  <c r="X25" i="2"/>
  <c r="K25" i="2"/>
  <c r="D25" i="2"/>
  <c r="P25" i="2" s="1"/>
  <c r="K24" i="2"/>
  <c r="V24" i="2" s="1"/>
  <c r="D24" i="2"/>
  <c r="K23" i="2"/>
  <c r="D23" i="2"/>
  <c r="P23" i="2" s="1"/>
  <c r="X22" i="2"/>
  <c r="K22" i="2"/>
  <c r="V22" i="2" s="1"/>
  <c r="D22" i="2"/>
  <c r="P22" i="2" s="1"/>
  <c r="K21" i="2"/>
  <c r="V21" i="2" s="1"/>
  <c r="D21" i="2"/>
  <c r="K20" i="2"/>
  <c r="V20" i="2" s="1"/>
  <c r="D20" i="2"/>
  <c r="P20" i="2" s="1"/>
  <c r="X19" i="2"/>
  <c r="K19" i="2"/>
  <c r="V19" i="2" s="1"/>
  <c r="D19" i="2"/>
  <c r="R19" i="2" s="1"/>
  <c r="X18" i="2"/>
  <c r="K18" i="2"/>
  <c r="V18" i="2" s="1"/>
  <c r="D18" i="2"/>
  <c r="Q18" i="2" s="1"/>
  <c r="W17" i="2"/>
  <c r="U17" i="2"/>
  <c r="J17" i="2"/>
  <c r="I17" i="2"/>
  <c r="H17" i="2"/>
  <c r="G17" i="2"/>
  <c r="F17" i="2"/>
  <c r="E17" i="2"/>
  <c r="X16" i="2"/>
  <c r="X13" i="2" s="1"/>
  <c r="K16" i="2"/>
  <c r="V16" i="2" s="1"/>
  <c r="D16" i="2"/>
  <c r="P16" i="2" s="1"/>
  <c r="K15" i="2"/>
  <c r="V15" i="2" s="1"/>
  <c r="D15" i="2"/>
  <c r="Q15" i="2" s="1"/>
  <c r="K14" i="2"/>
  <c r="D14" i="2"/>
  <c r="D13" i="2" s="1"/>
  <c r="W13" i="2"/>
  <c r="U13" i="2"/>
  <c r="J13" i="2"/>
  <c r="I13" i="2"/>
  <c r="H13" i="2"/>
  <c r="G13" i="2"/>
  <c r="F13" i="2"/>
  <c r="E13" i="2"/>
  <c r="V12" i="2"/>
  <c r="V11" i="2" s="1"/>
  <c r="D12" i="2"/>
  <c r="Z11" i="2"/>
  <c r="Y11" i="2"/>
  <c r="W11" i="2"/>
  <c r="U11" i="2"/>
  <c r="T11" i="2"/>
  <c r="K11" i="2"/>
  <c r="J11" i="2"/>
  <c r="I11" i="2"/>
  <c r="H11" i="2"/>
  <c r="G11" i="2"/>
  <c r="F11" i="2"/>
  <c r="E11" i="2"/>
  <c r="D41" i="1"/>
  <c r="L41" i="1" s="1"/>
  <c r="K41" i="1"/>
  <c r="V41" i="1" s="1"/>
  <c r="K43" i="1"/>
  <c r="V43" i="1" s="1"/>
  <c r="D43" i="1"/>
  <c r="Q43" i="1" s="1"/>
  <c r="K42" i="1"/>
  <c r="D42" i="1"/>
  <c r="P42" i="1" s="1"/>
  <c r="Q41" i="1"/>
  <c r="E13" i="1"/>
  <c r="F13" i="1"/>
  <c r="G13" i="1"/>
  <c r="H13" i="1"/>
  <c r="I13" i="1"/>
  <c r="J13" i="1"/>
  <c r="U13" i="1"/>
  <c r="W13" i="1"/>
  <c r="E17" i="1"/>
  <c r="F17" i="1"/>
  <c r="G17" i="1"/>
  <c r="H17" i="1"/>
  <c r="I17" i="1"/>
  <c r="J17" i="1"/>
  <c r="U17" i="1"/>
  <c r="W17" i="1"/>
  <c r="E50" i="1"/>
  <c r="F50" i="1"/>
  <c r="G50" i="1"/>
  <c r="H50" i="1"/>
  <c r="I50" i="1"/>
  <c r="J50" i="1"/>
  <c r="U50" i="1"/>
  <c r="W50" i="1"/>
  <c r="X50" i="1"/>
  <c r="K55" i="1"/>
  <c r="V55" i="1" s="1"/>
  <c r="D55" i="1"/>
  <c r="Q55" i="1" s="1"/>
  <c r="K54" i="1"/>
  <c r="V54" i="1" s="1"/>
  <c r="D54" i="1"/>
  <c r="P54" i="1" s="1"/>
  <c r="K53" i="1"/>
  <c r="V53" i="1" s="1"/>
  <c r="D53" i="1"/>
  <c r="Q53" i="1" s="1"/>
  <c r="K52" i="1"/>
  <c r="V52" i="1" s="1"/>
  <c r="D52" i="1"/>
  <c r="P52" i="1" s="1"/>
  <c r="X40" i="1"/>
  <c r="K40" i="1"/>
  <c r="V40" i="1" s="1"/>
  <c r="D40" i="1"/>
  <c r="Q40" i="1" s="1"/>
  <c r="K39" i="1"/>
  <c r="V39" i="1" s="1"/>
  <c r="D39" i="1"/>
  <c r="N39" i="1" s="1"/>
  <c r="K38" i="1"/>
  <c r="V38" i="1" s="1"/>
  <c r="D38" i="1"/>
  <c r="K37" i="1"/>
  <c r="V37" i="1" s="1"/>
  <c r="D37" i="1"/>
  <c r="N37" i="1" s="1"/>
  <c r="K36" i="1"/>
  <c r="V36" i="1" s="1"/>
  <c r="D36" i="1"/>
  <c r="Q36" i="1" s="1"/>
  <c r="K35" i="1"/>
  <c r="V35" i="1" s="1"/>
  <c r="D35" i="1"/>
  <c r="N35" i="1" s="1"/>
  <c r="X34" i="1"/>
  <c r="K34" i="1"/>
  <c r="V34" i="1" s="1"/>
  <c r="D34" i="1"/>
  <c r="Q34" i="1" s="1"/>
  <c r="K33" i="1"/>
  <c r="V33" i="1" s="1"/>
  <c r="D33" i="1"/>
  <c r="R33" i="1" s="1"/>
  <c r="K32" i="1"/>
  <c r="R32" i="1"/>
  <c r="X31" i="1"/>
  <c r="P31" i="1"/>
  <c r="K31" i="1"/>
  <c r="V31" i="1" s="1"/>
  <c r="D31" i="1"/>
  <c r="Q31" i="1" s="1"/>
  <c r="K30" i="1"/>
  <c r="V30" i="1" s="1"/>
  <c r="D30" i="1"/>
  <c r="P30" i="1" s="1"/>
  <c r="X29" i="1"/>
  <c r="K29" i="1"/>
  <c r="V29" i="1" s="1"/>
  <c r="D29" i="1"/>
  <c r="R29" i="1" s="1"/>
  <c r="X28" i="1"/>
  <c r="K28" i="1"/>
  <c r="V28" i="1" s="1"/>
  <c r="D28" i="1"/>
  <c r="Q28" i="1" s="1"/>
  <c r="X27" i="1"/>
  <c r="K27" i="1"/>
  <c r="D27" i="1"/>
  <c r="P27" i="1" s="1"/>
  <c r="X26" i="1"/>
  <c r="K26" i="1"/>
  <c r="V26" i="1" s="1"/>
  <c r="D26" i="1"/>
  <c r="R26" i="1" s="1"/>
  <c r="X25" i="1"/>
  <c r="K25" i="1"/>
  <c r="V25" i="1" s="1"/>
  <c r="D25" i="1"/>
  <c r="K24" i="1"/>
  <c r="D24" i="1"/>
  <c r="P24" i="1" s="1"/>
  <c r="K23" i="1"/>
  <c r="V23" i="1" s="1"/>
  <c r="D23" i="1"/>
  <c r="R23" i="1" s="1"/>
  <c r="X22" i="1"/>
  <c r="K22" i="1"/>
  <c r="V22" i="1" s="1"/>
  <c r="D22" i="1"/>
  <c r="Q22" i="1" s="1"/>
  <c r="K21" i="1"/>
  <c r="V21" i="1" s="1"/>
  <c r="D21" i="1"/>
  <c r="L21" i="1" s="1"/>
  <c r="K20" i="1"/>
  <c r="V20" i="1" s="1"/>
  <c r="D20" i="1"/>
  <c r="Q20" i="1" s="1"/>
  <c r="X19" i="1"/>
  <c r="K19" i="1"/>
  <c r="D19" i="1"/>
  <c r="P19" i="1" s="1"/>
  <c r="X18" i="1"/>
  <c r="K18" i="1"/>
  <c r="D18" i="1"/>
  <c r="P18" i="1" s="1"/>
  <c r="K51" i="1"/>
  <c r="D51" i="1"/>
  <c r="X16" i="1"/>
  <c r="X13" i="1" s="1"/>
  <c r="K16" i="1"/>
  <c r="V16" i="1" s="1"/>
  <c r="D16" i="1"/>
  <c r="Q16" i="1" s="1"/>
  <c r="K15" i="1"/>
  <c r="V15" i="1" s="1"/>
  <c r="D15" i="1"/>
  <c r="P15" i="1" s="1"/>
  <c r="K14" i="1"/>
  <c r="V14" i="1" s="1"/>
  <c r="D14" i="1"/>
  <c r="P14" i="1" s="1"/>
  <c r="V12" i="1"/>
  <c r="V11" i="1" s="1"/>
  <c r="Q12" i="1"/>
  <c r="Q11" i="1" s="1"/>
  <c r="D12" i="1"/>
  <c r="P12" i="1" s="1"/>
  <c r="Z11" i="1"/>
  <c r="Y11" i="1"/>
  <c r="X11" i="1"/>
  <c r="W11" i="1"/>
  <c r="U11" i="1"/>
  <c r="T11" i="1"/>
  <c r="K11" i="1"/>
  <c r="J11" i="1"/>
  <c r="I11" i="1"/>
  <c r="H11" i="1"/>
  <c r="G11" i="1"/>
  <c r="F11" i="1"/>
  <c r="E11" i="1"/>
  <c r="J59" i="4" l="1"/>
  <c r="K50" i="1"/>
  <c r="L19" i="2"/>
  <c r="Q31" i="4"/>
  <c r="P19" i="5"/>
  <c r="J58" i="6"/>
  <c r="P52" i="7"/>
  <c r="Q22" i="8"/>
  <c r="Q20" i="10"/>
  <c r="L14" i="1"/>
  <c r="L23" i="6"/>
  <c r="M25" i="12"/>
  <c r="Q52" i="12"/>
  <c r="P36" i="1"/>
  <c r="P54" i="3"/>
  <c r="L12" i="5"/>
  <c r="L11" i="5" s="1"/>
  <c r="M19" i="6"/>
  <c r="M16" i="7"/>
  <c r="M22" i="7"/>
  <c r="E59" i="12"/>
  <c r="Q19" i="6"/>
  <c r="Q16" i="7"/>
  <c r="M18" i="7"/>
  <c r="Q38" i="8"/>
  <c r="K50" i="12"/>
  <c r="M30" i="4"/>
  <c r="L18" i="5"/>
  <c r="F58" i="6"/>
  <c r="M51" i="7"/>
  <c r="X17" i="2"/>
  <c r="L27" i="2"/>
  <c r="F59" i="4"/>
  <c r="G58" i="6"/>
  <c r="Y44" i="7"/>
  <c r="Z44" i="7" s="1"/>
  <c r="T44" i="7" s="1"/>
  <c r="R41" i="1"/>
  <c r="H59" i="3"/>
  <c r="L54" i="4"/>
  <c r="W59" i="9"/>
  <c r="P52" i="11"/>
  <c r="M31" i="4"/>
  <c r="M35" i="4"/>
  <c r="M20" i="10"/>
  <c r="M16" i="12"/>
  <c r="F59" i="2"/>
  <c r="W59" i="2"/>
  <c r="M27" i="2"/>
  <c r="M52" i="2"/>
  <c r="U59" i="3"/>
  <c r="Q51" i="4"/>
  <c r="F59" i="5"/>
  <c r="J59" i="5"/>
  <c r="D13" i="5"/>
  <c r="D13" i="6"/>
  <c r="X17" i="7"/>
  <c r="E59" i="8"/>
  <c r="I59" i="8"/>
  <c r="T45" i="9"/>
  <c r="D11" i="1"/>
  <c r="L29" i="1"/>
  <c r="K50" i="2"/>
  <c r="K13" i="3"/>
  <c r="M38" i="4"/>
  <c r="U58" i="6"/>
  <c r="M21" i="7"/>
  <c r="M38" i="7"/>
  <c r="M15" i="8"/>
  <c r="H59" i="9"/>
  <c r="M15" i="9"/>
  <c r="M16" i="9"/>
  <c r="L22" i="9"/>
  <c r="M26" i="9"/>
  <c r="M16" i="10"/>
  <c r="L41" i="10"/>
  <c r="M22" i="11"/>
  <c r="M26" i="11"/>
  <c r="X17" i="11"/>
  <c r="X59" i="11" s="1"/>
  <c r="L22" i="12"/>
  <c r="P31" i="12"/>
  <c r="D50" i="1"/>
  <c r="H59" i="5"/>
  <c r="D49" i="6"/>
  <c r="M50" i="6"/>
  <c r="P51" i="6"/>
  <c r="F59" i="7"/>
  <c r="W59" i="7"/>
  <c r="M22" i="8"/>
  <c r="M30" i="8"/>
  <c r="M38" i="8"/>
  <c r="E59" i="9"/>
  <c r="Q15" i="9"/>
  <c r="Q16" i="9"/>
  <c r="Q21" i="9"/>
  <c r="M22" i="9"/>
  <c r="Q55" i="9"/>
  <c r="H59" i="10"/>
  <c r="Q16" i="10"/>
  <c r="X17" i="10"/>
  <c r="L43" i="10"/>
  <c r="U59" i="11"/>
  <c r="Q22" i="11"/>
  <c r="M30" i="11"/>
  <c r="L52" i="11"/>
  <c r="M53" i="11"/>
  <c r="D13" i="12"/>
  <c r="L16" i="12"/>
  <c r="P22" i="12"/>
  <c r="L25" i="12"/>
  <c r="K13" i="2"/>
  <c r="J59" i="2"/>
  <c r="Y45" i="12"/>
  <c r="Z45" i="12" s="1"/>
  <c r="T45" i="12" s="1"/>
  <c r="T45" i="11"/>
  <c r="Y44" i="10"/>
  <c r="Z44" i="10" s="1"/>
  <c r="T44" i="10" s="1"/>
  <c r="T45" i="8"/>
  <c r="T44" i="6"/>
  <c r="Y44" i="5"/>
  <c r="Z44" i="5" s="1"/>
  <c r="T44" i="5" s="1"/>
  <c r="Y44" i="4"/>
  <c r="Z44" i="4" s="1"/>
  <c r="T44" i="4" s="1"/>
  <c r="Y45" i="4"/>
  <c r="Z45" i="4" s="1"/>
  <c r="T45" i="4" s="1"/>
  <c r="Q38" i="1"/>
  <c r="L38" i="1"/>
  <c r="Q12" i="2"/>
  <c r="Q11" i="2" s="1"/>
  <c r="P12" i="2"/>
  <c r="P11" i="2" s="1"/>
  <c r="D11" i="2"/>
  <c r="P51" i="3"/>
  <c r="D50" i="3"/>
  <c r="R42" i="5"/>
  <c r="Q42" i="5"/>
  <c r="X17" i="6"/>
  <c r="X58" i="6" s="1"/>
  <c r="P39" i="6"/>
  <c r="M39" i="6"/>
  <c r="P40" i="8"/>
  <c r="L40" i="8"/>
  <c r="R52" i="8"/>
  <c r="Q52" i="8"/>
  <c r="P52" i="8"/>
  <c r="R52" i="9"/>
  <c r="P52" i="9"/>
  <c r="P40" i="11"/>
  <c r="Q40" i="11"/>
  <c r="Q12" i="12"/>
  <c r="Q11" i="12" s="1"/>
  <c r="D11" i="12"/>
  <c r="N12" i="12"/>
  <c r="N11" i="12" s="1"/>
  <c r="X17" i="1"/>
  <c r="R25" i="1"/>
  <c r="S25" i="1" s="1"/>
  <c r="L25" i="1"/>
  <c r="R43" i="1"/>
  <c r="P43" i="1"/>
  <c r="L12" i="2"/>
  <c r="L11" i="2" s="1"/>
  <c r="R42" i="2"/>
  <c r="M42" i="2"/>
  <c r="E59" i="3"/>
  <c r="R25" i="6"/>
  <c r="M25" i="6"/>
  <c r="R36" i="6"/>
  <c r="M36" i="6"/>
  <c r="P28" i="7"/>
  <c r="M28" i="7"/>
  <c r="P31" i="7"/>
  <c r="M31" i="7"/>
  <c r="R26" i="10"/>
  <c r="Q26" i="10"/>
  <c r="E59" i="11"/>
  <c r="I59" i="11"/>
  <c r="P14" i="11"/>
  <c r="D13" i="11"/>
  <c r="P16" i="11"/>
  <c r="M16" i="11"/>
  <c r="P55" i="11"/>
  <c r="Q55" i="11"/>
  <c r="K17" i="12"/>
  <c r="D50" i="12"/>
  <c r="Q14" i="1"/>
  <c r="D13" i="1"/>
  <c r="P16" i="1"/>
  <c r="P13" i="1" s="1"/>
  <c r="V51" i="1"/>
  <c r="P38" i="1"/>
  <c r="R24" i="2"/>
  <c r="Q24" i="2"/>
  <c r="S24" i="2" s="1"/>
  <c r="M33" i="2"/>
  <c r="W59" i="3"/>
  <c r="X17" i="3"/>
  <c r="X59" i="3" s="1"/>
  <c r="X17" i="4"/>
  <c r="L33" i="4"/>
  <c r="Q52" i="4"/>
  <c r="Q15" i="5"/>
  <c r="P15" i="5"/>
  <c r="R27" i="5"/>
  <c r="P27" i="5"/>
  <c r="P39" i="5"/>
  <c r="H58" i="6"/>
  <c r="Q39" i="6"/>
  <c r="D17" i="7"/>
  <c r="P20" i="8"/>
  <c r="Q20" i="8"/>
  <c r="M20" i="8"/>
  <c r="P51" i="8"/>
  <c r="Q51" i="8"/>
  <c r="M51" i="8"/>
  <c r="D50" i="8"/>
  <c r="G59" i="9"/>
  <c r="P51" i="9"/>
  <c r="Q51" i="9"/>
  <c r="M51" i="9"/>
  <c r="D50" i="9"/>
  <c r="F59" i="11"/>
  <c r="J59" i="11"/>
  <c r="W59" i="11"/>
  <c r="R37" i="11"/>
  <c r="Q37" i="11"/>
  <c r="P51" i="11"/>
  <c r="D50" i="11"/>
  <c r="M25" i="1"/>
  <c r="L31" i="1"/>
  <c r="M43" i="1"/>
  <c r="E59" i="2"/>
  <c r="I59" i="2"/>
  <c r="U59" i="2"/>
  <c r="Q21" i="2"/>
  <c r="P21" i="2"/>
  <c r="D50" i="2"/>
  <c r="L52" i="2"/>
  <c r="G59" i="3"/>
  <c r="E59" i="4"/>
  <c r="I59" i="4"/>
  <c r="P14" i="4"/>
  <c r="D13" i="4"/>
  <c r="D50" i="4"/>
  <c r="Q52" i="5"/>
  <c r="P52" i="5"/>
  <c r="I58" i="6"/>
  <c r="P16" i="6"/>
  <c r="Q16" i="6"/>
  <c r="Q36" i="6"/>
  <c r="G59" i="7"/>
  <c r="X59" i="7"/>
  <c r="R26" i="7"/>
  <c r="M26" i="7"/>
  <c r="R35" i="7"/>
  <c r="M35" i="7"/>
  <c r="F59" i="8"/>
  <c r="J59" i="8"/>
  <c r="P14" i="9"/>
  <c r="D13" i="9"/>
  <c r="G59" i="10"/>
  <c r="X59" i="10"/>
  <c r="R15" i="10"/>
  <c r="M15" i="10"/>
  <c r="P22" i="10"/>
  <c r="Q22" i="10"/>
  <c r="P51" i="10"/>
  <c r="M51" i="10"/>
  <c r="D50" i="10"/>
  <c r="P53" i="10"/>
  <c r="Q53" i="10"/>
  <c r="Q16" i="11"/>
  <c r="P20" i="11"/>
  <c r="Q20" i="11"/>
  <c r="M20" i="11"/>
  <c r="R54" i="11"/>
  <c r="Q54" i="11"/>
  <c r="U59" i="12"/>
  <c r="X17" i="12"/>
  <c r="X59" i="12" s="1"/>
  <c r="W58" i="6"/>
  <c r="H59" i="7"/>
  <c r="W59" i="8"/>
  <c r="X17" i="8"/>
  <c r="X59" i="8" s="1"/>
  <c r="U59" i="9"/>
  <c r="E59" i="10"/>
  <c r="I59" i="10"/>
  <c r="G59" i="11"/>
  <c r="G59" i="12"/>
  <c r="J59" i="3"/>
  <c r="K17" i="3"/>
  <c r="H59" i="4"/>
  <c r="G59" i="5"/>
  <c r="K13" i="5"/>
  <c r="E59" i="7"/>
  <c r="I59" i="7"/>
  <c r="U59" i="7"/>
  <c r="F59" i="9"/>
  <c r="X17" i="9"/>
  <c r="F59" i="10"/>
  <c r="J59" i="10"/>
  <c r="W59" i="10"/>
  <c r="H59" i="12"/>
  <c r="K13" i="12"/>
  <c r="P25" i="12"/>
  <c r="K17" i="1"/>
  <c r="V13" i="1"/>
  <c r="P23" i="1"/>
  <c r="Q33" i="1"/>
  <c r="L36" i="1"/>
  <c r="H59" i="2"/>
  <c r="M24" i="2"/>
  <c r="P14" i="3"/>
  <c r="S14" i="3" s="1"/>
  <c r="D17" i="3"/>
  <c r="Q35" i="3"/>
  <c r="L54" i="3"/>
  <c r="Q14" i="4"/>
  <c r="Q18" i="4"/>
  <c r="Q21" i="4"/>
  <c r="M28" i="4"/>
  <c r="M52" i="4"/>
  <c r="Q54" i="4"/>
  <c r="V14" i="5"/>
  <c r="L19" i="5"/>
  <c r="P21" i="5"/>
  <c r="Q24" i="5"/>
  <c r="L27" i="5"/>
  <c r="P35" i="5"/>
  <c r="M42" i="5"/>
  <c r="K50" i="5"/>
  <c r="M29" i="6"/>
  <c r="P42" i="6"/>
  <c r="Q52" i="6"/>
  <c r="L52" i="7"/>
  <c r="P54" i="7"/>
  <c r="Q18" i="8"/>
  <c r="Q21" i="8"/>
  <c r="M28" i="8"/>
  <c r="M31" i="8"/>
  <c r="M35" i="8"/>
  <c r="M52" i="8"/>
  <c r="Q54" i="8"/>
  <c r="M31" i="9"/>
  <c r="M35" i="9"/>
  <c r="M38" i="9"/>
  <c r="Q52" i="9"/>
  <c r="Q15" i="10"/>
  <c r="M36" i="10"/>
  <c r="M39" i="10"/>
  <c r="Q55" i="10"/>
  <c r="L54" i="11"/>
  <c r="D17" i="12"/>
  <c r="D59" i="12" s="1"/>
  <c r="M52" i="12"/>
  <c r="Q23" i="1"/>
  <c r="S23" i="1" s="1"/>
  <c r="M36" i="1"/>
  <c r="L21" i="2"/>
  <c r="P24" i="2"/>
  <c r="L33" i="2"/>
  <c r="Q14" i="3"/>
  <c r="L39" i="3"/>
  <c r="M54" i="3"/>
  <c r="Q28" i="4"/>
  <c r="P52" i="4"/>
  <c r="I59" i="5"/>
  <c r="M19" i="5"/>
  <c r="M27" i="5"/>
  <c r="L33" i="5"/>
  <c r="L39" i="5"/>
  <c r="P42" i="5"/>
  <c r="Q29" i="6"/>
  <c r="L33" i="6"/>
  <c r="M52" i="7"/>
  <c r="Q54" i="7"/>
  <c r="Q28" i="8"/>
  <c r="Q31" i="8"/>
  <c r="Q35" i="8"/>
  <c r="Q31" i="9"/>
  <c r="Q35" i="9"/>
  <c r="Q38" i="9"/>
  <c r="M55" i="9"/>
  <c r="Q36" i="10"/>
  <c r="Q39" i="10"/>
  <c r="M53" i="10"/>
  <c r="M37" i="11"/>
  <c r="M40" i="11"/>
  <c r="M54" i="11"/>
  <c r="J59" i="12"/>
  <c r="M12" i="12"/>
  <c r="M11" i="12" s="1"/>
  <c r="L31" i="12"/>
  <c r="P52" i="12"/>
  <c r="P50" i="12" s="1"/>
  <c r="V18" i="1"/>
  <c r="D17" i="1"/>
  <c r="M19" i="2"/>
  <c r="Q33" i="2"/>
  <c r="L52" i="3"/>
  <c r="Q54" i="3"/>
  <c r="S54" i="3" s="1"/>
  <c r="U59" i="4"/>
  <c r="M15" i="4"/>
  <c r="M22" i="4"/>
  <c r="Q35" i="4"/>
  <c r="Q38" i="4"/>
  <c r="M55" i="4"/>
  <c r="U59" i="5"/>
  <c r="Q19" i="5"/>
  <c r="S19" i="5" s="1"/>
  <c r="Q27" i="5"/>
  <c r="L30" i="5"/>
  <c r="P33" i="5"/>
  <c r="M14" i="6"/>
  <c r="D17" i="6"/>
  <c r="M20" i="6"/>
  <c r="L53" i="6"/>
  <c r="D13" i="7"/>
  <c r="M14" i="7"/>
  <c r="Q18" i="7"/>
  <c r="Q21" i="7"/>
  <c r="Q28" i="7"/>
  <c r="Q31" i="7"/>
  <c r="Q35" i="7"/>
  <c r="Q38" i="7"/>
  <c r="M55" i="8"/>
  <c r="Q22" i="9"/>
  <c r="Q26" i="9"/>
  <c r="L29" i="9"/>
  <c r="M53" i="9"/>
  <c r="L24" i="11"/>
  <c r="M52" i="11"/>
  <c r="M29" i="1"/>
  <c r="L34" i="1"/>
  <c r="L40" i="1"/>
  <c r="M41" i="1"/>
  <c r="P19" i="2"/>
  <c r="P27" i="2"/>
  <c r="L30" i="2"/>
  <c r="L37" i="2"/>
  <c r="P52" i="2"/>
  <c r="S52" i="2" s="1"/>
  <c r="M52" i="3"/>
  <c r="Q15" i="4"/>
  <c r="Q22" i="4"/>
  <c r="M26" i="4"/>
  <c r="Q55" i="4"/>
  <c r="X17" i="5"/>
  <c r="X59" i="5" s="1"/>
  <c r="P30" i="5"/>
  <c r="Q33" i="5"/>
  <c r="S33" i="5" s="1"/>
  <c r="D50" i="5"/>
  <c r="L54" i="5"/>
  <c r="Q14" i="6"/>
  <c r="Q20" i="6"/>
  <c r="M27" i="6"/>
  <c r="M30" i="6"/>
  <c r="M53" i="6"/>
  <c r="J59" i="7"/>
  <c r="Q14" i="7"/>
  <c r="M55" i="7"/>
  <c r="Q15" i="8"/>
  <c r="M26" i="8"/>
  <c r="M36" i="8"/>
  <c r="M39" i="8"/>
  <c r="Q55" i="8"/>
  <c r="X59" i="9"/>
  <c r="L20" i="9"/>
  <c r="M36" i="9"/>
  <c r="M39" i="9"/>
  <c r="Q53" i="9"/>
  <c r="M30" i="10"/>
  <c r="M37" i="10"/>
  <c r="M40" i="10"/>
  <c r="Q51" i="10"/>
  <c r="H59" i="11"/>
  <c r="D17" i="11"/>
  <c r="M18" i="11"/>
  <c r="M21" i="11"/>
  <c r="L28" i="12"/>
  <c r="M42" i="12"/>
  <c r="L22" i="1"/>
  <c r="P29" i="1"/>
  <c r="P34" i="1"/>
  <c r="P40" i="1"/>
  <c r="L15" i="2"/>
  <c r="Q19" i="2"/>
  <c r="Q27" i="2"/>
  <c r="P30" i="2"/>
  <c r="P37" i="2"/>
  <c r="Q52" i="2"/>
  <c r="L37" i="3"/>
  <c r="P52" i="3"/>
  <c r="Q26" i="4"/>
  <c r="M53" i="4"/>
  <c r="W59" i="5"/>
  <c r="P54" i="5"/>
  <c r="Q27" i="6"/>
  <c r="Q30" i="6"/>
  <c r="M34" i="6"/>
  <c r="M37" i="6"/>
  <c r="L51" i="6"/>
  <c r="P53" i="6"/>
  <c r="Q55" i="7"/>
  <c r="Q26" i="8"/>
  <c r="Q36" i="8"/>
  <c r="Q39" i="8"/>
  <c r="M53" i="8"/>
  <c r="M20" i="9"/>
  <c r="Q36" i="9"/>
  <c r="Q39" i="9"/>
  <c r="Q30" i="10"/>
  <c r="Q37" i="10"/>
  <c r="Q40" i="10"/>
  <c r="L54" i="10"/>
  <c r="M14" i="11"/>
  <c r="Q18" i="11"/>
  <c r="Q21" i="11"/>
  <c r="M28" i="11"/>
  <c r="M31" i="11"/>
  <c r="M35" i="11"/>
  <c r="M38" i="11"/>
  <c r="Q52" i="11"/>
  <c r="S52" i="11" s="1"/>
  <c r="M55" i="11"/>
  <c r="Q42" i="12"/>
  <c r="M12" i="1"/>
  <c r="M11" i="1" s="1"/>
  <c r="P22" i="1"/>
  <c r="Q29" i="1"/>
  <c r="S29" i="1" s="1"/>
  <c r="K13" i="1"/>
  <c r="P15" i="2"/>
  <c r="X59" i="2"/>
  <c r="F59" i="3"/>
  <c r="L16" i="3"/>
  <c r="L34" i="3"/>
  <c r="M37" i="3"/>
  <c r="Q52" i="3"/>
  <c r="X59" i="4"/>
  <c r="M36" i="4"/>
  <c r="M39" i="4"/>
  <c r="Q53" i="4"/>
  <c r="L37" i="5"/>
  <c r="Q34" i="6"/>
  <c r="Q37" i="6"/>
  <c r="L40" i="6"/>
  <c r="M51" i="6"/>
  <c r="Q53" i="6"/>
  <c r="M36" i="7"/>
  <c r="M39" i="7"/>
  <c r="M53" i="7"/>
  <c r="L43" i="8"/>
  <c r="Q53" i="8"/>
  <c r="Q20" i="9"/>
  <c r="M54" i="10"/>
  <c r="Q14" i="11"/>
  <c r="Q28" i="11"/>
  <c r="Q31" i="11"/>
  <c r="Q35" i="11"/>
  <c r="Q38" i="11"/>
  <c r="Q25" i="12"/>
  <c r="N12" i="1"/>
  <c r="N11" i="1" s="1"/>
  <c r="L16" i="1"/>
  <c r="M16" i="3"/>
  <c r="P37" i="3"/>
  <c r="K50" i="3"/>
  <c r="M16" i="4"/>
  <c r="M20" i="4"/>
  <c r="Q36" i="4"/>
  <c r="Q39" i="4"/>
  <c r="M51" i="4"/>
  <c r="L26" i="5"/>
  <c r="P37" i="5"/>
  <c r="M15" i="6"/>
  <c r="M21" i="6"/>
  <c r="M15" i="7"/>
  <c r="Q22" i="7"/>
  <c r="Q26" i="7"/>
  <c r="Q36" i="7"/>
  <c r="Q39" i="7"/>
  <c r="L43" i="7"/>
  <c r="Q53" i="7"/>
  <c r="M30" i="9"/>
  <c r="L54" i="9"/>
  <c r="D13" i="10"/>
  <c r="M14" i="10"/>
  <c r="D17" i="10"/>
  <c r="M18" i="10"/>
  <c r="M21" i="10"/>
  <c r="L28" i="10"/>
  <c r="L52" i="10"/>
  <c r="P54" i="10"/>
  <c r="L20" i="12"/>
  <c r="L23" i="12"/>
  <c r="L54" i="12"/>
  <c r="Q42" i="2"/>
  <c r="P16" i="3"/>
  <c r="Q37" i="3"/>
  <c r="Q16" i="4"/>
  <c r="Q20" i="4"/>
  <c r="L30" i="4"/>
  <c r="P18" i="5"/>
  <c r="P26" i="5"/>
  <c r="Q15" i="6"/>
  <c r="Q21" i="6"/>
  <c r="Q51" i="6"/>
  <c r="Q15" i="7"/>
  <c r="D50" i="7"/>
  <c r="S54" i="7"/>
  <c r="G59" i="8"/>
  <c r="Q16" i="8"/>
  <c r="D17" i="9"/>
  <c r="M18" i="9"/>
  <c r="Q30" i="9"/>
  <c r="M37" i="9"/>
  <c r="M40" i="9"/>
  <c r="M54" i="9"/>
  <c r="Q14" i="10"/>
  <c r="Q18" i="10"/>
  <c r="Q21" i="10"/>
  <c r="M28" i="10"/>
  <c r="M31" i="10"/>
  <c r="M35" i="10"/>
  <c r="M38" i="10"/>
  <c r="M52" i="10"/>
  <c r="Q54" i="10"/>
  <c r="M20" i="12"/>
  <c r="M23" i="12"/>
  <c r="M54" i="12"/>
  <c r="R12" i="1"/>
  <c r="R11" i="1" s="1"/>
  <c r="P25" i="1"/>
  <c r="L33" i="1"/>
  <c r="M38" i="1"/>
  <c r="L18" i="2"/>
  <c r="L26" i="2"/>
  <c r="I59" i="3"/>
  <c r="D13" i="3"/>
  <c r="D59" i="3" s="1"/>
  <c r="Q16" i="3"/>
  <c r="M42" i="3"/>
  <c r="G59" i="4"/>
  <c r="E59" i="5"/>
  <c r="L24" i="5"/>
  <c r="L52" i="5"/>
  <c r="Q25" i="6"/>
  <c r="M35" i="6"/>
  <c r="M38" i="6"/>
  <c r="M54" i="6"/>
  <c r="H59" i="8"/>
  <c r="Q30" i="8"/>
  <c r="Q37" i="8"/>
  <c r="M40" i="8"/>
  <c r="L54" i="8"/>
  <c r="I59" i="9"/>
  <c r="M14" i="9"/>
  <c r="Q18" i="9"/>
  <c r="M21" i="9"/>
  <c r="Q37" i="9"/>
  <c r="Q40" i="9"/>
  <c r="L52" i="9"/>
  <c r="P54" i="9"/>
  <c r="Q28" i="10"/>
  <c r="Q31" i="10"/>
  <c r="Q35" i="10"/>
  <c r="Q38" i="10"/>
  <c r="P52" i="10"/>
  <c r="M15" i="11"/>
  <c r="M36" i="11"/>
  <c r="M39" i="11"/>
  <c r="Q53" i="11"/>
  <c r="F59" i="12"/>
  <c r="P20" i="12"/>
  <c r="P23" i="12"/>
  <c r="P54" i="12"/>
  <c r="L20" i="1"/>
  <c r="L23" i="1"/>
  <c r="Q25" i="1"/>
  <c r="L28" i="1"/>
  <c r="M33" i="1"/>
  <c r="P18" i="2"/>
  <c r="P26" i="2"/>
  <c r="L35" i="2"/>
  <c r="L39" i="2"/>
  <c r="L54" i="2"/>
  <c r="L14" i="3"/>
  <c r="L35" i="3"/>
  <c r="L24" i="4"/>
  <c r="Q30" i="4"/>
  <c r="M37" i="4"/>
  <c r="M40" i="4"/>
  <c r="M54" i="4"/>
  <c r="M24" i="5"/>
  <c r="Q35" i="6"/>
  <c r="Q38" i="6"/>
  <c r="Q54" i="6"/>
  <c r="M20" i="7"/>
  <c r="M30" i="7"/>
  <c r="M37" i="7"/>
  <c r="M40" i="7"/>
  <c r="S52" i="7"/>
  <c r="L54" i="7"/>
  <c r="D13" i="8"/>
  <c r="M14" i="8"/>
  <c r="M13" i="8" s="1"/>
  <c r="L24" i="8"/>
  <c r="Q40" i="8"/>
  <c r="M54" i="8"/>
  <c r="J59" i="9"/>
  <c r="Q14" i="9"/>
  <c r="M28" i="9"/>
  <c r="M52" i="9"/>
  <c r="Q54" i="9"/>
  <c r="Q52" i="10"/>
  <c r="Q15" i="11"/>
  <c r="Q26" i="11"/>
  <c r="Q36" i="11"/>
  <c r="Q39" i="11"/>
  <c r="M51" i="11"/>
  <c r="Q23" i="12"/>
  <c r="Q49" i="6"/>
  <c r="P20" i="1"/>
  <c r="M23" i="1"/>
  <c r="P28" i="1"/>
  <c r="P33" i="1"/>
  <c r="S33" i="1" s="1"/>
  <c r="L43" i="1"/>
  <c r="G59" i="2"/>
  <c r="L24" i="2"/>
  <c r="P35" i="2"/>
  <c r="P39" i="2"/>
  <c r="P54" i="2"/>
  <c r="M14" i="3"/>
  <c r="M35" i="3"/>
  <c r="M14" i="4"/>
  <c r="D17" i="4"/>
  <c r="M18" i="4"/>
  <c r="M21" i="4"/>
  <c r="Q37" i="4"/>
  <c r="Q40" i="4"/>
  <c r="L52" i="4"/>
  <c r="P54" i="4"/>
  <c r="P12" i="5"/>
  <c r="P11" i="5" s="1"/>
  <c r="L21" i="5"/>
  <c r="P24" i="5"/>
  <c r="S24" i="5" s="1"/>
  <c r="L35" i="5"/>
  <c r="L42" i="5"/>
  <c r="E58" i="6"/>
  <c r="M16" i="6"/>
  <c r="L42" i="6"/>
  <c r="M52" i="6"/>
  <c r="Q20" i="7"/>
  <c r="Q30" i="7"/>
  <c r="Q37" i="7"/>
  <c r="Q40" i="7"/>
  <c r="M54" i="7"/>
  <c r="Q14" i="8"/>
  <c r="D17" i="8"/>
  <c r="M18" i="8"/>
  <c r="M21" i="8"/>
  <c r="L52" i="8"/>
  <c r="P54" i="8"/>
  <c r="Q28" i="9"/>
  <c r="L31" i="9"/>
  <c r="U59" i="10"/>
  <c r="M22" i="10"/>
  <c r="M26" i="10"/>
  <c r="M55" i="10"/>
  <c r="Q51" i="11"/>
  <c r="S52" i="12"/>
  <c r="L12" i="12"/>
  <c r="P12" i="12"/>
  <c r="N14" i="12"/>
  <c r="R14" i="12"/>
  <c r="L15" i="12"/>
  <c r="P15" i="12"/>
  <c r="P13" i="12" s="1"/>
  <c r="N16" i="12"/>
  <c r="R16" i="12"/>
  <c r="L18" i="12"/>
  <c r="P18" i="12"/>
  <c r="M19" i="12"/>
  <c r="Q19" i="12"/>
  <c r="V19" i="12"/>
  <c r="N20" i="12"/>
  <c r="R20" i="12"/>
  <c r="L21" i="12"/>
  <c r="P21" i="12"/>
  <c r="N22" i="12"/>
  <c r="R22" i="12"/>
  <c r="M24" i="12"/>
  <c r="Q24" i="12"/>
  <c r="V24" i="12"/>
  <c r="L26" i="12"/>
  <c r="P26" i="12"/>
  <c r="M27" i="12"/>
  <c r="Q27" i="12"/>
  <c r="V27" i="12"/>
  <c r="N28" i="12"/>
  <c r="R28" i="12"/>
  <c r="L30" i="12"/>
  <c r="P30" i="12"/>
  <c r="N31" i="12"/>
  <c r="R31" i="12"/>
  <c r="S31" i="12" s="1"/>
  <c r="M33" i="12"/>
  <c r="Q33" i="12"/>
  <c r="V33" i="12"/>
  <c r="L35" i="12"/>
  <c r="P35" i="12"/>
  <c r="N36" i="12"/>
  <c r="R36" i="12"/>
  <c r="L37" i="12"/>
  <c r="P37" i="12"/>
  <c r="N38" i="12"/>
  <c r="R38" i="12"/>
  <c r="L39" i="12"/>
  <c r="P39" i="12"/>
  <c r="N40" i="12"/>
  <c r="R40" i="12"/>
  <c r="V42" i="12"/>
  <c r="N51" i="12"/>
  <c r="R51" i="12"/>
  <c r="N53" i="12"/>
  <c r="R53" i="12"/>
  <c r="N55" i="12"/>
  <c r="R55" i="12"/>
  <c r="M14" i="12"/>
  <c r="Q14" i="12"/>
  <c r="V14" i="12"/>
  <c r="Q16" i="12"/>
  <c r="V16" i="12"/>
  <c r="L19" i="12"/>
  <c r="P19" i="12"/>
  <c r="V20" i="12"/>
  <c r="M22" i="12"/>
  <c r="V22" i="12"/>
  <c r="N23" i="12"/>
  <c r="L24" i="12"/>
  <c r="P24" i="12"/>
  <c r="N25" i="12"/>
  <c r="L27" i="12"/>
  <c r="P27" i="12"/>
  <c r="M28" i="12"/>
  <c r="Q28" i="12"/>
  <c r="V28" i="12"/>
  <c r="N29" i="12"/>
  <c r="R29" i="12"/>
  <c r="M31" i="12"/>
  <c r="V31" i="12"/>
  <c r="N32" i="12"/>
  <c r="R32" i="12"/>
  <c r="L33" i="12"/>
  <c r="P33" i="12"/>
  <c r="N34" i="12"/>
  <c r="R34" i="12"/>
  <c r="M36" i="12"/>
  <c r="Q36" i="12"/>
  <c r="V36" i="12"/>
  <c r="M38" i="12"/>
  <c r="Q38" i="12"/>
  <c r="V38" i="12"/>
  <c r="M40" i="12"/>
  <c r="Q40" i="12"/>
  <c r="V40" i="12"/>
  <c r="N41" i="12"/>
  <c r="R41" i="12"/>
  <c r="L42" i="12"/>
  <c r="P42" i="12"/>
  <c r="N43" i="12"/>
  <c r="R43" i="12"/>
  <c r="M51" i="12"/>
  <c r="Q51" i="12"/>
  <c r="V51" i="12"/>
  <c r="M53" i="12"/>
  <c r="Q53" i="12"/>
  <c r="V53" i="12"/>
  <c r="M55" i="12"/>
  <c r="Q55" i="12"/>
  <c r="S55" i="12" s="1"/>
  <c r="V55" i="12"/>
  <c r="R12" i="12"/>
  <c r="R11" i="12" s="1"/>
  <c r="L14" i="12"/>
  <c r="N15" i="12"/>
  <c r="R15" i="12"/>
  <c r="N18" i="12"/>
  <c r="R18" i="12"/>
  <c r="N21" i="12"/>
  <c r="R21" i="12"/>
  <c r="V23" i="12"/>
  <c r="V25" i="12"/>
  <c r="N26" i="12"/>
  <c r="R26" i="12"/>
  <c r="M29" i="12"/>
  <c r="Q29" i="12"/>
  <c r="S29" i="12" s="1"/>
  <c r="V29" i="12"/>
  <c r="N30" i="12"/>
  <c r="R30" i="12"/>
  <c r="M32" i="12"/>
  <c r="Q32" i="12"/>
  <c r="V32" i="12"/>
  <c r="M34" i="12"/>
  <c r="Q34" i="12"/>
  <c r="V34" i="12"/>
  <c r="N35" i="12"/>
  <c r="R35" i="12"/>
  <c r="L36" i="12"/>
  <c r="N37" i="12"/>
  <c r="R37" i="12"/>
  <c r="L38" i="12"/>
  <c r="N39" i="12"/>
  <c r="R39" i="12"/>
  <c r="L40" i="12"/>
  <c r="M41" i="12"/>
  <c r="Q41" i="12"/>
  <c r="V41" i="12"/>
  <c r="M43" i="12"/>
  <c r="Q43" i="12"/>
  <c r="V43" i="12"/>
  <c r="L51" i="12"/>
  <c r="N52" i="12"/>
  <c r="O52" i="12" s="1"/>
  <c r="L53" i="12"/>
  <c r="N54" i="12"/>
  <c r="R54" i="12"/>
  <c r="L55" i="12"/>
  <c r="M15" i="12"/>
  <c r="M18" i="12"/>
  <c r="N19" i="12"/>
  <c r="M21" i="12"/>
  <c r="N24" i="12"/>
  <c r="M26" i="12"/>
  <c r="N27" i="12"/>
  <c r="L29" i="12"/>
  <c r="M30" i="12"/>
  <c r="L32" i="12"/>
  <c r="N33" i="12"/>
  <c r="L34" i="12"/>
  <c r="M35" i="12"/>
  <c r="M37" i="12"/>
  <c r="M39" i="12"/>
  <c r="L41" i="12"/>
  <c r="N42" i="12"/>
  <c r="L43" i="12"/>
  <c r="D11" i="11"/>
  <c r="L12" i="11"/>
  <c r="P12" i="11"/>
  <c r="K13" i="11"/>
  <c r="N14" i="11"/>
  <c r="R14" i="11"/>
  <c r="L15" i="11"/>
  <c r="P15" i="11"/>
  <c r="S15" i="11" s="1"/>
  <c r="N16" i="11"/>
  <c r="R16" i="11"/>
  <c r="L18" i="11"/>
  <c r="P18" i="11"/>
  <c r="M19" i="11"/>
  <c r="Q19" i="11"/>
  <c r="N20" i="11"/>
  <c r="R20" i="11"/>
  <c r="L21" i="11"/>
  <c r="P21" i="11"/>
  <c r="N22" i="11"/>
  <c r="R22" i="11"/>
  <c r="M24" i="11"/>
  <c r="Q24" i="11"/>
  <c r="L26" i="11"/>
  <c r="P26" i="11"/>
  <c r="S26" i="11" s="1"/>
  <c r="M27" i="11"/>
  <c r="Q27" i="11"/>
  <c r="N28" i="11"/>
  <c r="R28" i="11"/>
  <c r="S28" i="11" s="1"/>
  <c r="L30" i="11"/>
  <c r="P30" i="11"/>
  <c r="S30" i="11" s="1"/>
  <c r="N31" i="11"/>
  <c r="R31" i="11"/>
  <c r="S31" i="11" s="1"/>
  <c r="M33" i="11"/>
  <c r="Q33" i="11"/>
  <c r="L35" i="11"/>
  <c r="P35" i="11"/>
  <c r="S35" i="11" s="1"/>
  <c r="N36" i="11"/>
  <c r="R36" i="11"/>
  <c r="L37" i="11"/>
  <c r="P37" i="11"/>
  <c r="N38" i="11"/>
  <c r="R38" i="11"/>
  <c r="L39" i="11"/>
  <c r="P39" i="11"/>
  <c r="S39" i="11" s="1"/>
  <c r="N40" i="11"/>
  <c r="R40" i="11"/>
  <c r="M42" i="11"/>
  <c r="Q42" i="11"/>
  <c r="K50" i="11"/>
  <c r="N51" i="11"/>
  <c r="R51" i="11"/>
  <c r="N53" i="11"/>
  <c r="R53" i="11"/>
  <c r="P54" i="11"/>
  <c r="N55" i="11"/>
  <c r="R55" i="11"/>
  <c r="V14" i="11"/>
  <c r="V16" i="11"/>
  <c r="L19" i="11"/>
  <c r="P19" i="11"/>
  <c r="V20" i="11"/>
  <c r="V22" i="11"/>
  <c r="N23" i="11"/>
  <c r="R23" i="11"/>
  <c r="P24" i="11"/>
  <c r="N25" i="11"/>
  <c r="R25" i="11"/>
  <c r="L27" i="11"/>
  <c r="P27" i="11"/>
  <c r="V28" i="11"/>
  <c r="N29" i="11"/>
  <c r="R29" i="11"/>
  <c r="V31" i="11"/>
  <c r="N32" i="11"/>
  <c r="R32" i="11"/>
  <c r="L33" i="11"/>
  <c r="P33" i="11"/>
  <c r="N34" i="11"/>
  <c r="R34" i="11"/>
  <c r="V36" i="11"/>
  <c r="V38" i="11"/>
  <c r="V40" i="11"/>
  <c r="N41" i="11"/>
  <c r="R41" i="11"/>
  <c r="L42" i="11"/>
  <c r="P42" i="11"/>
  <c r="N43" i="11"/>
  <c r="R43" i="11"/>
  <c r="V51" i="11"/>
  <c r="V53" i="11"/>
  <c r="V55" i="11"/>
  <c r="N12" i="11"/>
  <c r="N11" i="11" s="1"/>
  <c r="R12" i="11"/>
  <c r="R11" i="11" s="1"/>
  <c r="L14" i="11"/>
  <c r="N15" i="11"/>
  <c r="L16" i="11"/>
  <c r="K17" i="11"/>
  <c r="N18" i="11"/>
  <c r="L20" i="11"/>
  <c r="O20" i="11" s="1"/>
  <c r="N21" i="11"/>
  <c r="L22" i="11"/>
  <c r="M23" i="11"/>
  <c r="Q23" i="11"/>
  <c r="M25" i="11"/>
  <c r="Q25" i="11"/>
  <c r="N26" i="11"/>
  <c r="L28" i="11"/>
  <c r="M29" i="11"/>
  <c r="Q29" i="11"/>
  <c r="N30" i="11"/>
  <c r="L31" i="11"/>
  <c r="M32" i="11"/>
  <c r="Q32" i="11"/>
  <c r="M34" i="11"/>
  <c r="Q34" i="11"/>
  <c r="S34" i="11" s="1"/>
  <c r="N35" i="11"/>
  <c r="L36" i="11"/>
  <c r="N37" i="11"/>
  <c r="L38" i="11"/>
  <c r="N39" i="11"/>
  <c r="L40" i="11"/>
  <c r="M41" i="11"/>
  <c r="Q41" i="11"/>
  <c r="M43" i="11"/>
  <c r="Q43" i="11"/>
  <c r="L51" i="11"/>
  <c r="N52" i="11"/>
  <c r="L53" i="11"/>
  <c r="N54" i="11"/>
  <c r="L55" i="11"/>
  <c r="M12" i="11"/>
  <c r="M11" i="11" s="1"/>
  <c r="N19" i="11"/>
  <c r="L23" i="11"/>
  <c r="N24" i="11"/>
  <c r="L25" i="11"/>
  <c r="N27" i="11"/>
  <c r="L29" i="11"/>
  <c r="L32" i="11"/>
  <c r="N33" i="11"/>
  <c r="L34" i="11"/>
  <c r="L41" i="11"/>
  <c r="N42" i="11"/>
  <c r="L43" i="11"/>
  <c r="S43" i="10"/>
  <c r="D11" i="10"/>
  <c r="L12" i="10"/>
  <c r="P12" i="10"/>
  <c r="K13" i="10"/>
  <c r="N14" i="10"/>
  <c r="R14" i="10"/>
  <c r="L15" i="10"/>
  <c r="P15" i="10"/>
  <c r="S15" i="10" s="1"/>
  <c r="N16" i="10"/>
  <c r="R16" i="10"/>
  <c r="L18" i="10"/>
  <c r="P18" i="10"/>
  <c r="M19" i="10"/>
  <c r="Q19" i="10"/>
  <c r="N20" i="10"/>
  <c r="R20" i="10"/>
  <c r="S20" i="10" s="1"/>
  <c r="L21" i="10"/>
  <c r="P21" i="10"/>
  <c r="N22" i="10"/>
  <c r="R22" i="10"/>
  <c r="M24" i="10"/>
  <c r="Q24" i="10"/>
  <c r="L26" i="10"/>
  <c r="P26" i="10"/>
  <c r="M27" i="10"/>
  <c r="Q27" i="10"/>
  <c r="N28" i="10"/>
  <c r="R28" i="10"/>
  <c r="L30" i="10"/>
  <c r="P30" i="10"/>
  <c r="S30" i="10" s="1"/>
  <c r="N31" i="10"/>
  <c r="R31" i="10"/>
  <c r="M33" i="10"/>
  <c r="Q33" i="10"/>
  <c r="L35" i="10"/>
  <c r="P35" i="10"/>
  <c r="S35" i="10" s="1"/>
  <c r="N36" i="10"/>
  <c r="R36" i="10"/>
  <c r="L37" i="10"/>
  <c r="P37" i="10"/>
  <c r="N38" i="10"/>
  <c r="R38" i="10"/>
  <c r="L39" i="10"/>
  <c r="P39" i="10"/>
  <c r="S39" i="10" s="1"/>
  <c r="N40" i="10"/>
  <c r="R40" i="10"/>
  <c r="M42" i="10"/>
  <c r="Q42" i="10"/>
  <c r="K50" i="10"/>
  <c r="N51" i="10"/>
  <c r="R51" i="10"/>
  <c r="N53" i="10"/>
  <c r="R53" i="10"/>
  <c r="S53" i="10" s="1"/>
  <c r="N55" i="10"/>
  <c r="R55" i="10"/>
  <c r="V14" i="10"/>
  <c r="L19" i="10"/>
  <c r="P19" i="10"/>
  <c r="V20" i="10"/>
  <c r="V22" i="10"/>
  <c r="N23" i="10"/>
  <c r="R23" i="10"/>
  <c r="L24" i="10"/>
  <c r="P24" i="10"/>
  <c r="N25" i="10"/>
  <c r="R25" i="10"/>
  <c r="L27" i="10"/>
  <c r="P27" i="10"/>
  <c r="V28" i="10"/>
  <c r="N29" i="10"/>
  <c r="R29" i="10"/>
  <c r="V31" i="10"/>
  <c r="N32" i="10"/>
  <c r="R32" i="10"/>
  <c r="L33" i="10"/>
  <c r="P33" i="10"/>
  <c r="N34" i="10"/>
  <c r="R34" i="10"/>
  <c r="V36" i="10"/>
  <c r="V38" i="10"/>
  <c r="V40" i="10"/>
  <c r="N41" i="10"/>
  <c r="R41" i="10"/>
  <c r="L42" i="10"/>
  <c r="P42" i="10"/>
  <c r="N43" i="10"/>
  <c r="R43" i="10"/>
  <c r="V51" i="10"/>
  <c r="V53" i="10"/>
  <c r="V55" i="10"/>
  <c r="N12" i="10"/>
  <c r="N11" i="10" s="1"/>
  <c r="R12" i="10"/>
  <c r="R11" i="10" s="1"/>
  <c r="L14" i="10"/>
  <c r="N15" i="10"/>
  <c r="L16" i="10"/>
  <c r="K17" i="10"/>
  <c r="N18" i="10"/>
  <c r="L20" i="10"/>
  <c r="N21" i="10"/>
  <c r="L22" i="10"/>
  <c r="M23" i="10"/>
  <c r="Q23" i="10"/>
  <c r="M25" i="10"/>
  <c r="Q25" i="10"/>
  <c r="N26" i="10"/>
  <c r="M29" i="10"/>
  <c r="Q29" i="10"/>
  <c r="S29" i="10" s="1"/>
  <c r="N30" i="10"/>
  <c r="L31" i="10"/>
  <c r="M32" i="10"/>
  <c r="Q32" i="10"/>
  <c r="M34" i="10"/>
  <c r="Q34" i="10"/>
  <c r="S34" i="10" s="1"/>
  <c r="N35" i="10"/>
  <c r="L36" i="10"/>
  <c r="N37" i="10"/>
  <c r="L38" i="10"/>
  <c r="N39" i="10"/>
  <c r="L40" i="10"/>
  <c r="M41" i="10"/>
  <c r="Q41" i="10"/>
  <c r="S41" i="10" s="1"/>
  <c r="M43" i="10"/>
  <c r="O43" i="10" s="1"/>
  <c r="Q43" i="10"/>
  <c r="L51" i="10"/>
  <c r="N52" i="10"/>
  <c r="L53" i="10"/>
  <c r="N54" i="10"/>
  <c r="L55" i="10"/>
  <c r="M12" i="10"/>
  <c r="M11" i="10" s="1"/>
  <c r="N19" i="10"/>
  <c r="L23" i="10"/>
  <c r="N24" i="10"/>
  <c r="L25" i="10"/>
  <c r="N27" i="10"/>
  <c r="L29" i="10"/>
  <c r="L32" i="10"/>
  <c r="N33" i="10"/>
  <c r="L34" i="10"/>
  <c r="N42" i="10"/>
  <c r="D11" i="9"/>
  <c r="L12" i="9"/>
  <c r="P12" i="9"/>
  <c r="K13" i="9"/>
  <c r="N14" i="9"/>
  <c r="R14" i="9"/>
  <c r="L15" i="9"/>
  <c r="P15" i="9"/>
  <c r="S15" i="9" s="1"/>
  <c r="N16" i="9"/>
  <c r="R16" i="9"/>
  <c r="L18" i="9"/>
  <c r="P18" i="9"/>
  <c r="M19" i="9"/>
  <c r="Q19" i="9"/>
  <c r="N20" i="9"/>
  <c r="R20" i="9"/>
  <c r="L21" i="9"/>
  <c r="P21" i="9"/>
  <c r="N22" i="9"/>
  <c r="R22" i="9"/>
  <c r="M24" i="9"/>
  <c r="Q24" i="9"/>
  <c r="L26" i="9"/>
  <c r="P26" i="9"/>
  <c r="M27" i="9"/>
  <c r="Q27" i="9"/>
  <c r="N28" i="9"/>
  <c r="R28" i="9"/>
  <c r="S28" i="9" s="1"/>
  <c r="L30" i="9"/>
  <c r="O30" i="9" s="1"/>
  <c r="Y30" i="9" s="1"/>
  <c r="Z30" i="9" s="1"/>
  <c r="T30" i="9" s="1"/>
  <c r="P30" i="9"/>
  <c r="N31" i="9"/>
  <c r="O31" i="9" s="1"/>
  <c r="R31" i="9"/>
  <c r="S31" i="9" s="1"/>
  <c r="M33" i="9"/>
  <c r="Q33" i="9"/>
  <c r="L35" i="9"/>
  <c r="P35" i="9"/>
  <c r="N36" i="9"/>
  <c r="R36" i="9"/>
  <c r="L37" i="9"/>
  <c r="P37" i="9"/>
  <c r="N38" i="9"/>
  <c r="R38" i="9"/>
  <c r="L39" i="9"/>
  <c r="P39" i="9"/>
  <c r="N40" i="9"/>
  <c r="R40" i="9"/>
  <c r="S40" i="9" s="1"/>
  <c r="M42" i="9"/>
  <c r="Q42" i="9"/>
  <c r="K50" i="9"/>
  <c r="N51" i="9"/>
  <c r="R51" i="9"/>
  <c r="N53" i="9"/>
  <c r="R53" i="9"/>
  <c r="S53" i="9" s="1"/>
  <c r="N55" i="9"/>
  <c r="R55" i="9"/>
  <c r="V14" i="9"/>
  <c r="V16" i="9"/>
  <c r="L19" i="9"/>
  <c r="P19" i="9"/>
  <c r="V20" i="9"/>
  <c r="V22" i="9"/>
  <c r="N23" i="9"/>
  <c r="R23" i="9"/>
  <c r="L24" i="9"/>
  <c r="P24" i="9"/>
  <c r="S24" i="9" s="1"/>
  <c r="N25" i="9"/>
  <c r="R25" i="9"/>
  <c r="L27" i="9"/>
  <c r="P27" i="9"/>
  <c r="V28" i="9"/>
  <c r="N29" i="9"/>
  <c r="R29" i="9"/>
  <c r="V31" i="9"/>
  <c r="N32" i="9"/>
  <c r="R32" i="9"/>
  <c r="L33" i="9"/>
  <c r="P33" i="9"/>
  <c r="S33" i="9" s="1"/>
  <c r="N34" i="9"/>
  <c r="R34" i="9"/>
  <c r="V36" i="9"/>
  <c r="V38" i="9"/>
  <c r="V40" i="9"/>
  <c r="N41" i="9"/>
  <c r="R41" i="9"/>
  <c r="L42" i="9"/>
  <c r="P42" i="9"/>
  <c r="N43" i="9"/>
  <c r="R43" i="9"/>
  <c r="V51" i="9"/>
  <c r="V53" i="9"/>
  <c r="V55" i="9"/>
  <c r="N12" i="9"/>
  <c r="N11" i="9" s="1"/>
  <c r="R12" i="9"/>
  <c r="R11" i="9" s="1"/>
  <c r="L14" i="9"/>
  <c r="N15" i="9"/>
  <c r="L16" i="9"/>
  <c r="K17" i="9"/>
  <c r="N18" i="9"/>
  <c r="N21" i="9"/>
  <c r="M23" i="9"/>
  <c r="Q23" i="9"/>
  <c r="M25" i="9"/>
  <c r="Q25" i="9"/>
  <c r="S25" i="9" s="1"/>
  <c r="N26" i="9"/>
  <c r="L28" i="9"/>
  <c r="M29" i="9"/>
  <c r="Q29" i="9"/>
  <c r="N30" i="9"/>
  <c r="M32" i="9"/>
  <c r="Q32" i="9"/>
  <c r="M34" i="9"/>
  <c r="Q34" i="9"/>
  <c r="N35" i="9"/>
  <c r="L36" i="9"/>
  <c r="N37" i="9"/>
  <c r="L38" i="9"/>
  <c r="N39" i="9"/>
  <c r="L40" i="9"/>
  <c r="M41" i="9"/>
  <c r="Q41" i="9"/>
  <c r="S41" i="9" s="1"/>
  <c r="M43" i="9"/>
  <c r="Q43" i="9"/>
  <c r="L51" i="9"/>
  <c r="N52" i="9"/>
  <c r="L53" i="9"/>
  <c r="O53" i="9" s="1"/>
  <c r="N54" i="9"/>
  <c r="L55" i="9"/>
  <c r="M12" i="9"/>
  <c r="M11" i="9" s="1"/>
  <c r="N19" i="9"/>
  <c r="L23" i="9"/>
  <c r="N24" i="9"/>
  <c r="L25" i="9"/>
  <c r="O25" i="9" s="1"/>
  <c r="Y25" i="9" s="1"/>
  <c r="Z25" i="9" s="1"/>
  <c r="N27" i="9"/>
  <c r="L32" i="9"/>
  <c r="N33" i="9"/>
  <c r="L34" i="9"/>
  <c r="L41" i="9"/>
  <c r="O41" i="9" s="1"/>
  <c r="N42" i="9"/>
  <c r="L43" i="9"/>
  <c r="V13" i="8"/>
  <c r="D11" i="8"/>
  <c r="L12" i="8"/>
  <c r="P12" i="8"/>
  <c r="K13" i="8"/>
  <c r="N14" i="8"/>
  <c r="R14" i="8"/>
  <c r="L15" i="8"/>
  <c r="P15" i="8"/>
  <c r="N16" i="8"/>
  <c r="R16" i="8"/>
  <c r="L18" i="8"/>
  <c r="P18" i="8"/>
  <c r="M19" i="8"/>
  <c r="Q19" i="8"/>
  <c r="N20" i="8"/>
  <c r="R20" i="8"/>
  <c r="L21" i="8"/>
  <c r="P21" i="8"/>
  <c r="N22" i="8"/>
  <c r="R22" i="8"/>
  <c r="S22" i="8" s="1"/>
  <c r="M24" i="8"/>
  <c r="Q24" i="8"/>
  <c r="L26" i="8"/>
  <c r="P26" i="8"/>
  <c r="M27" i="8"/>
  <c r="Q27" i="8"/>
  <c r="N28" i="8"/>
  <c r="R28" i="8"/>
  <c r="S28" i="8" s="1"/>
  <c r="L30" i="8"/>
  <c r="P30" i="8"/>
  <c r="S30" i="8" s="1"/>
  <c r="N31" i="8"/>
  <c r="R31" i="8"/>
  <c r="M33" i="8"/>
  <c r="Q33" i="8"/>
  <c r="L35" i="8"/>
  <c r="P35" i="8"/>
  <c r="N36" i="8"/>
  <c r="R36" i="8"/>
  <c r="L37" i="8"/>
  <c r="P37" i="8"/>
  <c r="N38" i="8"/>
  <c r="R38" i="8"/>
  <c r="S38" i="8" s="1"/>
  <c r="L39" i="8"/>
  <c r="P39" i="8"/>
  <c r="N40" i="8"/>
  <c r="R40" i="8"/>
  <c r="M42" i="8"/>
  <c r="Q42" i="8"/>
  <c r="K50" i="8"/>
  <c r="N51" i="8"/>
  <c r="R51" i="8"/>
  <c r="N53" i="8"/>
  <c r="R53" i="8"/>
  <c r="S53" i="8" s="1"/>
  <c r="N55" i="8"/>
  <c r="R55" i="8"/>
  <c r="L19" i="8"/>
  <c r="P19" i="8"/>
  <c r="V20" i="8"/>
  <c r="V22" i="8"/>
  <c r="N23" i="8"/>
  <c r="R23" i="8"/>
  <c r="P24" i="8"/>
  <c r="N25" i="8"/>
  <c r="R25" i="8"/>
  <c r="L27" i="8"/>
  <c r="P27" i="8"/>
  <c r="V28" i="8"/>
  <c r="N29" i="8"/>
  <c r="R29" i="8"/>
  <c r="V31" i="8"/>
  <c r="N32" i="8"/>
  <c r="R32" i="8"/>
  <c r="L33" i="8"/>
  <c r="P33" i="8"/>
  <c r="S33" i="8" s="1"/>
  <c r="N34" i="8"/>
  <c r="R34" i="8"/>
  <c r="V36" i="8"/>
  <c r="V38" i="8"/>
  <c r="V40" i="8"/>
  <c r="N41" i="8"/>
  <c r="R41" i="8"/>
  <c r="L42" i="8"/>
  <c r="P42" i="8"/>
  <c r="N43" i="8"/>
  <c r="R43" i="8"/>
  <c r="V51" i="8"/>
  <c r="V53" i="8"/>
  <c r="V55" i="8"/>
  <c r="N12" i="8"/>
  <c r="N11" i="8" s="1"/>
  <c r="R12" i="8"/>
  <c r="R11" i="8" s="1"/>
  <c r="L14" i="8"/>
  <c r="N15" i="8"/>
  <c r="L16" i="8"/>
  <c r="K17" i="8"/>
  <c r="N18" i="8"/>
  <c r="L20" i="8"/>
  <c r="N21" i="8"/>
  <c r="L22" i="8"/>
  <c r="M23" i="8"/>
  <c r="Q23" i="8"/>
  <c r="M25" i="8"/>
  <c r="Q25" i="8"/>
  <c r="N26" i="8"/>
  <c r="L28" i="8"/>
  <c r="M29" i="8"/>
  <c r="Q29" i="8"/>
  <c r="N30" i="8"/>
  <c r="L31" i="8"/>
  <c r="M32" i="8"/>
  <c r="Q32" i="8"/>
  <c r="M34" i="8"/>
  <c r="Q34" i="8"/>
  <c r="S34" i="8" s="1"/>
  <c r="N35" i="8"/>
  <c r="L36" i="8"/>
  <c r="N37" i="8"/>
  <c r="L38" i="8"/>
  <c r="N39" i="8"/>
  <c r="M41" i="8"/>
  <c r="Q41" i="8"/>
  <c r="M43" i="8"/>
  <c r="Q43" i="8"/>
  <c r="S43" i="8" s="1"/>
  <c r="L51" i="8"/>
  <c r="N52" i="8"/>
  <c r="L53" i="8"/>
  <c r="N54" i="8"/>
  <c r="L55" i="8"/>
  <c r="O55" i="8" s="1"/>
  <c r="M12" i="8"/>
  <c r="M11" i="8" s="1"/>
  <c r="N19" i="8"/>
  <c r="L23" i="8"/>
  <c r="N24" i="8"/>
  <c r="L25" i="8"/>
  <c r="N27" i="8"/>
  <c r="L29" i="8"/>
  <c r="L32" i="8"/>
  <c r="N33" i="8"/>
  <c r="L34" i="8"/>
  <c r="L41" i="8"/>
  <c r="N42" i="8"/>
  <c r="P50" i="7"/>
  <c r="D11" i="7"/>
  <c r="L12" i="7"/>
  <c r="P12" i="7"/>
  <c r="K13" i="7"/>
  <c r="N14" i="7"/>
  <c r="R14" i="7"/>
  <c r="L15" i="7"/>
  <c r="P15" i="7"/>
  <c r="S15" i="7" s="1"/>
  <c r="N16" i="7"/>
  <c r="R16" i="7"/>
  <c r="L18" i="7"/>
  <c r="P18" i="7"/>
  <c r="M19" i="7"/>
  <c r="Q19" i="7"/>
  <c r="N20" i="7"/>
  <c r="R20" i="7"/>
  <c r="L21" i="7"/>
  <c r="P21" i="7"/>
  <c r="N22" i="7"/>
  <c r="R22" i="7"/>
  <c r="S22" i="7" s="1"/>
  <c r="M24" i="7"/>
  <c r="Q24" i="7"/>
  <c r="L26" i="7"/>
  <c r="P26" i="7"/>
  <c r="M27" i="7"/>
  <c r="Q27" i="7"/>
  <c r="N28" i="7"/>
  <c r="R28" i="7"/>
  <c r="L30" i="7"/>
  <c r="P30" i="7"/>
  <c r="N31" i="7"/>
  <c r="R31" i="7"/>
  <c r="S31" i="7" s="1"/>
  <c r="M33" i="7"/>
  <c r="Q33" i="7"/>
  <c r="L35" i="7"/>
  <c r="P35" i="7"/>
  <c r="S35" i="7" s="1"/>
  <c r="N36" i="7"/>
  <c r="R36" i="7"/>
  <c r="L37" i="7"/>
  <c r="P37" i="7"/>
  <c r="N38" i="7"/>
  <c r="R38" i="7"/>
  <c r="L39" i="7"/>
  <c r="P39" i="7"/>
  <c r="N40" i="7"/>
  <c r="R40" i="7"/>
  <c r="M42" i="7"/>
  <c r="Q42" i="7"/>
  <c r="K50" i="7"/>
  <c r="N51" i="7"/>
  <c r="R51" i="7"/>
  <c r="N53" i="7"/>
  <c r="R53" i="7"/>
  <c r="N55" i="7"/>
  <c r="R55" i="7"/>
  <c r="V14" i="7"/>
  <c r="V16" i="7"/>
  <c r="L19" i="7"/>
  <c r="P19" i="7"/>
  <c r="V20" i="7"/>
  <c r="V22" i="7"/>
  <c r="N23" i="7"/>
  <c r="R23" i="7"/>
  <c r="L24" i="7"/>
  <c r="P24" i="7"/>
  <c r="N25" i="7"/>
  <c r="R25" i="7"/>
  <c r="L27" i="7"/>
  <c r="P27" i="7"/>
  <c r="V28" i="7"/>
  <c r="N29" i="7"/>
  <c r="R29" i="7"/>
  <c r="V31" i="7"/>
  <c r="N32" i="7"/>
  <c r="R32" i="7"/>
  <c r="L33" i="7"/>
  <c r="P33" i="7"/>
  <c r="N34" i="7"/>
  <c r="R34" i="7"/>
  <c r="V36" i="7"/>
  <c r="V38" i="7"/>
  <c r="V40" i="7"/>
  <c r="N41" i="7"/>
  <c r="R41" i="7"/>
  <c r="L42" i="7"/>
  <c r="P42" i="7"/>
  <c r="N43" i="7"/>
  <c r="R43" i="7"/>
  <c r="V51" i="7"/>
  <c r="V53" i="7"/>
  <c r="V55" i="7"/>
  <c r="N12" i="7"/>
  <c r="N11" i="7" s="1"/>
  <c r="R12" i="7"/>
  <c r="R11" i="7" s="1"/>
  <c r="L14" i="7"/>
  <c r="N15" i="7"/>
  <c r="L16" i="7"/>
  <c r="K17" i="7"/>
  <c r="N18" i="7"/>
  <c r="L20" i="7"/>
  <c r="N21" i="7"/>
  <c r="L22" i="7"/>
  <c r="M23" i="7"/>
  <c r="Q23" i="7"/>
  <c r="S23" i="7" s="1"/>
  <c r="M25" i="7"/>
  <c r="Q25" i="7"/>
  <c r="N26" i="7"/>
  <c r="L28" i="7"/>
  <c r="M29" i="7"/>
  <c r="Q29" i="7"/>
  <c r="N30" i="7"/>
  <c r="L31" i="7"/>
  <c r="M32" i="7"/>
  <c r="Q32" i="7"/>
  <c r="M34" i="7"/>
  <c r="Q34" i="7"/>
  <c r="S34" i="7" s="1"/>
  <c r="N35" i="7"/>
  <c r="L36" i="7"/>
  <c r="N37" i="7"/>
  <c r="L38" i="7"/>
  <c r="N39" i="7"/>
  <c r="L40" i="7"/>
  <c r="M41" i="7"/>
  <c r="Q41" i="7"/>
  <c r="M43" i="7"/>
  <c r="O43" i="7" s="1"/>
  <c r="Q43" i="7"/>
  <c r="L51" i="7"/>
  <c r="N52" i="7"/>
  <c r="L53" i="7"/>
  <c r="N54" i="7"/>
  <c r="L55" i="7"/>
  <c r="M12" i="7"/>
  <c r="M11" i="7" s="1"/>
  <c r="N19" i="7"/>
  <c r="L23" i="7"/>
  <c r="N24" i="7"/>
  <c r="L25" i="7"/>
  <c r="N27" i="7"/>
  <c r="L29" i="7"/>
  <c r="L32" i="7"/>
  <c r="N33" i="7"/>
  <c r="L34" i="7"/>
  <c r="L41" i="7"/>
  <c r="N42" i="7"/>
  <c r="D11" i="6"/>
  <c r="L12" i="6"/>
  <c r="P12" i="6"/>
  <c r="K13" i="6"/>
  <c r="N14" i="6"/>
  <c r="R14" i="6"/>
  <c r="L15" i="6"/>
  <c r="P15" i="6"/>
  <c r="N16" i="6"/>
  <c r="R16" i="6"/>
  <c r="S16" i="6" s="1"/>
  <c r="M18" i="6"/>
  <c r="Q18" i="6"/>
  <c r="N19" i="6"/>
  <c r="R19" i="6"/>
  <c r="S19" i="6" s="1"/>
  <c r="L20" i="6"/>
  <c r="P20" i="6"/>
  <c r="S20" i="6" s="1"/>
  <c r="N21" i="6"/>
  <c r="R21" i="6"/>
  <c r="M23" i="6"/>
  <c r="Q23" i="6"/>
  <c r="L25" i="6"/>
  <c r="P25" i="6"/>
  <c r="M26" i="6"/>
  <c r="Q26" i="6"/>
  <c r="N27" i="6"/>
  <c r="R27" i="6"/>
  <c r="L29" i="6"/>
  <c r="P29" i="6"/>
  <c r="S29" i="6" s="1"/>
  <c r="N30" i="6"/>
  <c r="R30" i="6"/>
  <c r="M32" i="6"/>
  <c r="Q32" i="6"/>
  <c r="L34" i="6"/>
  <c r="P34" i="6"/>
  <c r="N35" i="6"/>
  <c r="R35" i="6"/>
  <c r="S35" i="6" s="1"/>
  <c r="L36" i="6"/>
  <c r="P36" i="6"/>
  <c r="N37" i="6"/>
  <c r="R37" i="6"/>
  <c r="L38" i="6"/>
  <c r="P38" i="6"/>
  <c r="N39" i="6"/>
  <c r="R39" i="6"/>
  <c r="M41" i="6"/>
  <c r="Q41" i="6"/>
  <c r="K49" i="6"/>
  <c r="N50" i="6"/>
  <c r="R50" i="6"/>
  <c r="S50" i="6" s="1"/>
  <c r="N52" i="6"/>
  <c r="R52" i="6"/>
  <c r="N54" i="6"/>
  <c r="R54" i="6"/>
  <c r="V14" i="6"/>
  <c r="L18" i="6"/>
  <c r="P18" i="6"/>
  <c r="V19" i="6"/>
  <c r="V21" i="6"/>
  <c r="N22" i="6"/>
  <c r="R22" i="6"/>
  <c r="P23" i="6"/>
  <c r="N24" i="6"/>
  <c r="R24" i="6"/>
  <c r="L26" i="6"/>
  <c r="P26" i="6"/>
  <c r="V27" i="6"/>
  <c r="N28" i="6"/>
  <c r="R28" i="6"/>
  <c r="V30" i="6"/>
  <c r="N31" i="6"/>
  <c r="R31" i="6"/>
  <c r="L32" i="6"/>
  <c r="P32" i="6"/>
  <c r="N33" i="6"/>
  <c r="R33" i="6"/>
  <c r="V35" i="6"/>
  <c r="V37" i="6"/>
  <c r="V39" i="6"/>
  <c r="N40" i="6"/>
  <c r="R40" i="6"/>
  <c r="L41" i="6"/>
  <c r="P41" i="6"/>
  <c r="S41" i="6" s="1"/>
  <c r="N42" i="6"/>
  <c r="R42" i="6"/>
  <c r="S42" i="6" s="1"/>
  <c r="V50" i="6"/>
  <c r="V52" i="6"/>
  <c r="V54" i="6"/>
  <c r="N12" i="6"/>
  <c r="N11" i="6" s="1"/>
  <c r="R12" i="6"/>
  <c r="R11" i="6" s="1"/>
  <c r="L14" i="6"/>
  <c r="N15" i="6"/>
  <c r="L16" i="6"/>
  <c r="K17" i="6"/>
  <c r="L19" i="6"/>
  <c r="N20" i="6"/>
  <c r="L21" i="6"/>
  <c r="M22" i="6"/>
  <c r="Q22" i="6"/>
  <c r="M24" i="6"/>
  <c r="Q24" i="6"/>
  <c r="N25" i="6"/>
  <c r="L27" i="6"/>
  <c r="M28" i="6"/>
  <c r="Q28" i="6"/>
  <c r="N29" i="6"/>
  <c r="L30" i="6"/>
  <c r="M31" i="6"/>
  <c r="Q31" i="6"/>
  <c r="M33" i="6"/>
  <c r="Q33" i="6"/>
  <c r="S33" i="6" s="1"/>
  <c r="N34" i="6"/>
  <c r="L35" i="6"/>
  <c r="N36" i="6"/>
  <c r="L37" i="6"/>
  <c r="N38" i="6"/>
  <c r="L39" i="6"/>
  <c r="M40" i="6"/>
  <c r="Q40" i="6"/>
  <c r="M42" i="6"/>
  <c r="L50" i="6"/>
  <c r="N51" i="6"/>
  <c r="L52" i="6"/>
  <c r="N53" i="6"/>
  <c r="L54" i="6"/>
  <c r="M12" i="6"/>
  <c r="M11" i="6" s="1"/>
  <c r="N18" i="6"/>
  <c r="L22" i="6"/>
  <c r="N23" i="6"/>
  <c r="L24" i="6"/>
  <c r="N26" i="6"/>
  <c r="L28" i="6"/>
  <c r="L31" i="6"/>
  <c r="N32" i="6"/>
  <c r="N41" i="6"/>
  <c r="V13" i="5"/>
  <c r="V50" i="5"/>
  <c r="R14" i="5"/>
  <c r="N20" i="5"/>
  <c r="N22" i="5"/>
  <c r="N28" i="5"/>
  <c r="N31" i="5"/>
  <c r="R36" i="5"/>
  <c r="R38" i="5"/>
  <c r="N40" i="5"/>
  <c r="R51" i="5"/>
  <c r="R53" i="5"/>
  <c r="R55" i="5"/>
  <c r="M14" i="5"/>
  <c r="M16" i="5"/>
  <c r="D17" i="5"/>
  <c r="D59" i="5" s="1"/>
  <c r="M20" i="5"/>
  <c r="Q22" i="5"/>
  <c r="R25" i="5"/>
  <c r="N29" i="5"/>
  <c r="N32" i="5"/>
  <c r="N34" i="5"/>
  <c r="M36" i="5"/>
  <c r="M38" i="5"/>
  <c r="Q40" i="5"/>
  <c r="R41" i="5"/>
  <c r="N43" i="5"/>
  <c r="M51" i="5"/>
  <c r="M53" i="5"/>
  <c r="Q55" i="5"/>
  <c r="N12" i="5"/>
  <c r="N11" i="5" s="1"/>
  <c r="R12" i="5"/>
  <c r="R11" i="5" s="1"/>
  <c r="L14" i="5"/>
  <c r="P14" i="5"/>
  <c r="N15" i="5"/>
  <c r="R15" i="5"/>
  <c r="S15" i="5" s="1"/>
  <c r="L16" i="5"/>
  <c r="P16" i="5"/>
  <c r="K17" i="5"/>
  <c r="N18" i="5"/>
  <c r="R18" i="5"/>
  <c r="L20" i="5"/>
  <c r="P20" i="5"/>
  <c r="N21" i="5"/>
  <c r="R21" i="5"/>
  <c r="L22" i="5"/>
  <c r="P22" i="5"/>
  <c r="M23" i="5"/>
  <c r="Q23" i="5"/>
  <c r="V23" i="5"/>
  <c r="M25" i="5"/>
  <c r="Q25" i="5"/>
  <c r="V25" i="5"/>
  <c r="N26" i="5"/>
  <c r="R26" i="5"/>
  <c r="L28" i="5"/>
  <c r="P28" i="5"/>
  <c r="M29" i="5"/>
  <c r="Q29" i="5"/>
  <c r="V29" i="5"/>
  <c r="N30" i="5"/>
  <c r="R30" i="5"/>
  <c r="S30" i="5" s="1"/>
  <c r="L31" i="5"/>
  <c r="O31" i="5" s="1"/>
  <c r="Y31" i="5" s="1"/>
  <c r="Z31" i="5" s="1"/>
  <c r="P31" i="5"/>
  <c r="M32" i="5"/>
  <c r="Q32" i="5"/>
  <c r="V32" i="5"/>
  <c r="M34" i="5"/>
  <c r="Q34" i="5"/>
  <c r="V34" i="5"/>
  <c r="N35" i="5"/>
  <c r="R35" i="5"/>
  <c r="L36" i="5"/>
  <c r="P36" i="5"/>
  <c r="N37" i="5"/>
  <c r="R37" i="5"/>
  <c r="S37" i="5" s="1"/>
  <c r="L38" i="5"/>
  <c r="P38" i="5"/>
  <c r="N39" i="5"/>
  <c r="R39" i="5"/>
  <c r="S39" i="5" s="1"/>
  <c r="L40" i="5"/>
  <c r="P40" i="5"/>
  <c r="M41" i="5"/>
  <c r="Q41" i="5"/>
  <c r="V41" i="5"/>
  <c r="M43" i="5"/>
  <c r="Q43" i="5"/>
  <c r="S43" i="5" s="1"/>
  <c r="V43" i="5"/>
  <c r="L51" i="5"/>
  <c r="P51" i="5"/>
  <c r="N52" i="5"/>
  <c r="R52" i="5"/>
  <c r="L53" i="5"/>
  <c r="P53" i="5"/>
  <c r="N54" i="5"/>
  <c r="R54" i="5"/>
  <c r="L55" i="5"/>
  <c r="P55" i="5"/>
  <c r="N14" i="5"/>
  <c r="N16" i="5"/>
  <c r="R16" i="5"/>
  <c r="R20" i="5"/>
  <c r="R22" i="5"/>
  <c r="R28" i="5"/>
  <c r="R31" i="5"/>
  <c r="N36" i="5"/>
  <c r="N38" i="5"/>
  <c r="R40" i="5"/>
  <c r="N51" i="5"/>
  <c r="N53" i="5"/>
  <c r="N55" i="5"/>
  <c r="Q14" i="5"/>
  <c r="Q13" i="5" s="1"/>
  <c r="N23" i="5"/>
  <c r="R23" i="5"/>
  <c r="N25" i="5"/>
  <c r="M28" i="5"/>
  <c r="R29" i="5"/>
  <c r="M31" i="5"/>
  <c r="R32" i="5"/>
  <c r="R34" i="5"/>
  <c r="N41" i="5"/>
  <c r="R43" i="5"/>
  <c r="Q51" i="5"/>
  <c r="M12" i="5"/>
  <c r="M11" i="5" s="1"/>
  <c r="M15" i="5"/>
  <c r="M18" i="5"/>
  <c r="N19" i="5"/>
  <c r="O19" i="5" s="1"/>
  <c r="M21" i="5"/>
  <c r="O21" i="5" s="1"/>
  <c r="L23" i="5"/>
  <c r="N24" i="5"/>
  <c r="L25" i="5"/>
  <c r="M26" i="5"/>
  <c r="N27" i="5"/>
  <c r="L29" i="5"/>
  <c r="M30" i="5"/>
  <c r="O30" i="5" s="1"/>
  <c r="L32" i="5"/>
  <c r="N33" i="5"/>
  <c r="L34" i="5"/>
  <c r="M35" i="5"/>
  <c r="M37" i="5"/>
  <c r="M39" i="5"/>
  <c r="L41" i="5"/>
  <c r="N42" i="5"/>
  <c r="L43" i="5"/>
  <c r="M52" i="5"/>
  <c r="M54" i="5"/>
  <c r="S54" i="4"/>
  <c r="D11" i="4"/>
  <c r="L12" i="4"/>
  <c r="P12" i="4"/>
  <c r="K13" i="4"/>
  <c r="N14" i="4"/>
  <c r="R14" i="4"/>
  <c r="L15" i="4"/>
  <c r="P15" i="4"/>
  <c r="P13" i="4" s="1"/>
  <c r="N16" i="4"/>
  <c r="R16" i="4"/>
  <c r="L18" i="4"/>
  <c r="P18" i="4"/>
  <c r="M19" i="4"/>
  <c r="Q19" i="4"/>
  <c r="N20" i="4"/>
  <c r="R20" i="4"/>
  <c r="L21" i="4"/>
  <c r="P21" i="4"/>
  <c r="N22" i="4"/>
  <c r="R22" i="4"/>
  <c r="M24" i="4"/>
  <c r="Q24" i="4"/>
  <c r="L26" i="4"/>
  <c r="P26" i="4"/>
  <c r="M27" i="4"/>
  <c r="Q27" i="4"/>
  <c r="N28" i="4"/>
  <c r="R28" i="4"/>
  <c r="S28" i="4" s="1"/>
  <c r="P30" i="4"/>
  <c r="N31" i="4"/>
  <c r="R31" i="4"/>
  <c r="S31" i="4" s="1"/>
  <c r="M33" i="4"/>
  <c r="Q33" i="4"/>
  <c r="L35" i="4"/>
  <c r="P35" i="4"/>
  <c r="N36" i="4"/>
  <c r="R36" i="4"/>
  <c r="S36" i="4" s="1"/>
  <c r="L37" i="4"/>
  <c r="P37" i="4"/>
  <c r="S37" i="4" s="1"/>
  <c r="N38" i="4"/>
  <c r="R38" i="4"/>
  <c r="S38" i="4" s="1"/>
  <c r="L39" i="4"/>
  <c r="P39" i="4"/>
  <c r="S39" i="4" s="1"/>
  <c r="N40" i="4"/>
  <c r="R40" i="4"/>
  <c r="S40" i="4" s="1"/>
  <c r="M42" i="4"/>
  <c r="Q42" i="4"/>
  <c r="K50" i="4"/>
  <c r="N51" i="4"/>
  <c r="R51" i="4"/>
  <c r="S51" i="4" s="1"/>
  <c r="N53" i="4"/>
  <c r="R53" i="4"/>
  <c r="N55" i="4"/>
  <c r="R55" i="4"/>
  <c r="V14" i="4"/>
  <c r="L19" i="4"/>
  <c r="P19" i="4"/>
  <c r="V20" i="4"/>
  <c r="V22" i="4"/>
  <c r="N23" i="4"/>
  <c r="R23" i="4"/>
  <c r="P24" i="4"/>
  <c r="N25" i="4"/>
  <c r="R25" i="4"/>
  <c r="L27" i="4"/>
  <c r="P27" i="4"/>
  <c r="V28" i="4"/>
  <c r="V31" i="4"/>
  <c r="N32" i="4"/>
  <c r="R32" i="4"/>
  <c r="P33" i="4"/>
  <c r="N34" i="4"/>
  <c r="R34" i="4"/>
  <c r="V36" i="4"/>
  <c r="V38" i="4"/>
  <c r="V40" i="4"/>
  <c r="N41" i="4"/>
  <c r="R41" i="4"/>
  <c r="L42" i="4"/>
  <c r="P42" i="4"/>
  <c r="N43" i="4"/>
  <c r="R43" i="4"/>
  <c r="V51" i="4"/>
  <c r="V53" i="4"/>
  <c r="V55" i="4"/>
  <c r="N12" i="4"/>
  <c r="N11" i="4" s="1"/>
  <c r="R12" i="4"/>
  <c r="R11" i="4" s="1"/>
  <c r="L14" i="4"/>
  <c r="N15" i="4"/>
  <c r="L16" i="4"/>
  <c r="K17" i="4"/>
  <c r="N18" i="4"/>
  <c r="L20" i="4"/>
  <c r="N21" i="4"/>
  <c r="L22" i="4"/>
  <c r="M23" i="4"/>
  <c r="Q23" i="4"/>
  <c r="M25" i="4"/>
  <c r="Q25" i="4"/>
  <c r="N26" i="4"/>
  <c r="L28" i="4"/>
  <c r="N30" i="4"/>
  <c r="L31" i="4"/>
  <c r="M32" i="4"/>
  <c r="Q32" i="4"/>
  <c r="M34" i="4"/>
  <c r="Q34" i="4"/>
  <c r="S34" i="4" s="1"/>
  <c r="N35" i="4"/>
  <c r="L36" i="4"/>
  <c r="N37" i="4"/>
  <c r="L38" i="4"/>
  <c r="N39" i="4"/>
  <c r="L40" i="4"/>
  <c r="M41" i="4"/>
  <c r="Q41" i="4"/>
  <c r="M43" i="4"/>
  <c r="Q43" i="4"/>
  <c r="L51" i="4"/>
  <c r="N52" i="4"/>
  <c r="L53" i="4"/>
  <c r="N54" i="4"/>
  <c r="L55" i="4"/>
  <c r="M12" i="4"/>
  <c r="M11" i="4" s="1"/>
  <c r="N19" i="4"/>
  <c r="L23" i="4"/>
  <c r="N24" i="4"/>
  <c r="L25" i="4"/>
  <c r="N27" i="4"/>
  <c r="L32" i="4"/>
  <c r="N33" i="4"/>
  <c r="L34" i="4"/>
  <c r="L41" i="4"/>
  <c r="N42" i="4"/>
  <c r="L43" i="4"/>
  <c r="S37" i="3"/>
  <c r="L12" i="3"/>
  <c r="P12" i="3"/>
  <c r="N14" i="3"/>
  <c r="L15" i="3"/>
  <c r="P15" i="3"/>
  <c r="N16" i="3"/>
  <c r="L18" i="3"/>
  <c r="P18" i="3"/>
  <c r="M19" i="3"/>
  <c r="Q19" i="3"/>
  <c r="V19" i="3"/>
  <c r="N20" i="3"/>
  <c r="R20" i="3"/>
  <c r="L21" i="3"/>
  <c r="P21" i="3"/>
  <c r="S21" i="3" s="1"/>
  <c r="N22" i="3"/>
  <c r="R22" i="3"/>
  <c r="M24" i="3"/>
  <c r="Q24" i="3"/>
  <c r="V24" i="3"/>
  <c r="L26" i="3"/>
  <c r="P26" i="3"/>
  <c r="M27" i="3"/>
  <c r="Q27" i="3"/>
  <c r="V27" i="3"/>
  <c r="N28" i="3"/>
  <c r="R28" i="3"/>
  <c r="L30" i="3"/>
  <c r="P30" i="3"/>
  <c r="N31" i="3"/>
  <c r="R31" i="3"/>
  <c r="M33" i="3"/>
  <c r="Q33" i="3"/>
  <c r="V33" i="3"/>
  <c r="P35" i="3"/>
  <c r="N36" i="3"/>
  <c r="R36" i="3"/>
  <c r="N38" i="3"/>
  <c r="R38" i="3"/>
  <c r="P39" i="3"/>
  <c r="N40" i="3"/>
  <c r="R40" i="3"/>
  <c r="Q42" i="3"/>
  <c r="V42" i="3"/>
  <c r="N51" i="3"/>
  <c r="R51" i="3"/>
  <c r="N53" i="3"/>
  <c r="R53" i="3"/>
  <c r="N55" i="3"/>
  <c r="R55" i="3"/>
  <c r="V14" i="3"/>
  <c r="L19" i="3"/>
  <c r="P19" i="3"/>
  <c r="M20" i="3"/>
  <c r="Q20" i="3"/>
  <c r="S20" i="3" s="1"/>
  <c r="V20" i="3"/>
  <c r="M22" i="3"/>
  <c r="Q22" i="3"/>
  <c r="V22" i="3"/>
  <c r="N23" i="3"/>
  <c r="R23" i="3"/>
  <c r="L24" i="3"/>
  <c r="P24" i="3"/>
  <c r="S24" i="3" s="1"/>
  <c r="N25" i="3"/>
  <c r="R25" i="3"/>
  <c r="L27" i="3"/>
  <c r="P27" i="3"/>
  <c r="M28" i="3"/>
  <c r="Q28" i="3"/>
  <c r="V28" i="3"/>
  <c r="N29" i="3"/>
  <c r="R29" i="3"/>
  <c r="M31" i="3"/>
  <c r="Q31" i="3"/>
  <c r="V31" i="3"/>
  <c r="N32" i="3"/>
  <c r="R32" i="3"/>
  <c r="L33" i="3"/>
  <c r="P33" i="3"/>
  <c r="N34" i="3"/>
  <c r="R34" i="3"/>
  <c r="M36" i="3"/>
  <c r="Q36" i="3"/>
  <c r="V36" i="3"/>
  <c r="M38" i="3"/>
  <c r="Q38" i="3"/>
  <c r="V38" i="3"/>
  <c r="M40" i="3"/>
  <c r="Q40" i="3"/>
  <c r="V40" i="3"/>
  <c r="N41" i="3"/>
  <c r="R41" i="3"/>
  <c r="L42" i="3"/>
  <c r="P42" i="3"/>
  <c r="N43" i="3"/>
  <c r="R43" i="3"/>
  <c r="M51" i="3"/>
  <c r="Q51" i="3"/>
  <c r="V51" i="3"/>
  <c r="M53" i="3"/>
  <c r="Q53" i="3"/>
  <c r="V53" i="3"/>
  <c r="M55" i="3"/>
  <c r="Q55" i="3"/>
  <c r="V55" i="3"/>
  <c r="N12" i="3"/>
  <c r="N11" i="3" s="1"/>
  <c r="R12" i="3"/>
  <c r="R11" i="3" s="1"/>
  <c r="N15" i="3"/>
  <c r="R15" i="3"/>
  <c r="R13" i="3" s="1"/>
  <c r="N18" i="3"/>
  <c r="R18" i="3"/>
  <c r="L20" i="3"/>
  <c r="N21" i="3"/>
  <c r="R21" i="3"/>
  <c r="L22" i="3"/>
  <c r="M23" i="3"/>
  <c r="Q23" i="3"/>
  <c r="S23" i="3" s="1"/>
  <c r="V23" i="3"/>
  <c r="M25" i="3"/>
  <c r="Q25" i="3"/>
  <c r="S25" i="3" s="1"/>
  <c r="V25" i="3"/>
  <c r="N26" i="3"/>
  <c r="R26" i="3"/>
  <c r="L28" i="3"/>
  <c r="M29" i="3"/>
  <c r="Q29" i="3"/>
  <c r="V29" i="3"/>
  <c r="N30" i="3"/>
  <c r="R30" i="3"/>
  <c r="L31" i="3"/>
  <c r="M32" i="3"/>
  <c r="Q32" i="3"/>
  <c r="S32" i="3" s="1"/>
  <c r="V32" i="3"/>
  <c r="M34" i="3"/>
  <c r="Q34" i="3"/>
  <c r="V34" i="3"/>
  <c r="N35" i="3"/>
  <c r="L36" i="3"/>
  <c r="N37" i="3"/>
  <c r="L38" i="3"/>
  <c r="N39" i="3"/>
  <c r="R39" i="3"/>
  <c r="L40" i="3"/>
  <c r="M41" i="3"/>
  <c r="Q41" i="3"/>
  <c r="V41" i="3"/>
  <c r="M43" i="3"/>
  <c r="Q43" i="3"/>
  <c r="V43" i="3"/>
  <c r="L51" i="3"/>
  <c r="N52" i="3"/>
  <c r="O52" i="3" s="1"/>
  <c r="L53" i="3"/>
  <c r="N54" i="3"/>
  <c r="L55" i="3"/>
  <c r="M12" i="3"/>
  <c r="M11" i="3" s="1"/>
  <c r="M15" i="3"/>
  <c r="M13" i="3" s="1"/>
  <c r="M18" i="3"/>
  <c r="N19" i="3"/>
  <c r="M21" i="3"/>
  <c r="L23" i="3"/>
  <c r="N24" i="3"/>
  <c r="L25" i="3"/>
  <c r="M26" i="3"/>
  <c r="N27" i="3"/>
  <c r="L29" i="3"/>
  <c r="M30" i="3"/>
  <c r="L32" i="3"/>
  <c r="N33" i="3"/>
  <c r="M39" i="3"/>
  <c r="L41" i="3"/>
  <c r="N42" i="3"/>
  <c r="L43" i="3"/>
  <c r="R14" i="2"/>
  <c r="N20" i="2"/>
  <c r="N22" i="2"/>
  <c r="R28" i="2"/>
  <c r="R31" i="2"/>
  <c r="R40" i="2"/>
  <c r="R51" i="2"/>
  <c r="R55" i="2"/>
  <c r="M14" i="2"/>
  <c r="Q14" i="2"/>
  <c r="V14" i="2"/>
  <c r="M16" i="2"/>
  <c r="Q16" i="2"/>
  <c r="D17" i="2"/>
  <c r="M20" i="2"/>
  <c r="Q20" i="2"/>
  <c r="S20" i="2" s="1"/>
  <c r="M22" i="2"/>
  <c r="Q22" i="2"/>
  <c r="N23" i="2"/>
  <c r="R23" i="2"/>
  <c r="N25" i="2"/>
  <c r="R25" i="2"/>
  <c r="M28" i="2"/>
  <c r="Q28" i="2"/>
  <c r="V28" i="2"/>
  <c r="N29" i="2"/>
  <c r="R29" i="2"/>
  <c r="M31" i="2"/>
  <c r="Q31" i="2"/>
  <c r="S31" i="2" s="1"/>
  <c r="V31" i="2"/>
  <c r="N32" i="2"/>
  <c r="R32" i="2"/>
  <c r="P33" i="2"/>
  <c r="S33" i="2" s="1"/>
  <c r="N34" i="2"/>
  <c r="R34" i="2"/>
  <c r="M36" i="2"/>
  <c r="Q36" i="2"/>
  <c r="V36" i="2"/>
  <c r="M38" i="2"/>
  <c r="Q38" i="2"/>
  <c r="V38" i="2"/>
  <c r="M40" i="2"/>
  <c r="Q40" i="2"/>
  <c r="V40" i="2"/>
  <c r="N41" i="2"/>
  <c r="R41" i="2"/>
  <c r="L42" i="2"/>
  <c r="P42" i="2"/>
  <c r="N43" i="2"/>
  <c r="R43" i="2"/>
  <c r="M51" i="2"/>
  <c r="Q51" i="2"/>
  <c r="V51" i="2"/>
  <c r="M53" i="2"/>
  <c r="Q53" i="2"/>
  <c r="V53" i="2"/>
  <c r="M55" i="2"/>
  <c r="Q55" i="2"/>
  <c r="V55" i="2"/>
  <c r="N14" i="2"/>
  <c r="N16" i="2"/>
  <c r="R16" i="2"/>
  <c r="R20" i="2"/>
  <c r="R22" i="2"/>
  <c r="N28" i="2"/>
  <c r="N31" i="2"/>
  <c r="N36" i="2"/>
  <c r="N51" i="2"/>
  <c r="R53" i="2"/>
  <c r="N55" i="2"/>
  <c r="N12" i="2"/>
  <c r="N11" i="2" s="1"/>
  <c r="R12" i="2"/>
  <c r="R11" i="2" s="1"/>
  <c r="L14" i="2"/>
  <c r="P14" i="2"/>
  <c r="N15" i="2"/>
  <c r="R15" i="2"/>
  <c r="L16" i="2"/>
  <c r="K17" i="2"/>
  <c r="N18" i="2"/>
  <c r="R18" i="2"/>
  <c r="L20" i="2"/>
  <c r="N21" i="2"/>
  <c r="R21" i="2"/>
  <c r="L22" i="2"/>
  <c r="M23" i="2"/>
  <c r="Q23" i="2"/>
  <c r="V23" i="2"/>
  <c r="M25" i="2"/>
  <c r="Q25" i="2"/>
  <c r="S25" i="2" s="1"/>
  <c r="V25" i="2"/>
  <c r="N26" i="2"/>
  <c r="R26" i="2"/>
  <c r="S26" i="2" s="1"/>
  <c r="L28" i="2"/>
  <c r="M29" i="2"/>
  <c r="Q29" i="2"/>
  <c r="S29" i="2" s="1"/>
  <c r="V29" i="2"/>
  <c r="N30" i="2"/>
  <c r="R30" i="2"/>
  <c r="L31" i="2"/>
  <c r="M32" i="2"/>
  <c r="Q32" i="2"/>
  <c r="V32" i="2"/>
  <c r="M34" i="2"/>
  <c r="Q34" i="2"/>
  <c r="V34" i="2"/>
  <c r="N35" i="2"/>
  <c r="R35" i="2"/>
  <c r="L36" i="2"/>
  <c r="P36" i="2"/>
  <c r="S36" i="2" s="1"/>
  <c r="N37" i="2"/>
  <c r="R37" i="2"/>
  <c r="L38" i="2"/>
  <c r="P38" i="2"/>
  <c r="N39" i="2"/>
  <c r="R39" i="2"/>
  <c r="S39" i="2" s="1"/>
  <c r="L40" i="2"/>
  <c r="P40" i="2"/>
  <c r="M41" i="2"/>
  <c r="Q41" i="2"/>
  <c r="V41" i="2"/>
  <c r="M43" i="2"/>
  <c r="Q43" i="2"/>
  <c r="S43" i="2" s="1"/>
  <c r="V43" i="2"/>
  <c r="L51" i="2"/>
  <c r="P51" i="2"/>
  <c r="N52" i="2"/>
  <c r="L53" i="2"/>
  <c r="P53" i="2"/>
  <c r="N54" i="2"/>
  <c r="R54" i="2"/>
  <c r="L55" i="2"/>
  <c r="N38" i="2"/>
  <c r="M12" i="2"/>
  <c r="M11" i="2" s="1"/>
  <c r="M15" i="2"/>
  <c r="M18" i="2"/>
  <c r="N19" i="2"/>
  <c r="O19" i="2" s="1"/>
  <c r="M21" i="2"/>
  <c r="O21" i="2" s="1"/>
  <c r="L23" i="2"/>
  <c r="N24" i="2"/>
  <c r="L25" i="2"/>
  <c r="M26" i="2"/>
  <c r="N27" i="2"/>
  <c r="L29" i="2"/>
  <c r="M30" i="2"/>
  <c r="L32" i="2"/>
  <c r="N33" i="2"/>
  <c r="L34" i="2"/>
  <c r="M35" i="2"/>
  <c r="M37" i="2"/>
  <c r="O37" i="2" s="1"/>
  <c r="M39" i="2"/>
  <c r="L41" i="2"/>
  <c r="N42" i="2"/>
  <c r="L43" i="2"/>
  <c r="O43" i="2" s="1"/>
  <c r="M54" i="2"/>
  <c r="P41" i="1"/>
  <c r="S43" i="1"/>
  <c r="N42" i="1"/>
  <c r="W59" i="1"/>
  <c r="M42" i="1"/>
  <c r="Q42" i="1"/>
  <c r="V42" i="1"/>
  <c r="R42" i="1"/>
  <c r="N41" i="1"/>
  <c r="L42" i="1"/>
  <c r="N43" i="1"/>
  <c r="N52" i="1"/>
  <c r="R52" i="1"/>
  <c r="L53" i="1"/>
  <c r="P53" i="1"/>
  <c r="N54" i="1"/>
  <c r="R54" i="1"/>
  <c r="L55" i="1"/>
  <c r="P55" i="1"/>
  <c r="M52" i="1"/>
  <c r="Q52" i="1"/>
  <c r="S52" i="1" s="1"/>
  <c r="M54" i="1"/>
  <c r="Q54" i="1"/>
  <c r="S54" i="1" s="1"/>
  <c r="L52" i="1"/>
  <c r="N53" i="1"/>
  <c r="R53" i="1"/>
  <c r="L54" i="1"/>
  <c r="N55" i="1"/>
  <c r="R55" i="1"/>
  <c r="M53" i="1"/>
  <c r="M55" i="1"/>
  <c r="R37" i="1"/>
  <c r="M35" i="1"/>
  <c r="Q35" i="1"/>
  <c r="M37" i="1"/>
  <c r="Q37" i="1"/>
  <c r="M39" i="1"/>
  <c r="Q39" i="1"/>
  <c r="R35" i="1"/>
  <c r="R39" i="1"/>
  <c r="L35" i="1"/>
  <c r="P35" i="1"/>
  <c r="N36" i="1"/>
  <c r="O36" i="1" s="1"/>
  <c r="R36" i="1"/>
  <c r="S36" i="1" s="1"/>
  <c r="L37" i="1"/>
  <c r="P37" i="1"/>
  <c r="N38" i="1"/>
  <c r="R38" i="1"/>
  <c r="L39" i="1"/>
  <c r="O39" i="1" s="1"/>
  <c r="Y39" i="1" s="1"/>
  <c r="Z39" i="1" s="1"/>
  <c r="P39" i="1"/>
  <c r="N40" i="1"/>
  <c r="R40" i="1"/>
  <c r="S40" i="1" s="1"/>
  <c r="M40" i="1"/>
  <c r="N34" i="1"/>
  <c r="R34" i="1"/>
  <c r="S34" i="1" s="1"/>
  <c r="M34" i="1"/>
  <c r="M32" i="1"/>
  <c r="Q32" i="1"/>
  <c r="V32" i="1"/>
  <c r="L32" i="1"/>
  <c r="P32" i="1"/>
  <c r="N33" i="1"/>
  <c r="O33" i="1" s="1"/>
  <c r="N32" i="1"/>
  <c r="N30" i="1"/>
  <c r="R30" i="1"/>
  <c r="M30" i="1"/>
  <c r="Q30" i="1"/>
  <c r="L30" i="1"/>
  <c r="N31" i="1"/>
  <c r="R31" i="1"/>
  <c r="S31" i="1" s="1"/>
  <c r="N29" i="1"/>
  <c r="M31" i="1"/>
  <c r="U59" i="1"/>
  <c r="G59" i="1"/>
  <c r="N18" i="1"/>
  <c r="R18" i="1"/>
  <c r="R21" i="1"/>
  <c r="N26" i="1"/>
  <c r="F59" i="1"/>
  <c r="M18" i="1"/>
  <c r="R19" i="1"/>
  <c r="M21" i="1"/>
  <c r="Q21" i="1"/>
  <c r="R24" i="1"/>
  <c r="M26" i="1"/>
  <c r="Q26" i="1"/>
  <c r="N27" i="1"/>
  <c r="R27" i="1"/>
  <c r="I59" i="1"/>
  <c r="L18" i="1"/>
  <c r="M19" i="1"/>
  <c r="R20" i="1"/>
  <c r="P21" i="1"/>
  <c r="N22" i="1"/>
  <c r="R22" i="1"/>
  <c r="M24" i="1"/>
  <c r="Q24" i="1"/>
  <c r="V24" i="1"/>
  <c r="L26" i="1"/>
  <c r="P26" i="1"/>
  <c r="M27" i="1"/>
  <c r="Q27" i="1"/>
  <c r="N28" i="1"/>
  <c r="R28" i="1"/>
  <c r="N21" i="1"/>
  <c r="Q18" i="1"/>
  <c r="N19" i="1"/>
  <c r="N24" i="1"/>
  <c r="E59" i="1"/>
  <c r="Q19" i="1"/>
  <c r="S19" i="1" s="1"/>
  <c r="V19" i="1"/>
  <c r="N20" i="1"/>
  <c r="V27" i="1"/>
  <c r="H59" i="1"/>
  <c r="L19" i="1"/>
  <c r="M20" i="1"/>
  <c r="M22" i="1"/>
  <c r="N23" i="1"/>
  <c r="L24" i="1"/>
  <c r="N25" i="1"/>
  <c r="L27" i="1"/>
  <c r="M28" i="1"/>
  <c r="J59" i="1"/>
  <c r="X59" i="1"/>
  <c r="S12" i="1"/>
  <c r="S11" i="1" s="1"/>
  <c r="P11" i="1"/>
  <c r="N15" i="1"/>
  <c r="R15" i="1"/>
  <c r="N51" i="1"/>
  <c r="R51" i="1"/>
  <c r="M15" i="1"/>
  <c r="Q15" i="1"/>
  <c r="M51" i="1"/>
  <c r="Q51" i="1"/>
  <c r="L12" i="1"/>
  <c r="N14" i="1"/>
  <c r="R14" i="1"/>
  <c r="L15" i="1"/>
  <c r="N16" i="1"/>
  <c r="R16" i="1"/>
  <c r="S16" i="1" s="1"/>
  <c r="L51" i="1"/>
  <c r="P51" i="1"/>
  <c r="M14" i="1"/>
  <c r="M16" i="1"/>
  <c r="S21" i="6" l="1"/>
  <c r="S37" i="6"/>
  <c r="S22" i="6"/>
  <c r="S53" i="6"/>
  <c r="O28" i="6"/>
  <c r="Y28" i="6" s="1"/>
  <c r="Z28" i="6" s="1"/>
  <c r="O42" i="5"/>
  <c r="S36" i="6"/>
  <c r="O41" i="10"/>
  <c r="S36" i="3"/>
  <c r="S35" i="3"/>
  <c r="S43" i="9"/>
  <c r="S25" i="12"/>
  <c r="P49" i="6"/>
  <c r="S53" i="4"/>
  <c r="S16" i="7"/>
  <c r="D59" i="9"/>
  <c r="S31" i="10"/>
  <c r="S27" i="5"/>
  <c r="S30" i="2"/>
  <c r="O37" i="3"/>
  <c r="S35" i="9"/>
  <c r="S26" i="9"/>
  <c r="S16" i="3"/>
  <c r="S27" i="2"/>
  <c r="S27" i="12"/>
  <c r="S39" i="6"/>
  <c r="O34" i="7"/>
  <c r="Y34" i="7" s="1"/>
  <c r="Z34" i="7" s="1"/>
  <c r="S23" i="10"/>
  <c r="S40" i="12"/>
  <c r="S24" i="12"/>
  <c r="S19" i="2"/>
  <c r="S54" i="12"/>
  <c r="S22" i="12"/>
  <c r="O16" i="12"/>
  <c r="P50" i="4"/>
  <c r="N13" i="5"/>
  <c r="K59" i="5"/>
  <c r="S27" i="9"/>
  <c r="S33" i="10"/>
  <c r="S24" i="10"/>
  <c r="Q50" i="4"/>
  <c r="P50" i="3"/>
  <c r="S35" i="8"/>
  <c r="O31" i="11"/>
  <c r="O27" i="2"/>
  <c r="S34" i="3"/>
  <c r="S35" i="4"/>
  <c r="O38" i="1"/>
  <c r="O53" i="6"/>
  <c r="Y53" i="6" s="1"/>
  <c r="Z53" i="6" s="1"/>
  <c r="S55" i="9"/>
  <c r="O22" i="9"/>
  <c r="Y22" i="9" s="1"/>
  <c r="Z22" i="9" s="1"/>
  <c r="T22" i="9" s="1"/>
  <c r="O31" i="4"/>
  <c r="O43" i="1"/>
  <c r="S28" i="1"/>
  <c r="S20" i="1"/>
  <c r="O52" i="6"/>
  <c r="Y52" i="6" s="1"/>
  <c r="Z52" i="6" s="1"/>
  <c r="T52" i="6" s="1"/>
  <c r="S20" i="12"/>
  <c r="S54" i="8"/>
  <c r="Q50" i="9"/>
  <c r="S52" i="3"/>
  <c r="O16" i="11"/>
  <c r="Y16" i="11" s="1"/>
  <c r="Z16" i="11" s="1"/>
  <c r="T16" i="11" s="1"/>
  <c r="S43" i="11"/>
  <c r="S29" i="11"/>
  <c r="S55" i="11"/>
  <c r="S37" i="11"/>
  <c r="S22" i="11"/>
  <c r="S20" i="11"/>
  <c r="O23" i="12"/>
  <c r="O39" i="2"/>
  <c r="Y39" i="2" s="1"/>
  <c r="Z39" i="2" s="1"/>
  <c r="M50" i="7"/>
  <c r="M49" i="6"/>
  <c r="S52" i="4"/>
  <c r="S21" i="2"/>
  <c r="P50" i="8"/>
  <c r="N13" i="2"/>
  <c r="S42" i="2"/>
  <c r="S39" i="7"/>
  <c r="K59" i="7"/>
  <c r="S55" i="8"/>
  <c r="N50" i="1"/>
  <c r="S24" i="1"/>
  <c r="O29" i="1"/>
  <c r="S37" i="2"/>
  <c r="S22" i="3"/>
  <c r="O23" i="4"/>
  <c r="Y23" i="4" s="1"/>
  <c r="Z23" i="4" s="1"/>
  <c r="O54" i="4"/>
  <c r="Y54" i="4" s="1"/>
  <c r="Z54" i="4" s="1"/>
  <c r="T54" i="4" s="1"/>
  <c r="O40" i="4"/>
  <c r="O36" i="4"/>
  <c r="S19" i="4"/>
  <c r="S30" i="4"/>
  <c r="D59" i="4"/>
  <c r="O52" i="7"/>
  <c r="Y52" i="7" s="1"/>
  <c r="Z52" i="7" s="1"/>
  <c r="O38" i="7"/>
  <c r="O26" i="7"/>
  <c r="Y26" i="7" s="1"/>
  <c r="Z26" i="7" s="1"/>
  <c r="T26" i="7" s="1"/>
  <c r="S29" i="8"/>
  <c r="S25" i="8"/>
  <c r="S40" i="8"/>
  <c r="S36" i="8"/>
  <c r="O55" i="9"/>
  <c r="O29" i="9"/>
  <c r="S19" i="9"/>
  <c r="O38" i="11"/>
  <c r="Y38" i="11" s="1"/>
  <c r="Z38" i="11" s="1"/>
  <c r="T38" i="11" s="1"/>
  <c r="S51" i="11"/>
  <c r="O25" i="12"/>
  <c r="M13" i="9"/>
  <c r="Q13" i="3"/>
  <c r="Q13" i="10"/>
  <c r="S51" i="6"/>
  <c r="M13" i="10"/>
  <c r="K59" i="3"/>
  <c r="Q50" i="7"/>
  <c r="V50" i="1"/>
  <c r="P13" i="9"/>
  <c r="K59" i="12"/>
  <c r="S52" i="8"/>
  <c r="S42" i="5"/>
  <c r="O23" i="1"/>
  <c r="O31" i="1"/>
  <c r="O30" i="2"/>
  <c r="S18" i="2"/>
  <c r="S15" i="2"/>
  <c r="O32" i="3"/>
  <c r="Y32" i="3" s="1"/>
  <c r="Z32" i="3" s="1"/>
  <c r="T32" i="3" s="1"/>
  <c r="O16" i="7"/>
  <c r="S37" i="7"/>
  <c r="S26" i="7"/>
  <c r="O52" i="8"/>
  <c r="Y52" i="8" s="1"/>
  <c r="Z52" i="8" s="1"/>
  <c r="O16" i="1"/>
  <c r="Y16" i="1" s="1"/>
  <c r="N13" i="1"/>
  <c r="K59" i="2"/>
  <c r="O53" i="4"/>
  <c r="Y53" i="4" s="1"/>
  <c r="Z53" i="4" s="1"/>
  <c r="T53" i="4" s="1"/>
  <c r="S26" i="4"/>
  <c r="S22" i="4"/>
  <c r="O26" i="5"/>
  <c r="Y26" i="5" s="1"/>
  <c r="Z26" i="5" s="1"/>
  <c r="T26" i="5" s="1"/>
  <c r="S54" i="5"/>
  <c r="S52" i="5"/>
  <c r="S41" i="5"/>
  <c r="S35" i="5"/>
  <c r="O39" i="6"/>
  <c r="Y39" i="6" s="1"/>
  <c r="Z39" i="6" s="1"/>
  <c r="T39" i="6" s="1"/>
  <c r="S31" i="6"/>
  <c r="S28" i="6"/>
  <c r="S24" i="6"/>
  <c r="S32" i="6"/>
  <c r="S23" i="6"/>
  <c r="S54" i="6"/>
  <c r="O55" i="7"/>
  <c r="Y55" i="7" s="1"/>
  <c r="Z55" i="7" s="1"/>
  <c r="T55" i="7" s="1"/>
  <c r="S38" i="7"/>
  <c r="S21" i="7"/>
  <c r="O40" i="8"/>
  <c r="S21" i="9"/>
  <c r="S16" i="9"/>
  <c r="S16" i="10"/>
  <c r="S36" i="12"/>
  <c r="Q13" i="9"/>
  <c r="P50" i="9"/>
  <c r="Q50" i="8"/>
  <c r="O25" i="1"/>
  <c r="Y25" i="1" s="1"/>
  <c r="Z25" i="1" s="1"/>
  <c r="S52" i="9"/>
  <c r="K59" i="11"/>
  <c r="D59" i="10"/>
  <c r="D59" i="1"/>
  <c r="O21" i="1"/>
  <c r="S43" i="3"/>
  <c r="O27" i="4"/>
  <c r="O21" i="4"/>
  <c r="Y21" i="4" s="1"/>
  <c r="Z21" i="4" s="1"/>
  <c r="V17" i="7"/>
  <c r="S52" i="10"/>
  <c r="O28" i="12"/>
  <c r="Y28" i="12" s="1"/>
  <c r="Z28" i="12" s="1"/>
  <c r="T28" i="12" s="1"/>
  <c r="O28" i="7"/>
  <c r="Y28" i="7" s="1"/>
  <c r="Z28" i="7" s="1"/>
  <c r="T28" i="7" s="1"/>
  <c r="O20" i="7"/>
  <c r="O36" i="8"/>
  <c r="S21" i="8"/>
  <c r="S16" i="8"/>
  <c r="O16" i="9"/>
  <c r="Y16" i="9" s="1"/>
  <c r="Z16" i="9" s="1"/>
  <c r="T16" i="9" s="1"/>
  <c r="S39" i="9"/>
  <c r="S37" i="9"/>
  <c r="S22" i="9"/>
  <c r="O32" i="10"/>
  <c r="Y32" i="10" s="1"/>
  <c r="Z32" i="10" s="1"/>
  <c r="S28" i="10"/>
  <c r="S26" i="10"/>
  <c r="S22" i="10"/>
  <c r="K59" i="10"/>
  <c r="P50" i="10"/>
  <c r="O43" i="11"/>
  <c r="Y43" i="11" s="1"/>
  <c r="Z43" i="11" s="1"/>
  <c r="T43" i="11" s="1"/>
  <c r="O28" i="11"/>
  <c r="Y28" i="11" s="1"/>
  <c r="Z28" i="11" s="1"/>
  <c r="T28" i="11" s="1"/>
  <c r="S16" i="12"/>
  <c r="M50" i="10"/>
  <c r="S28" i="7"/>
  <c r="S32" i="1"/>
  <c r="S35" i="1"/>
  <c r="Q17" i="1"/>
  <c r="K59" i="4"/>
  <c r="R13" i="6"/>
  <c r="M13" i="1"/>
  <c r="S26" i="1"/>
  <c r="S27" i="1"/>
  <c r="O37" i="1"/>
  <c r="Y37" i="1" s="1"/>
  <c r="Z37" i="1" s="1"/>
  <c r="O24" i="2"/>
  <c r="S35" i="2"/>
  <c r="O34" i="3"/>
  <c r="Y34" i="3" s="1"/>
  <c r="Z34" i="3" s="1"/>
  <c r="T34" i="3" s="1"/>
  <c r="S38" i="3"/>
  <c r="S31" i="3"/>
  <c r="S51" i="3"/>
  <c r="O16" i="3"/>
  <c r="Y16" i="3" s="1"/>
  <c r="Z16" i="3" s="1"/>
  <c r="T16" i="3" s="1"/>
  <c r="O43" i="4"/>
  <c r="Y43" i="4" s="1"/>
  <c r="Z43" i="4" s="1"/>
  <c r="T43" i="4" s="1"/>
  <c r="O52" i="4"/>
  <c r="S41" i="4"/>
  <c r="O38" i="4"/>
  <c r="O28" i="4"/>
  <c r="O20" i="4"/>
  <c r="Y20" i="4" s="1"/>
  <c r="Z20" i="4" s="1"/>
  <c r="T20" i="4" s="1"/>
  <c r="O34" i="5"/>
  <c r="O24" i="5"/>
  <c r="Y24" i="5" s="1"/>
  <c r="Z24" i="5" s="1"/>
  <c r="T24" i="5" s="1"/>
  <c r="O18" i="5"/>
  <c r="O27" i="6"/>
  <c r="O19" i="6"/>
  <c r="S52" i="6"/>
  <c r="D58" i="6"/>
  <c r="S42" i="7"/>
  <c r="S36" i="7"/>
  <c r="S30" i="7"/>
  <c r="Q17" i="7"/>
  <c r="O24" i="8"/>
  <c r="Y24" i="8" s="1"/>
  <c r="Z24" i="8" s="1"/>
  <c r="D59" i="8"/>
  <c r="S34" i="9"/>
  <c r="R50" i="9"/>
  <c r="O20" i="9"/>
  <c r="O54" i="10"/>
  <c r="O36" i="10"/>
  <c r="Y36" i="10" s="1"/>
  <c r="Z36" i="10" s="1"/>
  <c r="T36" i="10" s="1"/>
  <c r="O28" i="10"/>
  <c r="P13" i="10"/>
  <c r="S54" i="11"/>
  <c r="S40" i="11"/>
  <c r="S36" i="11"/>
  <c r="S21" i="11"/>
  <c r="S16" i="11"/>
  <c r="O43" i="12"/>
  <c r="Y43" i="12" s="1"/>
  <c r="Z43" i="12" s="1"/>
  <c r="T43" i="12" s="1"/>
  <c r="O54" i="12"/>
  <c r="Y54" i="12" s="1"/>
  <c r="Z54" i="12" s="1"/>
  <c r="T54" i="12" s="1"/>
  <c r="S34" i="12"/>
  <c r="S19" i="12"/>
  <c r="O22" i="12"/>
  <c r="Y22" i="12" s="1"/>
  <c r="Z22" i="12" s="1"/>
  <c r="T22" i="12" s="1"/>
  <c r="O20" i="12"/>
  <c r="Y20" i="12" s="1"/>
  <c r="Z20" i="12" s="1"/>
  <c r="T20" i="12" s="1"/>
  <c r="S23" i="12"/>
  <c r="M50" i="9"/>
  <c r="M50" i="8"/>
  <c r="S54" i="10"/>
  <c r="L13" i="1"/>
  <c r="S22" i="1"/>
  <c r="M17" i="1"/>
  <c r="S38" i="1"/>
  <c r="R17" i="1"/>
  <c r="O54" i="2"/>
  <c r="Y54" i="2" s="1"/>
  <c r="Z54" i="2" s="1"/>
  <c r="O33" i="2"/>
  <c r="Y33" i="2" s="1"/>
  <c r="Z33" i="2" s="1"/>
  <c r="T33" i="2" s="1"/>
  <c r="O15" i="2"/>
  <c r="Y15" i="2" s="1"/>
  <c r="Z15" i="2" s="1"/>
  <c r="T15" i="2" s="1"/>
  <c r="S54" i="2"/>
  <c r="O52" i="2"/>
  <c r="Y52" i="2" s="1"/>
  <c r="Z52" i="2" s="1"/>
  <c r="T52" i="2" s="1"/>
  <c r="S23" i="2"/>
  <c r="S16" i="2"/>
  <c r="S55" i="2"/>
  <c r="D59" i="2"/>
  <c r="Q13" i="2"/>
  <c r="O29" i="3"/>
  <c r="Y29" i="3" s="1"/>
  <c r="Z29" i="3" s="1"/>
  <c r="T29" i="3" s="1"/>
  <c r="O54" i="3"/>
  <c r="O35" i="3"/>
  <c r="Y35" i="3" s="1"/>
  <c r="Z35" i="3" s="1"/>
  <c r="T35" i="3" s="1"/>
  <c r="S40" i="3"/>
  <c r="S28" i="3"/>
  <c r="O30" i="4"/>
  <c r="S55" i="4"/>
  <c r="O39" i="4"/>
  <c r="Y39" i="4" s="1"/>
  <c r="Z39" i="4" s="1"/>
  <c r="T39" i="4" s="1"/>
  <c r="S21" i="4"/>
  <c r="S16" i="4"/>
  <c r="S14" i="4"/>
  <c r="O52" i="5"/>
  <c r="Y52" i="5" s="1"/>
  <c r="Z52" i="5" s="1"/>
  <c r="T52" i="5" s="1"/>
  <c r="O39" i="5"/>
  <c r="Y39" i="5" s="1"/>
  <c r="Z39" i="5" s="1"/>
  <c r="T39" i="5" s="1"/>
  <c r="O33" i="5"/>
  <c r="O27" i="5"/>
  <c r="Y27" i="5" s="1"/>
  <c r="Z27" i="5" s="1"/>
  <c r="T27" i="5" s="1"/>
  <c r="O23" i="5"/>
  <c r="Y23" i="5" s="1"/>
  <c r="Z23" i="5" s="1"/>
  <c r="T23" i="5" s="1"/>
  <c r="O53" i="5"/>
  <c r="Y53" i="5" s="1"/>
  <c r="Z53" i="5" s="1"/>
  <c r="T53" i="5" s="1"/>
  <c r="O40" i="5"/>
  <c r="Y40" i="5" s="1"/>
  <c r="Z40" i="5" s="1"/>
  <c r="O36" i="5"/>
  <c r="Y36" i="5" s="1"/>
  <c r="Z36" i="5" s="1"/>
  <c r="T36" i="5" s="1"/>
  <c r="S34" i="5"/>
  <c r="S21" i="5"/>
  <c r="S18" i="5"/>
  <c r="O51" i="6"/>
  <c r="Y51" i="6" s="1"/>
  <c r="Z51" i="6" s="1"/>
  <c r="O33" i="6"/>
  <c r="Y27" i="6"/>
  <c r="Z27" i="6" s="1"/>
  <c r="T27" i="6" s="1"/>
  <c r="S38" i="6"/>
  <c r="S34" i="6"/>
  <c r="S30" i="6"/>
  <c r="S27" i="6"/>
  <c r="S25" i="6"/>
  <c r="S15" i="6"/>
  <c r="O54" i="7"/>
  <c r="Y54" i="7" s="1"/>
  <c r="Z54" i="7" s="1"/>
  <c r="S32" i="7"/>
  <c r="S25" i="7"/>
  <c r="S33" i="7"/>
  <c r="S53" i="7"/>
  <c r="D59" i="7"/>
  <c r="O43" i="8"/>
  <c r="Y43" i="8" s="1"/>
  <c r="Z43" i="8" s="1"/>
  <c r="T43" i="8" s="1"/>
  <c r="O38" i="8"/>
  <c r="Y38" i="8" s="1"/>
  <c r="Z38" i="8" s="1"/>
  <c r="T38" i="8" s="1"/>
  <c r="O31" i="8"/>
  <c r="Y31" i="8" s="1"/>
  <c r="Z31" i="8" s="1"/>
  <c r="T31" i="8" s="1"/>
  <c r="S23" i="8"/>
  <c r="S32" i="8"/>
  <c r="S39" i="8"/>
  <c r="S37" i="8"/>
  <c r="S31" i="8"/>
  <c r="S26" i="8"/>
  <c r="S15" i="8"/>
  <c r="O54" i="9"/>
  <c r="Y54" i="9" s="1"/>
  <c r="Z54" i="9" s="1"/>
  <c r="T54" i="9" s="1"/>
  <c r="S38" i="9"/>
  <c r="S36" i="9"/>
  <c r="S30" i="9"/>
  <c r="S40" i="10"/>
  <c r="S38" i="10"/>
  <c r="S36" i="10"/>
  <c r="S21" i="10"/>
  <c r="R13" i="10"/>
  <c r="O54" i="11"/>
  <c r="Y54" i="11" s="1"/>
  <c r="Z54" i="11" s="1"/>
  <c r="T54" i="11" s="1"/>
  <c r="O36" i="11"/>
  <c r="S25" i="11"/>
  <c r="O22" i="11"/>
  <c r="Y22" i="11" s="1"/>
  <c r="Z22" i="11" s="1"/>
  <c r="T22" i="11" s="1"/>
  <c r="S27" i="11"/>
  <c r="S53" i="11"/>
  <c r="D59" i="11"/>
  <c r="O53" i="12"/>
  <c r="Y53" i="12" s="1"/>
  <c r="Z53" i="12" s="1"/>
  <c r="T53" i="12" s="1"/>
  <c r="O38" i="12"/>
  <c r="Y38" i="12" s="1"/>
  <c r="Z38" i="12" s="1"/>
  <c r="T38" i="12" s="1"/>
  <c r="S51" i="12"/>
  <c r="S42" i="12"/>
  <c r="S14" i="12"/>
  <c r="M13" i="4"/>
  <c r="Q13" i="6"/>
  <c r="S55" i="10"/>
  <c r="V17" i="6"/>
  <c r="R13" i="1"/>
  <c r="O40" i="1"/>
  <c r="Y40" i="1" s="1"/>
  <c r="O35" i="1"/>
  <c r="Y35" i="1" s="1"/>
  <c r="Z35" i="1" s="1"/>
  <c r="T35" i="1" s="1"/>
  <c r="O23" i="2"/>
  <c r="Y23" i="2" s="1"/>
  <c r="Z23" i="2" s="1"/>
  <c r="T23" i="2" s="1"/>
  <c r="S22" i="2"/>
  <c r="O40" i="3"/>
  <c r="Y40" i="3" s="1"/>
  <c r="Z40" i="3" s="1"/>
  <c r="T40" i="3" s="1"/>
  <c r="S27" i="4"/>
  <c r="O15" i="5"/>
  <c r="O16" i="6"/>
  <c r="Y16" i="6" s="1"/>
  <c r="Z16" i="6" s="1"/>
  <c r="S40" i="6"/>
  <c r="S18" i="6"/>
  <c r="O23" i="7"/>
  <c r="Y23" i="7" s="1"/>
  <c r="Z23" i="7" s="1"/>
  <c r="T23" i="7" s="1"/>
  <c r="S29" i="7"/>
  <c r="O25" i="8"/>
  <c r="S41" i="8"/>
  <c r="S42" i="8"/>
  <c r="S32" i="9"/>
  <c r="S42" i="9"/>
  <c r="Q17" i="9"/>
  <c r="O53" i="10"/>
  <c r="Y53" i="10" s="1"/>
  <c r="Z53" i="10" s="1"/>
  <c r="T53" i="10" s="1"/>
  <c r="O19" i="11"/>
  <c r="Y19" i="11" s="1"/>
  <c r="Z19" i="11" s="1"/>
  <c r="O35" i="11"/>
  <c r="Y35" i="11" s="1"/>
  <c r="Z35" i="11" s="1"/>
  <c r="S41" i="12"/>
  <c r="S33" i="12"/>
  <c r="M50" i="11"/>
  <c r="M50" i="4"/>
  <c r="O41" i="4"/>
  <c r="Y41" i="4" s="1"/>
  <c r="Z41" i="4" s="1"/>
  <c r="S25" i="4"/>
  <c r="O23" i="6"/>
  <c r="Y23" i="6" s="1"/>
  <c r="Z23" i="6" s="1"/>
  <c r="T23" i="6" s="1"/>
  <c r="O42" i="9"/>
  <c r="M17" i="9"/>
  <c r="O52" i="10"/>
  <c r="Y52" i="10" s="1"/>
  <c r="Z52" i="10" s="1"/>
  <c r="T52" i="10" s="1"/>
  <c r="M17" i="10"/>
  <c r="O55" i="11"/>
  <c r="Y23" i="12"/>
  <c r="Z23" i="12" s="1"/>
  <c r="T23" i="12" s="1"/>
  <c r="S54" i="9"/>
  <c r="Q50" i="2"/>
  <c r="Q50" i="5"/>
  <c r="Q59" i="5" s="1"/>
  <c r="S19" i="7"/>
  <c r="S19" i="8"/>
  <c r="O22" i="10"/>
  <c r="Y22" i="10" s="1"/>
  <c r="Z22" i="10" s="1"/>
  <c r="T22" i="10" s="1"/>
  <c r="S37" i="10"/>
  <c r="O24" i="11"/>
  <c r="M13" i="7"/>
  <c r="R17" i="4"/>
  <c r="Q50" i="1"/>
  <c r="O26" i="1"/>
  <c r="S18" i="1"/>
  <c r="O18" i="2"/>
  <c r="Y18" i="2" s="1"/>
  <c r="S55" i="3"/>
  <c r="Q17" i="4"/>
  <c r="O54" i="5"/>
  <c r="Y54" i="5" s="1"/>
  <c r="Z54" i="5" s="1"/>
  <c r="T54" i="5" s="1"/>
  <c r="O29" i="5"/>
  <c r="Y29" i="5" s="1"/>
  <c r="Z29" i="5" s="1"/>
  <c r="T29" i="5" s="1"/>
  <c r="S36" i="5"/>
  <c r="O35" i="6"/>
  <c r="Y35" i="6" s="1"/>
  <c r="Z35" i="6" s="1"/>
  <c r="S40" i="7"/>
  <c r="O28" i="8"/>
  <c r="S29" i="9"/>
  <c r="S32" i="12"/>
  <c r="Q13" i="11"/>
  <c r="O22" i="3"/>
  <c r="Y22" i="3" s="1"/>
  <c r="Z22" i="3" s="1"/>
  <c r="T22" i="3" s="1"/>
  <c r="S33" i="3"/>
  <c r="S27" i="3"/>
  <c r="N50" i="5"/>
  <c r="O55" i="5"/>
  <c r="Q17" i="5"/>
  <c r="O16" i="5"/>
  <c r="Y16" i="5" s="1"/>
  <c r="Z16" i="5" s="1"/>
  <c r="T16" i="5" s="1"/>
  <c r="O26" i="6"/>
  <c r="Y26" i="6" s="1"/>
  <c r="Z26" i="6" s="1"/>
  <c r="T26" i="6" s="1"/>
  <c r="O36" i="7"/>
  <c r="Y36" i="7" s="1"/>
  <c r="Z36" i="7" s="1"/>
  <c r="Y40" i="8"/>
  <c r="Z40" i="8" s="1"/>
  <c r="T40" i="8" s="1"/>
  <c r="O39" i="8"/>
  <c r="O23" i="9"/>
  <c r="Y23" i="9" s="1"/>
  <c r="Z23" i="9" s="1"/>
  <c r="O20" i="10"/>
  <c r="S32" i="10"/>
  <c r="N50" i="10"/>
  <c r="Q17" i="10"/>
  <c r="O52" i="11"/>
  <c r="Y52" i="11" s="1"/>
  <c r="Z52" i="11" s="1"/>
  <c r="T52" i="11" s="1"/>
  <c r="S23" i="11"/>
  <c r="R17" i="11"/>
  <c r="Q50" i="10"/>
  <c r="O28" i="1"/>
  <c r="Y28" i="1" s="1"/>
  <c r="S15" i="1"/>
  <c r="O30" i="1"/>
  <c r="Y30" i="1" s="1"/>
  <c r="Z30" i="1" s="1"/>
  <c r="T30" i="1" s="1"/>
  <c r="O52" i="1"/>
  <c r="O36" i="3"/>
  <c r="S29" i="3"/>
  <c r="S43" i="4"/>
  <c r="S32" i="4"/>
  <c r="O22" i="4"/>
  <c r="S33" i="4"/>
  <c r="M17" i="4"/>
  <c r="O53" i="7"/>
  <c r="Y53" i="7" s="1"/>
  <c r="Z53" i="7" s="1"/>
  <c r="T53" i="7" s="1"/>
  <c r="M17" i="7"/>
  <c r="R13" i="8"/>
  <c r="O28" i="9"/>
  <c r="O25" i="10"/>
  <c r="Y25" i="10" s="1"/>
  <c r="Z25" i="10" s="1"/>
  <c r="T25" i="10" s="1"/>
  <c r="O32" i="11"/>
  <c r="Y32" i="11" s="1"/>
  <c r="Z32" i="11" s="1"/>
  <c r="S38" i="11"/>
  <c r="R13" i="11"/>
  <c r="S38" i="12"/>
  <c r="O31" i="12"/>
  <c r="S53" i="12"/>
  <c r="S21" i="12"/>
  <c r="M50" i="1"/>
  <c r="O22" i="2"/>
  <c r="Y22" i="2" s="1"/>
  <c r="Z22" i="2" s="1"/>
  <c r="S20" i="4"/>
  <c r="O25" i="5"/>
  <c r="S32" i="5"/>
  <c r="S29" i="5"/>
  <c r="R50" i="5"/>
  <c r="K58" i="6"/>
  <c r="S55" i="7"/>
  <c r="O54" i="8"/>
  <c r="N13" i="8"/>
  <c r="O38" i="9"/>
  <c r="Y38" i="9" s="1"/>
  <c r="Z38" i="9" s="1"/>
  <c r="T38" i="9" s="1"/>
  <c r="O42" i="10"/>
  <c r="Y42" i="10" s="1"/>
  <c r="Z42" i="10" s="1"/>
  <c r="S33" i="11"/>
  <c r="O35" i="2"/>
  <c r="S30" i="1"/>
  <c r="O36" i="2"/>
  <c r="Y36" i="2" s="1"/>
  <c r="Z36" i="2" s="1"/>
  <c r="T36" i="2" s="1"/>
  <c r="S28" i="2"/>
  <c r="S53" i="3"/>
  <c r="S19" i="3"/>
  <c r="P50" i="1"/>
  <c r="R50" i="1"/>
  <c r="O24" i="1"/>
  <c r="Y24" i="1" s="1"/>
  <c r="Z24" i="1" s="1"/>
  <c r="T24" i="1" s="1"/>
  <c r="P17" i="1"/>
  <c r="S41" i="2"/>
  <c r="O23" i="3"/>
  <c r="O28" i="3"/>
  <c r="Y28" i="3" s="1"/>
  <c r="Z28" i="3" s="1"/>
  <c r="T28" i="3" s="1"/>
  <c r="O20" i="3"/>
  <c r="Y20" i="3" s="1"/>
  <c r="Z20" i="3" s="1"/>
  <c r="T20" i="3" s="1"/>
  <c r="S39" i="3"/>
  <c r="O25" i="4"/>
  <c r="Y25" i="4" s="1"/>
  <c r="Z25" i="4" s="1"/>
  <c r="S53" i="5"/>
  <c r="R13" i="7"/>
  <c r="Y55" i="8"/>
  <c r="Z55" i="8" s="1"/>
  <c r="T55" i="8" s="1"/>
  <c r="R17" i="8"/>
  <c r="O40" i="10"/>
  <c r="Y40" i="10" s="1"/>
  <c r="Z40" i="10" s="1"/>
  <c r="O26" i="10"/>
  <c r="Y26" i="10" s="1"/>
  <c r="Z26" i="10" s="1"/>
  <c r="T26" i="10" s="1"/>
  <c r="M13" i="11"/>
  <c r="M59" i="11" s="1"/>
  <c r="Q13" i="7"/>
  <c r="Q13" i="1"/>
  <c r="N13" i="3"/>
  <c r="O35" i="4"/>
  <c r="Y35" i="4" s="1"/>
  <c r="Z35" i="4" s="1"/>
  <c r="S28" i="5"/>
  <c r="S12" i="5"/>
  <c r="S11" i="5" s="1"/>
  <c r="O42" i="6"/>
  <c r="Y42" i="6" s="1"/>
  <c r="Z42" i="6" s="1"/>
  <c r="T42" i="6" s="1"/>
  <c r="Q17" i="6"/>
  <c r="S43" i="7"/>
  <c r="O30" i="7"/>
  <c r="Y30" i="7" s="1"/>
  <c r="Z30" i="7" s="1"/>
  <c r="S19" i="10"/>
  <c r="S41" i="11"/>
  <c r="S32" i="11"/>
  <c r="Q13" i="4"/>
  <c r="L50" i="1"/>
  <c r="O22" i="1"/>
  <c r="Y22" i="1" s="1"/>
  <c r="Z22" i="1" s="1"/>
  <c r="T22" i="1" s="1"/>
  <c r="O28" i="2"/>
  <c r="Y28" i="2" s="1"/>
  <c r="Z28" i="2" s="1"/>
  <c r="T28" i="2" s="1"/>
  <c r="O42" i="4"/>
  <c r="Y42" i="4" s="1"/>
  <c r="Z42" i="4" s="1"/>
  <c r="T42" i="4" s="1"/>
  <c r="O37" i="5"/>
  <c r="Y37" i="5" s="1"/>
  <c r="Z37" i="5" s="1"/>
  <c r="T37" i="5" s="1"/>
  <c r="M17" i="6"/>
  <c r="R17" i="7"/>
  <c r="Q17" i="8"/>
  <c r="S23" i="9"/>
  <c r="S42" i="11"/>
  <c r="Q17" i="11"/>
  <c r="S43" i="12"/>
  <c r="S28" i="12"/>
  <c r="Q50" i="11"/>
  <c r="Q13" i="8"/>
  <c r="M13" i="6"/>
  <c r="O34" i="1"/>
  <c r="Y34" i="1" s="1"/>
  <c r="Z34" i="1" s="1"/>
  <c r="T34" i="1" s="1"/>
  <c r="O26" i="2"/>
  <c r="Y26" i="2" s="1"/>
  <c r="Z26" i="2" s="1"/>
  <c r="T26" i="2" s="1"/>
  <c r="O24" i="4"/>
  <c r="O24" i="7"/>
  <c r="Y24" i="7" s="1"/>
  <c r="Z24" i="7" s="1"/>
  <c r="O20" i="1"/>
  <c r="Y20" i="1" s="1"/>
  <c r="Z20" i="1" s="1"/>
  <c r="T20" i="1" s="1"/>
  <c r="S55" i="1"/>
  <c r="N17" i="1"/>
  <c r="O25" i="2"/>
  <c r="S53" i="2"/>
  <c r="O40" i="2"/>
  <c r="Y40" i="2" s="1"/>
  <c r="Z40" i="2" s="1"/>
  <c r="T40" i="2" s="1"/>
  <c r="S34" i="2"/>
  <c r="N50" i="2"/>
  <c r="S32" i="2"/>
  <c r="O39" i="3"/>
  <c r="Y39" i="3" s="1"/>
  <c r="Z39" i="3" s="1"/>
  <c r="T39" i="3" s="1"/>
  <c r="M17" i="3"/>
  <c r="S41" i="3"/>
  <c r="M50" i="3"/>
  <c r="O16" i="4"/>
  <c r="Y16" i="4" s="1"/>
  <c r="Z16" i="4" s="1"/>
  <c r="T16" i="4" s="1"/>
  <c r="O33" i="4"/>
  <c r="Y33" i="4" s="1"/>
  <c r="Z33" i="4" s="1"/>
  <c r="T33" i="4" s="1"/>
  <c r="S15" i="4"/>
  <c r="O35" i="5"/>
  <c r="Y35" i="5" s="1"/>
  <c r="Z35" i="5" s="1"/>
  <c r="T35" i="5" s="1"/>
  <c r="S26" i="5"/>
  <c r="S20" i="5"/>
  <c r="S25" i="5"/>
  <c r="O24" i="6"/>
  <c r="Y24" i="6" s="1"/>
  <c r="Z24" i="6" s="1"/>
  <c r="T24" i="6" s="1"/>
  <c r="O40" i="6"/>
  <c r="Y40" i="6" s="1"/>
  <c r="Z40" i="6" s="1"/>
  <c r="T40" i="6" s="1"/>
  <c r="S41" i="7"/>
  <c r="O31" i="7"/>
  <c r="O37" i="7"/>
  <c r="Y37" i="7" s="1"/>
  <c r="Z37" i="7" s="1"/>
  <c r="K59" i="8"/>
  <c r="M17" i="8"/>
  <c r="O52" i="9"/>
  <c r="Y52" i="9" s="1"/>
  <c r="Z52" i="9" s="1"/>
  <c r="R17" i="9"/>
  <c r="K59" i="9"/>
  <c r="S20" i="9"/>
  <c r="O55" i="10"/>
  <c r="Y55" i="10" s="1"/>
  <c r="Z55" i="10" s="1"/>
  <c r="T55" i="10" s="1"/>
  <c r="S25" i="10"/>
  <c r="S27" i="10"/>
  <c r="Y54" i="10"/>
  <c r="Z54" i="10" s="1"/>
  <c r="T54" i="10" s="1"/>
  <c r="M17" i="11"/>
  <c r="S26" i="12"/>
  <c r="Q17" i="12"/>
  <c r="Y52" i="12"/>
  <c r="Z52" i="12" s="1"/>
  <c r="T52" i="12" s="1"/>
  <c r="O14" i="12"/>
  <c r="Y14" i="12" s="1"/>
  <c r="L13" i="12"/>
  <c r="V50" i="12"/>
  <c r="V13" i="12"/>
  <c r="O18" i="12"/>
  <c r="L17" i="12"/>
  <c r="S12" i="12"/>
  <c r="S11" i="12" s="1"/>
  <c r="P11" i="12"/>
  <c r="O32" i="12"/>
  <c r="Y32" i="12" s="1"/>
  <c r="Z32" i="12" s="1"/>
  <c r="M17" i="12"/>
  <c r="O36" i="12"/>
  <c r="Y25" i="12"/>
  <c r="Z25" i="12" s="1"/>
  <c r="T25" i="12" s="1"/>
  <c r="R17" i="12"/>
  <c r="Y31" i="12"/>
  <c r="Z31" i="12" s="1"/>
  <c r="T31" i="12" s="1"/>
  <c r="O27" i="12"/>
  <c r="N50" i="12"/>
  <c r="O35" i="12"/>
  <c r="O30" i="12"/>
  <c r="O26" i="12"/>
  <c r="O21" i="12"/>
  <c r="S15" i="12"/>
  <c r="O51" i="12"/>
  <c r="Y51" i="12" s="1"/>
  <c r="L50" i="12"/>
  <c r="S18" i="12"/>
  <c r="P17" i="12"/>
  <c r="Y36" i="12"/>
  <c r="Z36" i="12" s="1"/>
  <c r="O24" i="12"/>
  <c r="Y24" i="12" s="1"/>
  <c r="Z24" i="12" s="1"/>
  <c r="R50" i="12"/>
  <c r="O37" i="12"/>
  <c r="S35" i="12"/>
  <c r="S30" i="12"/>
  <c r="N13" i="12"/>
  <c r="V17" i="12"/>
  <c r="O41" i="12"/>
  <c r="Y41" i="12" s="1"/>
  <c r="Z41" i="12" s="1"/>
  <c r="O34" i="12"/>
  <c r="Y34" i="12" s="1"/>
  <c r="Z34" i="12" s="1"/>
  <c r="O29" i="12"/>
  <c r="O55" i="12"/>
  <c r="Y55" i="12" s="1"/>
  <c r="Z55" i="12" s="1"/>
  <c r="O40" i="12"/>
  <c r="Y40" i="12" s="1"/>
  <c r="Z40" i="12" s="1"/>
  <c r="M50" i="12"/>
  <c r="O42" i="12"/>
  <c r="Y42" i="12" s="1"/>
  <c r="Z42" i="12" s="1"/>
  <c r="Y16" i="12"/>
  <c r="Z16" i="12" s="1"/>
  <c r="T16" i="12" s="1"/>
  <c r="M13" i="12"/>
  <c r="O39" i="12"/>
  <c r="S37" i="12"/>
  <c r="R13" i="12"/>
  <c r="O12" i="12"/>
  <c r="O11" i="12" s="1"/>
  <c r="L11" i="12"/>
  <c r="N17" i="12"/>
  <c r="Q50" i="12"/>
  <c r="O33" i="12"/>
  <c r="Y33" i="12" s="1"/>
  <c r="Z33" i="12" s="1"/>
  <c r="O19" i="12"/>
  <c r="Q13" i="12"/>
  <c r="S39" i="12"/>
  <c r="O15" i="12"/>
  <c r="Y24" i="11"/>
  <c r="Z24" i="11" s="1"/>
  <c r="T24" i="11" s="1"/>
  <c r="O12" i="11"/>
  <c r="O11" i="11" s="1"/>
  <c r="L11" i="11"/>
  <c r="O34" i="11"/>
  <c r="O53" i="11"/>
  <c r="Y53" i="11" s="1"/>
  <c r="Z53" i="11" s="1"/>
  <c r="Y36" i="11"/>
  <c r="Z36" i="11" s="1"/>
  <c r="T36" i="11" s="1"/>
  <c r="O33" i="11"/>
  <c r="O27" i="11"/>
  <c r="S19" i="11"/>
  <c r="N50" i="11"/>
  <c r="O39" i="11"/>
  <c r="O26" i="11"/>
  <c r="P50" i="11"/>
  <c r="V50" i="11"/>
  <c r="V13" i="11"/>
  <c r="S12" i="11"/>
  <c r="S11" i="11" s="1"/>
  <c r="P11" i="11"/>
  <c r="O41" i="11"/>
  <c r="O29" i="11"/>
  <c r="O23" i="11"/>
  <c r="O40" i="11"/>
  <c r="Y40" i="11" s="1"/>
  <c r="Z40" i="11" s="1"/>
  <c r="O42" i="11"/>
  <c r="Y31" i="11"/>
  <c r="Z31" i="11" s="1"/>
  <c r="T31" i="11" s="1"/>
  <c r="S24" i="11"/>
  <c r="Y20" i="11"/>
  <c r="Z20" i="11" s="1"/>
  <c r="T20" i="11" s="1"/>
  <c r="R50" i="11"/>
  <c r="O21" i="11"/>
  <c r="O15" i="11"/>
  <c r="S14" i="11"/>
  <c r="S13" i="11" s="1"/>
  <c r="O51" i="11"/>
  <c r="L50" i="11"/>
  <c r="O14" i="11"/>
  <c r="L13" i="11"/>
  <c r="O18" i="11"/>
  <c r="L17" i="11"/>
  <c r="T32" i="11"/>
  <c r="N17" i="11"/>
  <c r="P13" i="11"/>
  <c r="S18" i="11"/>
  <c r="P17" i="11"/>
  <c r="O25" i="11"/>
  <c r="Y55" i="11"/>
  <c r="Z55" i="11" s="1"/>
  <c r="T55" i="11" s="1"/>
  <c r="O37" i="11"/>
  <c r="O30" i="11"/>
  <c r="N13" i="11"/>
  <c r="V17" i="11"/>
  <c r="Y41" i="10"/>
  <c r="Z41" i="10" s="1"/>
  <c r="T41" i="10" s="1"/>
  <c r="Y43" i="10"/>
  <c r="Z43" i="10" s="1"/>
  <c r="T43" i="10" s="1"/>
  <c r="S18" i="10"/>
  <c r="P17" i="10"/>
  <c r="O29" i="10"/>
  <c r="O23" i="10"/>
  <c r="O16" i="10"/>
  <c r="O33" i="10"/>
  <c r="O27" i="10"/>
  <c r="O24" i="10"/>
  <c r="Y20" i="10"/>
  <c r="Z20" i="10" s="1"/>
  <c r="T20" i="10" s="1"/>
  <c r="O37" i="10"/>
  <c r="O30" i="10"/>
  <c r="N13" i="10"/>
  <c r="R17" i="10"/>
  <c r="S14" i="10"/>
  <c r="S13" i="10" s="1"/>
  <c r="O51" i="10"/>
  <c r="Y51" i="10" s="1"/>
  <c r="L50" i="10"/>
  <c r="V50" i="10"/>
  <c r="V13" i="10"/>
  <c r="O12" i="10"/>
  <c r="O11" i="10" s="1"/>
  <c r="L11" i="10"/>
  <c r="T42" i="10"/>
  <c r="O39" i="10"/>
  <c r="O14" i="10"/>
  <c r="Y14" i="10" s="1"/>
  <c r="L13" i="10"/>
  <c r="S12" i="10"/>
  <c r="S11" i="10" s="1"/>
  <c r="P11" i="10"/>
  <c r="O38" i="10"/>
  <c r="Y38" i="10" s="1"/>
  <c r="Z38" i="10" s="1"/>
  <c r="O31" i="10"/>
  <c r="N17" i="10"/>
  <c r="S42" i="10"/>
  <c r="O19" i="10"/>
  <c r="R50" i="10"/>
  <c r="O21" i="10"/>
  <c r="O15" i="10"/>
  <c r="S51" i="10"/>
  <c r="V17" i="10"/>
  <c r="O18" i="10"/>
  <c r="L17" i="10"/>
  <c r="O34" i="10"/>
  <c r="O35" i="10"/>
  <c r="Y29" i="9"/>
  <c r="Z29" i="9" s="1"/>
  <c r="T29" i="9" s="1"/>
  <c r="V13" i="9"/>
  <c r="O12" i="9"/>
  <c r="O11" i="9" s="1"/>
  <c r="L11" i="9"/>
  <c r="O34" i="9"/>
  <c r="T25" i="9"/>
  <c r="O33" i="9"/>
  <c r="O27" i="9"/>
  <c r="O24" i="9"/>
  <c r="Y20" i="9"/>
  <c r="Z20" i="9" s="1"/>
  <c r="T20" i="9" s="1"/>
  <c r="N50" i="9"/>
  <c r="O39" i="9"/>
  <c r="O26" i="9"/>
  <c r="R13" i="9"/>
  <c r="R59" i="9" s="1"/>
  <c r="S51" i="9"/>
  <c r="S14" i="9"/>
  <c r="V50" i="9"/>
  <c r="S12" i="9"/>
  <c r="S11" i="9" s="1"/>
  <c r="P11" i="9"/>
  <c r="Y31" i="9"/>
  <c r="Z31" i="9" s="1"/>
  <c r="T31" i="9" s="1"/>
  <c r="O21" i="9"/>
  <c r="O15" i="9"/>
  <c r="O14" i="9"/>
  <c r="L13" i="9"/>
  <c r="O18" i="9"/>
  <c r="L17" i="9"/>
  <c r="O32" i="9"/>
  <c r="O40" i="9"/>
  <c r="Y40" i="9" s="1"/>
  <c r="Z40" i="9" s="1"/>
  <c r="O36" i="9"/>
  <c r="N17" i="9"/>
  <c r="Y53" i="9"/>
  <c r="Z53" i="9" s="1"/>
  <c r="T53" i="9" s="1"/>
  <c r="Y28" i="9"/>
  <c r="Z28" i="9" s="1"/>
  <c r="T28" i="9" s="1"/>
  <c r="O19" i="9"/>
  <c r="T52" i="9"/>
  <c r="O35" i="9"/>
  <c r="V17" i="9"/>
  <c r="Y42" i="9"/>
  <c r="Z42" i="9" s="1"/>
  <c r="T42" i="9" s="1"/>
  <c r="O51" i="9"/>
  <c r="L50" i="9"/>
  <c r="S18" i="9"/>
  <c r="P17" i="9"/>
  <c r="O43" i="9"/>
  <c r="Y55" i="9"/>
  <c r="Z55" i="9" s="1"/>
  <c r="T55" i="9" s="1"/>
  <c r="O37" i="9"/>
  <c r="N13" i="9"/>
  <c r="Y41" i="9"/>
  <c r="Z41" i="9" s="1"/>
  <c r="T41" i="9" s="1"/>
  <c r="S12" i="8"/>
  <c r="S11" i="8" s="1"/>
  <c r="P11" i="8"/>
  <c r="O41" i="8"/>
  <c r="O29" i="8"/>
  <c r="O23" i="8"/>
  <c r="O16" i="8"/>
  <c r="Y36" i="8"/>
  <c r="Z36" i="8" s="1"/>
  <c r="T36" i="8" s="1"/>
  <c r="O33" i="8"/>
  <c r="O27" i="8"/>
  <c r="R50" i="8"/>
  <c r="O21" i="8"/>
  <c r="O15" i="8"/>
  <c r="S20" i="8"/>
  <c r="Y39" i="8"/>
  <c r="Z39" i="8" s="1"/>
  <c r="T39" i="8" s="1"/>
  <c r="S14" i="8"/>
  <c r="O51" i="8"/>
  <c r="Y51" i="8" s="1"/>
  <c r="L50" i="8"/>
  <c r="V50" i="8"/>
  <c r="O18" i="8"/>
  <c r="L17" i="8"/>
  <c r="O53" i="8"/>
  <c r="Y53" i="8" s="1"/>
  <c r="Z53" i="8" s="1"/>
  <c r="O20" i="8"/>
  <c r="Y20" i="8" s="1"/>
  <c r="Z20" i="8" s="1"/>
  <c r="O19" i="8"/>
  <c r="O32" i="8"/>
  <c r="O22" i="8"/>
  <c r="Y22" i="8" s="1"/>
  <c r="Z22" i="8" s="1"/>
  <c r="R59" i="8"/>
  <c r="O42" i="8"/>
  <c r="S27" i="8"/>
  <c r="S24" i="8"/>
  <c r="O35" i="8"/>
  <c r="S51" i="8"/>
  <c r="P13" i="8"/>
  <c r="O14" i="8"/>
  <c r="L13" i="8"/>
  <c r="S18" i="8"/>
  <c r="P17" i="8"/>
  <c r="N17" i="8"/>
  <c r="O37" i="8"/>
  <c r="O30" i="8"/>
  <c r="V17" i="8"/>
  <c r="Y25" i="8"/>
  <c r="Z25" i="8" s="1"/>
  <c r="T25" i="8" s="1"/>
  <c r="O12" i="8"/>
  <c r="O11" i="8" s="1"/>
  <c r="L11" i="8"/>
  <c r="O34" i="8"/>
  <c r="N50" i="8"/>
  <c r="O26" i="8"/>
  <c r="Y43" i="7"/>
  <c r="Z43" i="7" s="1"/>
  <c r="T43" i="7" s="1"/>
  <c r="V50" i="7"/>
  <c r="S12" i="7"/>
  <c r="S11" i="7" s="1"/>
  <c r="P11" i="7"/>
  <c r="O41" i="7"/>
  <c r="O29" i="7"/>
  <c r="O40" i="7"/>
  <c r="Y40" i="7" s="1"/>
  <c r="Z40" i="7" s="1"/>
  <c r="O22" i="7"/>
  <c r="Y22" i="7" s="1"/>
  <c r="Z22" i="7" s="1"/>
  <c r="O42" i="7"/>
  <c r="Y38" i="7"/>
  <c r="Z38" i="7" s="1"/>
  <c r="T38" i="7" s="1"/>
  <c r="Y31" i="7"/>
  <c r="Z31" i="7" s="1"/>
  <c r="T31" i="7" s="1"/>
  <c r="S27" i="7"/>
  <c r="S24" i="7"/>
  <c r="Y16" i="7"/>
  <c r="Z16" i="7" s="1"/>
  <c r="T16" i="7" s="1"/>
  <c r="T54" i="7"/>
  <c r="R50" i="7"/>
  <c r="O21" i="7"/>
  <c r="O15" i="7"/>
  <c r="S20" i="7"/>
  <c r="S14" i="7"/>
  <c r="S13" i="7" s="1"/>
  <c r="O51" i="7"/>
  <c r="Y51" i="7" s="1"/>
  <c r="L50" i="7"/>
  <c r="O14" i="7"/>
  <c r="Y14" i="7" s="1"/>
  <c r="L13" i="7"/>
  <c r="O18" i="7"/>
  <c r="L17" i="7"/>
  <c r="O32" i="7"/>
  <c r="N17" i="7"/>
  <c r="O19" i="7"/>
  <c r="T52" i="7"/>
  <c r="O35" i="7"/>
  <c r="S51" i="7"/>
  <c r="P13" i="7"/>
  <c r="S18" i="7"/>
  <c r="P17" i="7"/>
  <c r="O25" i="7"/>
  <c r="M59" i="7"/>
  <c r="N13" i="7"/>
  <c r="V13" i="7"/>
  <c r="O12" i="7"/>
  <c r="O11" i="7" s="1"/>
  <c r="L11" i="7"/>
  <c r="T34" i="7"/>
  <c r="O33" i="7"/>
  <c r="O27" i="7"/>
  <c r="T24" i="7"/>
  <c r="Y20" i="7"/>
  <c r="Z20" i="7" s="1"/>
  <c r="T20" i="7" s="1"/>
  <c r="N50" i="7"/>
  <c r="O39" i="7"/>
  <c r="Y33" i="6"/>
  <c r="Z33" i="6" s="1"/>
  <c r="T33" i="6" s="1"/>
  <c r="O14" i="6"/>
  <c r="L13" i="6"/>
  <c r="S12" i="6"/>
  <c r="S11" i="6" s="1"/>
  <c r="P11" i="6"/>
  <c r="O37" i="6"/>
  <c r="Y37" i="6" s="1"/>
  <c r="Z37" i="6" s="1"/>
  <c r="O30" i="6"/>
  <c r="Y30" i="6" s="1"/>
  <c r="Z30" i="6" s="1"/>
  <c r="O18" i="6"/>
  <c r="R49" i="6"/>
  <c r="O20" i="6"/>
  <c r="O15" i="6"/>
  <c r="R17" i="6"/>
  <c r="L17" i="6"/>
  <c r="T28" i="6"/>
  <c r="O22" i="6"/>
  <c r="O32" i="6"/>
  <c r="O34" i="6"/>
  <c r="T16" i="6"/>
  <c r="O50" i="6"/>
  <c r="Y50" i="6" s="1"/>
  <c r="L49" i="6"/>
  <c r="V49" i="6"/>
  <c r="P17" i="6"/>
  <c r="O31" i="6"/>
  <c r="O54" i="6"/>
  <c r="O21" i="6"/>
  <c r="Y21" i="6" s="1"/>
  <c r="Z21" i="6" s="1"/>
  <c r="O41" i="6"/>
  <c r="S26" i="6"/>
  <c r="Y19" i="6"/>
  <c r="Z19" i="6" s="1"/>
  <c r="T19" i="6" s="1"/>
  <c r="O36" i="6"/>
  <c r="O29" i="6"/>
  <c r="N13" i="6"/>
  <c r="S14" i="6"/>
  <c r="V13" i="6"/>
  <c r="O12" i="6"/>
  <c r="O11" i="6" s="1"/>
  <c r="L11" i="6"/>
  <c r="M58" i="6"/>
  <c r="N17" i="6"/>
  <c r="N49" i="6"/>
  <c r="O38" i="6"/>
  <c r="O25" i="6"/>
  <c r="P13" i="6"/>
  <c r="Y42" i="5"/>
  <c r="Z42" i="5" s="1"/>
  <c r="T42" i="5" s="1"/>
  <c r="Y30" i="5"/>
  <c r="Z30" i="5" s="1"/>
  <c r="T30" i="5" s="1"/>
  <c r="Y33" i="5"/>
  <c r="Z33" i="5" s="1"/>
  <c r="T33" i="5" s="1"/>
  <c r="Y15" i="5"/>
  <c r="Z15" i="5" s="1"/>
  <c r="T15" i="5" s="1"/>
  <c r="Y19" i="5"/>
  <c r="Z19" i="5" s="1"/>
  <c r="T19" i="5" s="1"/>
  <c r="Y18" i="5"/>
  <c r="O43" i="5"/>
  <c r="Y43" i="5" s="1"/>
  <c r="Z43" i="5" s="1"/>
  <c r="O32" i="5"/>
  <c r="Y32" i="5" s="1"/>
  <c r="Z32" i="5" s="1"/>
  <c r="S31" i="5"/>
  <c r="O28" i="5"/>
  <c r="N17" i="5"/>
  <c r="M50" i="5"/>
  <c r="M13" i="5"/>
  <c r="S23" i="5"/>
  <c r="Y55" i="5"/>
  <c r="Z55" i="5" s="1"/>
  <c r="T55" i="5" s="1"/>
  <c r="O51" i="5"/>
  <c r="L50" i="5"/>
  <c r="O14" i="5"/>
  <c r="L13" i="5"/>
  <c r="T40" i="5"/>
  <c r="O38" i="5"/>
  <c r="Y25" i="5"/>
  <c r="Z25" i="5" s="1"/>
  <c r="T25" i="5" s="1"/>
  <c r="R17" i="5"/>
  <c r="R13" i="5"/>
  <c r="O12" i="5"/>
  <c r="O11" i="5" s="1"/>
  <c r="S51" i="5"/>
  <c r="P50" i="5"/>
  <c r="S14" i="5"/>
  <c r="P13" i="5"/>
  <c r="O41" i="5"/>
  <c r="Y41" i="5" s="1"/>
  <c r="Z41" i="5" s="1"/>
  <c r="M17" i="5"/>
  <c r="S55" i="5"/>
  <c r="S40" i="5"/>
  <c r="S38" i="5"/>
  <c r="Y34" i="5"/>
  <c r="Z34" i="5" s="1"/>
  <c r="T34" i="5" s="1"/>
  <c r="O22" i="5"/>
  <c r="O20" i="5"/>
  <c r="S16" i="5"/>
  <c r="P17" i="5"/>
  <c r="V17" i="5"/>
  <c r="V59" i="5" s="1"/>
  <c r="T31" i="5"/>
  <c r="S22" i="5"/>
  <c r="L17" i="5"/>
  <c r="Y21" i="5"/>
  <c r="Z21" i="5" s="1"/>
  <c r="T21" i="5" s="1"/>
  <c r="Y24" i="4"/>
  <c r="Z24" i="4" s="1"/>
  <c r="T24" i="4" s="1"/>
  <c r="Y30" i="4"/>
  <c r="Z30" i="4" s="1"/>
  <c r="T30" i="4" s="1"/>
  <c r="S13" i="4"/>
  <c r="V50" i="4"/>
  <c r="O51" i="4"/>
  <c r="Y51" i="4" s="1"/>
  <c r="L50" i="4"/>
  <c r="O14" i="4"/>
  <c r="Y14" i="4" s="1"/>
  <c r="L13" i="4"/>
  <c r="O18" i="4"/>
  <c r="L17" i="4"/>
  <c r="O32" i="4"/>
  <c r="O55" i="4"/>
  <c r="Y55" i="4" s="1"/>
  <c r="Z55" i="4" s="1"/>
  <c r="N17" i="4"/>
  <c r="S42" i="4"/>
  <c r="Y40" i="4"/>
  <c r="Z40" i="4" s="1"/>
  <c r="T40" i="4" s="1"/>
  <c r="Y31" i="4"/>
  <c r="Z31" i="4" s="1"/>
  <c r="T31" i="4" s="1"/>
  <c r="S24" i="4"/>
  <c r="O37" i="4"/>
  <c r="V17" i="4"/>
  <c r="V13" i="4"/>
  <c r="S18" i="4"/>
  <c r="P17" i="4"/>
  <c r="N50" i="4"/>
  <c r="T21" i="4"/>
  <c r="N13" i="4"/>
  <c r="S23" i="4"/>
  <c r="O12" i="4"/>
  <c r="O11" i="4" s="1"/>
  <c r="L11" i="4"/>
  <c r="T41" i="4"/>
  <c r="Y28" i="4"/>
  <c r="Z28" i="4" s="1"/>
  <c r="T28" i="4" s="1"/>
  <c r="Y22" i="4"/>
  <c r="Z22" i="4" s="1"/>
  <c r="T22" i="4" s="1"/>
  <c r="O34" i="4"/>
  <c r="Y36" i="4"/>
  <c r="Z36" i="4" s="1"/>
  <c r="T36" i="4" s="1"/>
  <c r="O19" i="4"/>
  <c r="R50" i="4"/>
  <c r="O26" i="4"/>
  <c r="R13" i="4"/>
  <c r="S12" i="4"/>
  <c r="S11" i="4" s="1"/>
  <c r="P11" i="4"/>
  <c r="O15" i="4"/>
  <c r="Y27" i="4"/>
  <c r="Z27" i="4" s="1"/>
  <c r="T27" i="4" s="1"/>
  <c r="Y54" i="3"/>
  <c r="Z54" i="3" s="1"/>
  <c r="T54" i="3" s="1"/>
  <c r="Y52" i="3"/>
  <c r="Z52" i="3" s="1"/>
  <c r="T52" i="3" s="1"/>
  <c r="Y37" i="3"/>
  <c r="Z37" i="3" s="1"/>
  <c r="T37" i="3" s="1"/>
  <c r="V50" i="3"/>
  <c r="O18" i="3"/>
  <c r="L17" i="3"/>
  <c r="L13" i="3"/>
  <c r="O15" i="3"/>
  <c r="Q17" i="3"/>
  <c r="O43" i="3"/>
  <c r="Y43" i="3" s="1"/>
  <c r="Z43" i="3" s="1"/>
  <c r="O53" i="3"/>
  <c r="Y53" i="3" s="1"/>
  <c r="Z53" i="3" s="1"/>
  <c r="O38" i="3"/>
  <c r="Y36" i="3"/>
  <c r="Z36" i="3" s="1"/>
  <c r="T36" i="3" s="1"/>
  <c r="O19" i="3"/>
  <c r="Y19" i="3" s="1"/>
  <c r="Z19" i="3" s="1"/>
  <c r="O30" i="3"/>
  <c r="O26" i="3"/>
  <c r="O21" i="3"/>
  <c r="O14" i="3"/>
  <c r="Y14" i="3" s="1"/>
  <c r="P13" i="3"/>
  <c r="S15" i="3"/>
  <c r="S13" i="3" s="1"/>
  <c r="N50" i="3"/>
  <c r="S18" i="3"/>
  <c r="P17" i="3"/>
  <c r="O12" i="3"/>
  <c r="O11" i="3" s="1"/>
  <c r="L11" i="3"/>
  <c r="O51" i="3"/>
  <c r="Y51" i="3" s="1"/>
  <c r="L50" i="3"/>
  <c r="S12" i="3"/>
  <c r="S11" i="3" s="1"/>
  <c r="P11" i="3"/>
  <c r="O42" i="3"/>
  <c r="Y42" i="3" s="1"/>
  <c r="Z42" i="3" s="1"/>
  <c r="S30" i="3"/>
  <c r="S26" i="3"/>
  <c r="V17" i="3"/>
  <c r="O41" i="3"/>
  <c r="O25" i="3"/>
  <c r="Y25" i="3" s="1"/>
  <c r="Z25" i="3" s="1"/>
  <c r="O55" i="3"/>
  <c r="Y55" i="3" s="1"/>
  <c r="Z55" i="3" s="1"/>
  <c r="O31" i="3"/>
  <c r="Y31" i="3" s="1"/>
  <c r="Z31" i="3" s="1"/>
  <c r="Y23" i="3"/>
  <c r="Z23" i="3" s="1"/>
  <c r="T23" i="3" s="1"/>
  <c r="N17" i="3"/>
  <c r="Q50" i="3"/>
  <c r="S42" i="3"/>
  <c r="O33" i="3"/>
  <c r="Y33" i="3" s="1"/>
  <c r="Z33" i="3" s="1"/>
  <c r="O27" i="3"/>
  <c r="Y27" i="3" s="1"/>
  <c r="Z27" i="3" s="1"/>
  <c r="O24" i="3"/>
  <c r="R50" i="3"/>
  <c r="V13" i="3"/>
  <c r="R17" i="3"/>
  <c r="Y38" i="3"/>
  <c r="Z38" i="3" s="1"/>
  <c r="Y30" i="2"/>
  <c r="Z30" i="2" s="1"/>
  <c r="T30" i="2" s="1"/>
  <c r="Y19" i="2"/>
  <c r="Z19" i="2" s="1"/>
  <c r="T19" i="2" s="1"/>
  <c r="Y37" i="2"/>
  <c r="Z37" i="2" s="1"/>
  <c r="T37" i="2" s="1"/>
  <c r="Y21" i="2"/>
  <c r="Z21" i="2" s="1"/>
  <c r="T21" i="2" s="1"/>
  <c r="Y27" i="2"/>
  <c r="Z27" i="2" s="1"/>
  <c r="T27" i="2" s="1"/>
  <c r="Y24" i="2"/>
  <c r="Z24" i="2" s="1"/>
  <c r="T24" i="2" s="1"/>
  <c r="S51" i="2"/>
  <c r="P50" i="2"/>
  <c r="O14" i="2"/>
  <c r="Y14" i="2" s="1"/>
  <c r="L13" i="2"/>
  <c r="V50" i="2"/>
  <c r="V13" i="2"/>
  <c r="O32" i="2"/>
  <c r="Y32" i="2" s="1"/>
  <c r="Z32" i="2" s="1"/>
  <c r="S40" i="2"/>
  <c r="S38" i="2"/>
  <c r="O20" i="2"/>
  <c r="O16" i="2"/>
  <c r="L17" i="2"/>
  <c r="R50" i="2"/>
  <c r="T22" i="2"/>
  <c r="O51" i="2"/>
  <c r="Y51" i="2" s="1"/>
  <c r="L50" i="2"/>
  <c r="S14" i="2"/>
  <c r="P13" i="2"/>
  <c r="R17" i="2"/>
  <c r="T39" i="2"/>
  <c r="Y25" i="2"/>
  <c r="Z25" i="2" s="1"/>
  <c r="T25" i="2" s="1"/>
  <c r="P17" i="2"/>
  <c r="V17" i="2"/>
  <c r="O12" i="2"/>
  <c r="O11" i="2" s="1"/>
  <c r="Q17" i="2"/>
  <c r="S12" i="2"/>
  <c r="S11" i="2" s="1"/>
  <c r="O38" i="2"/>
  <c r="O41" i="2"/>
  <c r="Y41" i="2" s="1"/>
  <c r="Z41" i="2" s="1"/>
  <c r="O34" i="2"/>
  <c r="Y34" i="2" s="1"/>
  <c r="Z34" i="2" s="1"/>
  <c r="O29" i="2"/>
  <c r="M17" i="2"/>
  <c r="O55" i="2"/>
  <c r="Y55" i="2" s="1"/>
  <c r="Z55" i="2" s="1"/>
  <c r="O53" i="2"/>
  <c r="Y43" i="2"/>
  <c r="Z43" i="2" s="1"/>
  <c r="T43" i="2" s="1"/>
  <c r="O31" i="2"/>
  <c r="Y31" i="2" s="1"/>
  <c r="Z31" i="2" s="1"/>
  <c r="N17" i="2"/>
  <c r="N59" i="2" s="1"/>
  <c r="M50" i="2"/>
  <c r="O42" i="2"/>
  <c r="M13" i="2"/>
  <c r="R13" i="2"/>
  <c r="S41" i="1"/>
  <c r="Y43" i="1"/>
  <c r="L17" i="1"/>
  <c r="O42" i="1"/>
  <c r="Y42" i="1" s="1"/>
  <c r="Z42" i="1" s="1"/>
  <c r="O41" i="1"/>
  <c r="S42" i="1"/>
  <c r="V17" i="1"/>
  <c r="V59" i="1" s="1"/>
  <c r="O55" i="1"/>
  <c r="Y55" i="1" s="1"/>
  <c r="O53" i="1"/>
  <c r="Y53" i="1" s="1"/>
  <c r="O54" i="1"/>
  <c r="Y54" i="1" s="1"/>
  <c r="S53" i="1"/>
  <c r="Z40" i="1"/>
  <c r="T40" i="1" s="1"/>
  <c r="Y38" i="1"/>
  <c r="Z38" i="1" s="1"/>
  <c r="T38" i="1" s="1"/>
  <c r="Y36" i="1"/>
  <c r="Z36" i="1" s="1"/>
  <c r="T36" i="1" s="1"/>
  <c r="T37" i="1"/>
  <c r="S39" i="1"/>
  <c r="S37" i="1"/>
  <c r="T39" i="1"/>
  <c r="Y33" i="1"/>
  <c r="Z33" i="1" s="1"/>
  <c r="T33" i="1" s="1"/>
  <c r="O32" i="1"/>
  <c r="Y32" i="1" s="1"/>
  <c r="Z32" i="1" s="1"/>
  <c r="Y31" i="1"/>
  <c r="Z31" i="1" s="1"/>
  <c r="T31" i="1" s="1"/>
  <c r="Y29" i="1"/>
  <c r="Z29" i="1" s="1"/>
  <c r="T29" i="1" s="1"/>
  <c r="Z28" i="1"/>
  <c r="T28" i="1" s="1"/>
  <c r="Y23" i="1"/>
  <c r="Z23" i="1" s="1"/>
  <c r="T23" i="1" s="1"/>
  <c r="Y21" i="1"/>
  <c r="Z21" i="1" s="1"/>
  <c r="T21" i="1" s="1"/>
  <c r="O19" i="1"/>
  <c r="Y19" i="1" s="1"/>
  <c r="Z19" i="1" s="1"/>
  <c r="S21" i="1"/>
  <c r="O27" i="1"/>
  <c r="O18" i="1"/>
  <c r="K59" i="1"/>
  <c r="Z16" i="1"/>
  <c r="T16" i="1" s="1"/>
  <c r="O51" i="1"/>
  <c r="Y51" i="1" s="1"/>
  <c r="S51" i="1"/>
  <c r="O15" i="1"/>
  <c r="Y15" i="1" s="1"/>
  <c r="O12" i="1"/>
  <c r="O11" i="1" s="1"/>
  <c r="L11" i="1"/>
  <c r="S14" i="1"/>
  <c r="S13" i="1" s="1"/>
  <c r="O14" i="1"/>
  <c r="S49" i="6" l="1"/>
  <c r="N59" i="5"/>
  <c r="T53" i="6"/>
  <c r="Y28" i="10"/>
  <c r="Z28" i="10" s="1"/>
  <c r="T28" i="10" s="1"/>
  <c r="T23" i="4"/>
  <c r="T25" i="1"/>
  <c r="M59" i="10"/>
  <c r="Y52" i="4"/>
  <c r="Z52" i="4" s="1"/>
  <c r="T52" i="4" s="1"/>
  <c r="T23" i="9"/>
  <c r="S13" i="9"/>
  <c r="S13" i="12"/>
  <c r="S50" i="3"/>
  <c r="Q59" i="9"/>
  <c r="S50" i="4"/>
  <c r="O13" i="1"/>
  <c r="Y14" i="1"/>
  <c r="Y52" i="1"/>
  <c r="Z52" i="1" s="1"/>
  <c r="T52" i="1" s="1"/>
  <c r="T35" i="4"/>
  <c r="S50" i="8"/>
  <c r="T32" i="10"/>
  <c r="Z43" i="1"/>
  <c r="T43" i="1" s="1"/>
  <c r="S13" i="2"/>
  <c r="S50" i="7"/>
  <c r="S50" i="2"/>
  <c r="N59" i="3"/>
  <c r="R59" i="4"/>
  <c r="T37" i="7"/>
  <c r="T24" i="8"/>
  <c r="T52" i="8"/>
  <c r="S50" i="9"/>
  <c r="M59" i="8"/>
  <c r="M59" i="3"/>
  <c r="Q59" i="11"/>
  <c r="Q59" i="7"/>
  <c r="T25" i="4"/>
  <c r="S50" i="11"/>
  <c r="M59" i="9"/>
  <c r="R59" i="7"/>
  <c r="N58" i="6"/>
  <c r="R58" i="6"/>
  <c r="M59" i="4"/>
  <c r="Q59" i="8"/>
  <c r="S50" i="10"/>
  <c r="R59" i="10"/>
  <c r="Y38" i="4"/>
  <c r="Z38" i="4" s="1"/>
  <c r="T38" i="4" s="1"/>
  <c r="S17" i="2"/>
  <c r="T51" i="6"/>
  <c r="R59" i="2"/>
  <c r="T54" i="2"/>
  <c r="V59" i="3"/>
  <c r="Q59" i="3"/>
  <c r="S13" i="6"/>
  <c r="L59" i="12"/>
  <c r="R59" i="12"/>
  <c r="Q58" i="6"/>
  <c r="S50" i="12"/>
  <c r="Q59" i="10"/>
  <c r="V58" i="6"/>
  <c r="M59" i="2"/>
  <c r="L59" i="5"/>
  <c r="M59" i="5"/>
  <c r="L58" i="6"/>
  <c r="S17" i="6"/>
  <c r="V59" i="7"/>
  <c r="T30" i="7"/>
  <c r="S13" i="8"/>
  <c r="T19" i="11"/>
  <c r="R59" i="11"/>
  <c r="T35" i="11"/>
  <c r="N59" i="8"/>
  <c r="N59" i="7"/>
  <c r="S17" i="9"/>
  <c r="S17" i="5"/>
  <c r="S17" i="1"/>
  <c r="N59" i="10"/>
  <c r="T40" i="10"/>
  <c r="T35" i="6"/>
  <c r="N59" i="4"/>
  <c r="Y54" i="8"/>
  <c r="Z54" i="8" s="1"/>
  <c r="T54" i="8" s="1"/>
  <c r="P59" i="5"/>
  <c r="Q59" i="2"/>
  <c r="V59" i="8"/>
  <c r="P59" i="10"/>
  <c r="S17" i="11"/>
  <c r="S59" i="11" s="1"/>
  <c r="Y26" i="1"/>
  <c r="Z26" i="1" s="1"/>
  <c r="T26" i="1" s="1"/>
  <c r="Y35" i="2"/>
  <c r="Z35" i="2" s="1"/>
  <c r="T35" i="2" s="1"/>
  <c r="Y28" i="8"/>
  <c r="Z28" i="8" s="1"/>
  <c r="T28" i="8" s="1"/>
  <c r="Q59" i="4"/>
  <c r="O17" i="5"/>
  <c r="S50" i="5"/>
  <c r="N59" i="9"/>
  <c r="S50" i="1"/>
  <c r="T36" i="7"/>
  <c r="O50" i="1"/>
  <c r="R59" i="3"/>
  <c r="R59" i="5"/>
  <c r="N59" i="11"/>
  <c r="O50" i="12"/>
  <c r="Y30" i="12"/>
  <c r="Z30" i="12" s="1"/>
  <c r="T30" i="12" s="1"/>
  <c r="O17" i="12"/>
  <c r="Y18" i="12"/>
  <c r="M59" i="12"/>
  <c r="N59" i="12"/>
  <c r="T24" i="12"/>
  <c r="T32" i="12"/>
  <c r="Y39" i="12"/>
  <c r="Z39" i="12" s="1"/>
  <c r="T39" i="12" s="1"/>
  <c r="Y26" i="12"/>
  <c r="Z26" i="12" s="1"/>
  <c r="T26" i="12" s="1"/>
  <c r="Z51" i="12"/>
  <c r="Z50" i="12" s="1"/>
  <c r="Y50" i="12"/>
  <c r="T55" i="12"/>
  <c r="Y21" i="12"/>
  <c r="Z21" i="12" s="1"/>
  <c r="T21" i="12" s="1"/>
  <c r="O13" i="12"/>
  <c r="O59" i="12" s="1"/>
  <c r="Q59" i="12"/>
  <c r="T42" i="12"/>
  <c r="T40" i="12"/>
  <c r="T41" i="12"/>
  <c r="Y27" i="12"/>
  <c r="Z27" i="12" s="1"/>
  <c r="T27" i="12" s="1"/>
  <c r="Y29" i="12"/>
  <c r="Z29" i="12" s="1"/>
  <c r="T29" i="12" s="1"/>
  <c r="S17" i="12"/>
  <c r="V59" i="12"/>
  <c r="Y15" i="12"/>
  <c r="Z15" i="12" s="1"/>
  <c r="T15" i="12" s="1"/>
  <c r="Y37" i="12"/>
  <c r="Z37" i="12" s="1"/>
  <c r="T37" i="12" s="1"/>
  <c r="Y35" i="12"/>
  <c r="Z35" i="12" s="1"/>
  <c r="T35" i="12" s="1"/>
  <c r="Z14" i="12"/>
  <c r="T33" i="12"/>
  <c r="T34" i="12"/>
  <c r="Y19" i="12"/>
  <c r="Z19" i="12" s="1"/>
  <c r="T19" i="12" s="1"/>
  <c r="T36" i="12"/>
  <c r="P59" i="12"/>
  <c r="Y15" i="11"/>
  <c r="Z15" i="11" s="1"/>
  <c r="T15" i="11" s="1"/>
  <c r="Y41" i="11"/>
  <c r="Z41" i="11" s="1"/>
  <c r="T41" i="11" s="1"/>
  <c r="Y26" i="11"/>
  <c r="Z26" i="11" s="1"/>
  <c r="T26" i="11" s="1"/>
  <c r="V59" i="11"/>
  <c r="Y37" i="11"/>
  <c r="Z37" i="11" s="1"/>
  <c r="T37" i="11" s="1"/>
  <c r="Y25" i="11"/>
  <c r="Z25" i="11" s="1"/>
  <c r="T25" i="11" s="1"/>
  <c r="O13" i="11"/>
  <c r="Y42" i="11"/>
  <c r="Z42" i="11" s="1"/>
  <c r="T42" i="11" s="1"/>
  <c r="Y29" i="11"/>
  <c r="Z29" i="11" s="1"/>
  <c r="T29" i="11" s="1"/>
  <c r="Y14" i="11"/>
  <c r="L59" i="11"/>
  <c r="Y30" i="11"/>
  <c r="Z30" i="11" s="1"/>
  <c r="T30" i="11" s="1"/>
  <c r="Y23" i="11"/>
  <c r="Z23" i="11" s="1"/>
  <c r="T23" i="11" s="1"/>
  <c r="Y39" i="11"/>
  <c r="Z39" i="11" s="1"/>
  <c r="T39" i="11" s="1"/>
  <c r="Y33" i="11"/>
  <c r="Z33" i="11" s="1"/>
  <c r="T33" i="11" s="1"/>
  <c r="Y34" i="11"/>
  <c r="Z34" i="11" s="1"/>
  <c r="T34" i="11" s="1"/>
  <c r="O17" i="11"/>
  <c r="Y18" i="11"/>
  <c r="O50" i="11"/>
  <c r="Y21" i="11"/>
  <c r="Z21" i="11" s="1"/>
  <c r="T21" i="11" s="1"/>
  <c r="Y27" i="11"/>
  <c r="Z27" i="11" s="1"/>
  <c r="T27" i="11" s="1"/>
  <c r="T40" i="11"/>
  <c r="P59" i="11"/>
  <c r="Y51" i="11"/>
  <c r="T53" i="11"/>
  <c r="Z14" i="10"/>
  <c r="T14" i="10" s="1"/>
  <c r="Y24" i="10"/>
  <c r="Z24" i="10" s="1"/>
  <c r="T24" i="10" s="1"/>
  <c r="Y35" i="10"/>
  <c r="Z35" i="10" s="1"/>
  <c r="T35" i="10" s="1"/>
  <c r="O17" i="10"/>
  <c r="Y18" i="10"/>
  <c r="Y15" i="10"/>
  <c r="Z15" i="10" s="1"/>
  <c r="T15" i="10" s="1"/>
  <c r="Y39" i="10"/>
  <c r="Z39" i="10" s="1"/>
  <c r="T39" i="10" s="1"/>
  <c r="Y29" i="10"/>
  <c r="Z29" i="10" s="1"/>
  <c r="T29" i="10" s="1"/>
  <c r="T38" i="10"/>
  <c r="Y19" i="10"/>
  <c r="Z19" i="10" s="1"/>
  <c r="T19" i="10" s="1"/>
  <c r="Y37" i="10"/>
  <c r="Z37" i="10" s="1"/>
  <c r="T37" i="10" s="1"/>
  <c r="Y33" i="10"/>
  <c r="Z33" i="10" s="1"/>
  <c r="T33" i="10" s="1"/>
  <c r="Y23" i="10"/>
  <c r="Z23" i="10" s="1"/>
  <c r="T23" i="10" s="1"/>
  <c r="L59" i="10"/>
  <c r="Z51" i="10"/>
  <c r="Z50" i="10" s="1"/>
  <c r="Y50" i="10"/>
  <c r="Y34" i="10"/>
  <c r="Z34" i="10" s="1"/>
  <c r="T34" i="10" s="1"/>
  <c r="O13" i="10"/>
  <c r="O50" i="10"/>
  <c r="Y30" i="10"/>
  <c r="Z30" i="10" s="1"/>
  <c r="T30" i="10" s="1"/>
  <c r="Y27" i="10"/>
  <c r="Z27" i="10" s="1"/>
  <c r="T27" i="10" s="1"/>
  <c r="Y16" i="10"/>
  <c r="Z16" i="10" s="1"/>
  <c r="T16" i="10" s="1"/>
  <c r="Y31" i="10"/>
  <c r="Z31" i="10" s="1"/>
  <c r="T31" i="10" s="1"/>
  <c r="V59" i="10"/>
  <c r="S17" i="10"/>
  <c r="Y21" i="10"/>
  <c r="Z21" i="10" s="1"/>
  <c r="T21" i="10" s="1"/>
  <c r="Y43" i="9"/>
  <c r="Z43" i="9" s="1"/>
  <c r="T43" i="9" s="1"/>
  <c r="O50" i="9"/>
  <c r="Y39" i="9"/>
  <c r="Z39" i="9" s="1"/>
  <c r="T39" i="9" s="1"/>
  <c r="Y27" i="9"/>
  <c r="Z27" i="9" s="1"/>
  <c r="T27" i="9" s="1"/>
  <c r="P59" i="9"/>
  <c r="Y35" i="9"/>
  <c r="Z35" i="9" s="1"/>
  <c r="T35" i="9" s="1"/>
  <c r="O17" i="9"/>
  <c r="Y18" i="9"/>
  <c r="Y21" i="9"/>
  <c r="Z21" i="9" s="1"/>
  <c r="T21" i="9" s="1"/>
  <c r="Y26" i="9"/>
  <c r="Z26" i="9" s="1"/>
  <c r="T26" i="9" s="1"/>
  <c r="Y24" i="9"/>
  <c r="Z24" i="9" s="1"/>
  <c r="T24" i="9" s="1"/>
  <c r="T40" i="9"/>
  <c r="L59" i="9"/>
  <c r="Y37" i="9"/>
  <c r="Z37" i="9" s="1"/>
  <c r="T37" i="9" s="1"/>
  <c r="Y15" i="9"/>
  <c r="Z15" i="9" s="1"/>
  <c r="T15" i="9" s="1"/>
  <c r="Y34" i="9"/>
  <c r="Z34" i="9" s="1"/>
  <c r="T34" i="9" s="1"/>
  <c r="Y51" i="9"/>
  <c r="Y36" i="9"/>
  <c r="Z36" i="9" s="1"/>
  <c r="T36" i="9" s="1"/>
  <c r="V59" i="9"/>
  <c r="Y19" i="9"/>
  <c r="Z19" i="9" s="1"/>
  <c r="T19" i="9" s="1"/>
  <c r="Y32" i="9"/>
  <c r="Z32" i="9" s="1"/>
  <c r="T32" i="9" s="1"/>
  <c r="O13" i="9"/>
  <c r="Y33" i="9"/>
  <c r="Z33" i="9" s="1"/>
  <c r="T33" i="9" s="1"/>
  <c r="Y14" i="9"/>
  <c r="Y34" i="8"/>
  <c r="Z34" i="8" s="1"/>
  <c r="T34" i="8" s="1"/>
  <c r="Y32" i="8"/>
  <c r="Z32" i="8" s="1"/>
  <c r="T32" i="8" s="1"/>
  <c r="Y27" i="8"/>
  <c r="Z27" i="8" s="1"/>
  <c r="T27" i="8" s="1"/>
  <c r="Y16" i="8"/>
  <c r="Z16" i="8" s="1"/>
  <c r="T16" i="8" s="1"/>
  <c r="Y37" i="8"/>
  <c r="Z37" i="8" s="1"/>
  <c r="T37" i="8" s="1"/>
  <c r="O13" i="8"/>
  <c r="Y14" i="8"/>
  <c r="Y41" i="8"/>
  <c r="Z41" i="8" s="1"/>
  <c r="T41" i="8" s="1"/>
  <c r="T22" i="8"/>
  <c r="T53" i="8"/>
  <c r="Y26" i="8"/>
  <c r="Z26" i="8" s="1"/>
  <c r="T26" i="8" s="1"/>
  <c r="Y30" i="8"/>
  <c r="Z30" i="8" s="1"/>
  <c r="T30" i="8" s="1"/>
  <c r="Y35" i="8"/>
  <c r="Z35" i="8" s="1"/>
  <c r="T35" i="8" s="1"/>
  <c r="Z51" i="8"/>
  <c r="T51" i="8" s="1"/>
  <c r="Y21" i="8"/>
  <c r="Z21" i="8" s="1"/>
  <c r="T21" i="8" s="1"/>
  <c r="Y29" i="8"/>
  <c r="Z29" i="8" s="1"/>
  <c r="T29" i="8" s="1"/>
  <c r="T20" i="8"/>
  <c r="Y42" i="8"/>
  <c r="Z42" i="8" s="1"/>
  <c r="T42" i="8" s="1"/>
  <c r="Y19" i="8"/>
  <c r="Z19" i="8" s="1"/>
  <c r="T19" i="8" s="1"/>
  <c r="O17" i="8"/>
  <c r="Y18" i="8"/>
  <c r="O50" i="8"/>
  <c r="Y15" i="8"/>
  <c r="Z15" i="8" s="1"/>
  <c r="T15" i="8" s="1"/>
  <c r="Y33" i="8"/>
  <c r="Z33" i="8" s="1"/>
  <c r="T33" i="8" s="1"/>
  <c r="Y23" i="8"/>
  <c r="Z23" i="8" s="1"/>
  <c r="T23" i="8" s="1"/>
  <c r="L59" i="8"/>
  <c r="S17" i="8"/>
  <c r="P59" i="8"/>
  <c r="Z51" i="7"/>
  <c r="Z50" i="7" s="1"/>
  <c r="Y50" i="7"/>
  <c r="Y39" i="7"/>
  <c r="Z39" i="7" s="1"/>
  <c r="T39" i="7" s="1"/>
  <c r="Y27" i="7"/>
  <c r="Z27" i="7" s="1"/>
  <c r="T27" i="7" s="1"/>
  <c r="Y35" i="7"/>
  <c r="Z35" i="7" s="1"/>
  <c r="T35" i="7" s="1"/>
  <c r="L59" i="7"/>
  <c r="S17" i="7"/>
  <c r="T40" i="7"/>
  <c r="P59" i="7"/>
  <c r="Y32" i="7"/>
  <c r="Z32" i="7" s="1"/>
  <c r="T32" i="7" s="1"/>
  <c r="O13" i="7"/>
  <c r="Y41" i="7"/>
  <c r="Z41" i="7" s="1"/>
  <c r="T41" i="7" s="1"/>
  <c r="T22" i="7"/>
  <c r="Z14" i="7"/>
  <c r="Y25" i="7"/>
  <c r="Z25" i="7" s="1"/>
  <c r="T25" i="7" s="1"/>
  <c r="Y19" i="7"/>
  <c r="Z19" i="7" s="1"/>
  <c r="T19" i="7" s="1"/>
  <c r="Y21" i="7"/>
  <c r="Z21" i="7" s="1"/>
  <c r="T21" i="7" s="1"/>
  <c r="T29" i="7"/>
  <c r="Y29" i="7"/>
  <c r="Z29" i="7" s="1"/>
  <c r="Y33" i="7"/>
  <c r="Z33" i="7" s="1"/>
  <c r="T33" i="7" s="1"/>
  <c r="O17" i="7"/>
  <c r="Y18" i="7"/>
  <c r="O50" i="7"/>
  <c r="Y15" i="7"/>
  <c r="Z15" i="7" s="1"/>
  <c r="T15" i="7" s="1"/>
  <c r="Y42" i="7"/>
  <c r="Z42" i="7" s="1"/>
  <c r="T42" i="7" s="1"/>
  <c r="S59" i="7"/>
  <c r="Z50" i="6"/>
  <c r="T50" i="6" s="1"/>
  <c r="Y41" i="6"/>
  <c r="Z41" i="6" s="1"/>
  <c r="T41" i="6" s="1"/>
  <c r="Y31" i="6"/>
  <c r="Z31" i="6" s="1"/>
  <c r="T31" i="6" s="1"/>
  <c r="Y34" i="6"/>
  <c r="Z34" i="6" s="1"/>
  <c r="T34" i="6" s="1"/>
  <c r="O17" i="6"/>
  <c r="Y36" i="6"/>
  <c r="Z36" i="6" s="1"/>
  <c r="T36" i="6" s="1"/>
  <c r="Y32" i="6"/>
  <c r="Z32" i="6" s="1"/>
  <c r="T32" i="6" s="1"/>
  <c r="Y20" i="6"/>
  <c r="Z20" i="6" s="1"/>
  <c r="T20" i="6" s="1"/>
  <c r="T30" i="6"/>
  <c r="Y54" i="6"/>
  <c r="Z54" i="6" s="1"/>
  <c r="T54" i="6" s="1"/>
  <c r="P58" i="6"/>
  <c r="Y18" i="6"/>
  <c r="Z18" i="6" s="1"/>
  <c r="T18" i="6" s="1"/>
  <c r="O13" i="6"/>
  <c r="T21" i="6"/>
  <c r="Y38" i="6"/>
  <c r="Z38" i="6" s="1"/>
  <c r="T38" i="6" s="1"/>
  <c r="Y29" i="6"/>
  <c r="Z29" i="6" s="1"/>
  <c r="T29" i="6" s="1"/>
  <c r="O49" i="6"/>
  <c r="Y15" i="6"/>
  <c r="Z15" i="6" s="1"/>
  <c r="T15" i="6" s="1"/>
  <c r="Y25" i="6"/>
  <c r="Z25" i="6" s="1"/>
  <c r="T25" i="6" s="1"/>
  <c r="Y22" i="6"/>
  <c r="Z22" i="6" s="1"/>
  <c r="T22" i="6" s="1"/>
  <c r="Y14" i="6"/>
  <c r="T37" i="6"/>
  <c r="Y28" i="5"/>
  <c r="Z28" i="5" s="1"/>
  <c r="T28" i="5" s="1"/>
  <c r="T32" i="5"/>
  <c r="S13" i="5"/>
  <c r="Y22" i="5"/>
  <c r="Z22" i="5" s="1"/>
  <c r="T22" i="5" s="1"/>
  <c r="Y38" i="5"/>
  <c r="Z38" i="5" s="1"/>
  <c r="T38" i="5" s="1"/>
  <c r="Y14" i="5"/>
  <c r="O13" i="5"/>
  <c r="Y51" i="5"/>
  <c r="O50" i="5"/>
  <c r="T43" i="5"/>
  <c r="Y20" i="5"/>
  <c r="Z20" i="5" s="1"/>
  <c r="T20" i="5" s="1"/>
  <c r="Z18" i="5"/>
  <c r="T41" i="5"/>
  <c r="Y15" i="4"/>
  <c r="Z15" i="4" s="1"/>
  <c r="T15" i="4" s="1"/>
  <c r="Y26" i="4"/>
  <c r="Z26" i="4" s="1"/>
  <c r="T26" i="4" s="1"/>
  <c r="O17" i="4"/>
  <c r="Y18" i="4"/>
  <c r="O50" i="4"/>
  <c r="P59" i="4"/>
  <c r="L59" i="4"/>
  <c r="V59" i="4"/>
  <c r="Y19" i="4"/>
  <c r="Z19" i="4" s="1"/>
  <c r="T19" i="4" s="1"/>
  <c r="Z14" i="4"/>
  <c r="Y32" i="4"/>
  <c r="Z32" i="4" s="1"/>
  <c r="T32" i="4" s="1"/>
  <c r="Y37" i="4"/>
  <c r="Z37" i="4" s="1"/>
  <c r="T37" i="4" s="1"/>
  <c r="Y34" i="4"/>
  <c r="Z34" i="4" s="1"/>
  <c r="T34" i="4" s="1"/>
  <c r="O13" i="4"/>
  <c r="S17" i="4"/>
  <c r="S59" i="4" s="1"/>
  <c r="T55" i="4"/>
  <c r="Z51" i="4"/>
  <c r="Z51" i="3"/>
  <c r="Z50" i="3" s="1"/>
  <c r="Y50" i="3"/>
  <c r="Y15" i="3"/>
  <c r="Z15" i="3" s="1"/>
  <c r="T15" i="3" s="1"/>
  <c r="O13" i="3"/>
  <c r="Y30" i="3"/>
  <c r="Z30" i="3" s="1"/>
  <c r="T30" i="3" s="1"/>
  <c r="O17" i="3"/>
  <c r="Y18" i="3"/>
  <c r="T25" i="3"/>
  <c r="P59" i="3"/>
  <c r="L59" i="3"/>
  <c r="T43" i="3"/>
  <c r="T27" i="3"/>
  <c r="T55" i="3"/>
  <c r="T42" i="3"/>
  <c r="Z14" i="3"/>
  <c r="O50" i="3"/>
  <c r="Y26" i="3"/>
  <c r="Z26" i="3" s="1"/>
  <c r="T26" i="3" s="1"/>
  <c r="Y21" i="3"/>
  <c r="Z21" i="3" s="1"/>
  <c r="T21" i="3" s="1"/>
  <c r="S17" i="3"/>
  <c r="T53" i="3"/>
  <c r="Y41" i="3"/>
  <c r="Z41" i="3" s="1"/>
  <c r="T41" i="3" s="1"/>
  <c r="T19" i="3"/>
  <c r="T38" i="3"/>
  <c r="Y24" i="3"/>
  <c r="Z24" i="3" s="1"/>
  <c r="T24" i="3" s="1"/>
  <c r="T33" i="3"/>
  <c r="T31" i="3"/>
  <c r="Z51" i="2"/>
  <c r="Y20" i="2"/>
  <c r="Z20" i="2" s="1"/>
  <c r="T20" i="2" s="1"/>
  <c r="O17" i="2"/>
  <c r="Y16" i="2"/>
  <c r="Z16" i="2" s="1"/>
  <c r="T16" i="2" s="1"/>
  <c r="Z14" i="2"/>
  <c r="O13" i="2"/>
  <c r="Z18" i="2"/>
  <c r="T31" i="2"/>
  <c r="T55" i="2"/>
  <c r="T41" i="2"/>
  <c r="O50" i="2"/>
  <c r="Y42" i="2"/>
  <c r="Z42" i="2" s="1"/>
  <c r="T42" i="2" s="1"/>
  <c r="Y29" i="2"/>
  <c r="Z29" i="2" s="1"/>
  <c r="T29" i="2" s="1"/>
  <c r="T32" i="2"/>
  <c r="T34" i="2"/>
  <c r="Y53" i="2"/>
  <c r="Z53" i="2" s="1"/>
  <c r="T53" i="2" s="1"/>
  <c r="P59" i="2"/>
  <c r="Y38" i="2"/>
  <c r="Z38" i="2" s="1"/>
  <c r="T38" i="2" s="1"/>
  <c r="V59" i="2"/>
  <c r="L59" i="2"/>
  <c r="O17" i="1"/>
  <c r="Y41" i="1"/>
  <c r="T42" i="1"/>
  <c r="Z55" i="1"/>
  <c r="T55" i="1" s="1"/>
  <c r="Z53" i="1"/>
  <c r="T53" i="1" s="1"/>
  <c r="Z54" i="1"/>
  <c r="T54" i="1" s="1"/>
  <c r="P59" i="1"/>
  <c r="R59" i="1"/>
  <c r="M59" i="1"/>
  <c r="T32" i="1"/>
  <c r="Y18" i="1"/>
  <c r="Z18" i="1" s="1"/>
  <c r="T19" i="1"/>
  <c r="L59" i="1"/>
  <c r="Y27" i="1"/>
  <c r="Z27" i="1" s="1"/>
  <c r="T27" i="1" s="1"/>
  <c r="Q59" i="1"/>
  <c r="Z15" i="1"/>
  <c r="T15" i="1" s="1"/>
  <c r="Y50" i="1"/>
  <c r="N59" i="1"/>
  <c r="Z13" i="3" l="1"/>
  <c r="Z13" i="2"/>
  <c r="S59" i="3"/>
  <c r="S59" i="2"/>
  <c r="Y50" i="8"/>
  <c r="Z50" i="4"/>
  <c r="Z17" i="2"/>
  <c r="S59" i="10"/>
  <c r="S59" i="9"/>
  <c r="T14" i="2"/>
  <c r="T13" i="2" s="1"/>
  <c r="Y13" i="2"/>
  <c r="T51" i="7"/>
  <c r="T50" i="7" s="1"/>
  <c r="Y17" i="2"/>
  <c r="O59" i="1"/>
  <c r="Y50" i="4"/>
  <c r="S59" i="5"/>
  <c r="S59" i="8"/>
  <c r="S59" i="1"/>
  <c r="S59" i="12"/>
  <c r="S58" i="6"/>
  <c r="O58" i="6"/>
  <c r="Z13" i="4"/>
  <c r="O59" i="5"/>
  <c r="O59" i="7"/>
  <c r="Z50" i="8"/>
  <c r="Z13" i="12"/>
  <c r="O59" i="4"/>
  <c r="O59" i="8"/>
  <c r="O59" i="3"/>
  <c r="T18" i="1"/>
  <c r="Y13" i="1"/>
  <c r="O59" i="11"/>
  <c r="O59" i="2"/>
  <c r="O59" i="9"/>
  <c r="T50" i="8"/>
  <c r="O59" i="10"/>
  <c r="Y13" i="3"/>
  <c r="Z13" i="7"/>
  <c r="Z18" i="12"/>
  <c r="Y17" i="12"/>
  <c r="T51" i="12"/>
  <c r="T50" i="12" s="1"/>
  <c r="T14" i="12"/>
  <c r="T13" i="12" s="1"/>
  <c r="Y13" i="12"/>
  <c r="Z18" i="11"/>
  <c r="Y17" i="11"/>
  <c r="Z51" i="11"/>
  <c r="Y50" i="11"/>
  <c r="Z14" i="11"/>
  <c r="Y13" i="11"/>
  <c r="T13" i="10"/>
  <c r="Z13" i="10"/>
  <c r="Y13" i="10"/>
  <c r="T51" i="10"/>
  <c r="T50" i="10" s="1"/>
  <c r="Z18" i="10"/>
  <c r="Y17" i="10"/>
  <c r="Z14" i="9"/>
  <c r="Y13" i="9"/>
  <c r="Z18" i="9"/>
  <c r="Y17" i="9"/>
  <c r="Z51" i="9"/>
  <c r="Y50" i="9"/>
  <c r="Z18" i="8"/>
  <c r="Y17" i="8"/>
  <c r="Z14" i="8"/>
  <c r="Y13" i="8"/>
  <c r="Z18" i="7"/>
  <c r="Y17" i="7"/>
  <c r="T14" i="7"/>
  <c r="T13" i="7" s="1"/>
  <c r="Y13" i="7"/>
  <c r="Z14" i="6"/>
  <c r="Y13" i="6"/>
  <c r="Z49" i="6"/>
  <c r="Y17" i="6"/>
  <c r="T49" i="6"/>
  <c r="Y49" i="6"/>
  <c r="Z17" i="5"/>
  <c r="T18" i="5"/>
  <c r="T17" i="5" s="1"/>
  <c r="Z51" i="5"/>
  <c r="Y50" i="5"/>
  <c r="Z14" i="5"/>
  <c r="Y13" i="5"/>
  <c r="Y17" i="5"/>
  <c r="T51" i="4"/>
  <c r="T50" i="4" s="1"/>
  <c r="Z18" i="4"/>
  <c r="Y17" i="4"/>
  <c r="T14" i="4"/>
  <c r="T13" i="4" s="1"/>
  <c r="Y13" i="4"/>
  <c r="Z18" i="3"/>
  <c r="Y17" i="3"/>
  <c r="Y59" i="3" s="1"/>
  <c r="T14" i="3"/>
  <c r="T13" i="3" s="1"/>
  <c r="T51" i="3"/>
  <c r="T50" i="3" s="1"/>
  <c r="Z50" i="2"/>
  <c r="Y50" i="2"/>
  <c r="Y59" i="2" s="1"/>
  <c r="T18" i="2"/>
  <c r="T17" i="2" s="1"/>
  <c r="T51" i="2"/>
  <c r="T50" i="2" s="1"/>
  <c r="Z41" i="1"/>
  <c r="Z17" i="1" s="1"/>
  <c r="Y17" i="1"/>
  <c r="Z51" i="1"/>
  <c r="Z50" i="1" s="1"/>
  <c r="Z14" i="1"/>
  <c r="Z13" i="1" s="1"/>
  <c r="Z59" i="2" l="1"/>
  <c r="T59" i="2"/>
  <c r="Z59" i="1"/>
  <c r="Y59" i="7"/>
  <c r="Y59" i="8"/>
  <c r="Y59" i="12"/>
  <c r="Z17" i="12"/>
  <c r="Z59" i="12" s="1"/>
  <c r="T18" i="12"/>
  <c r="T17" i="12" s="1"/>
  <c r="T59" i="12" s="1"/>
  <c r="Z13" i="11"/>
  <c r="T14" i="11"/>
  <c r="T13" i="11" s="1"/>
  <c r="Z17" i="11"/>
  <c r="T18" i="11"/>
  <c r="T17" i="11" s="1"/>
  <c r="Z50" i="11"/>
  <c r="T51" i="11"/>
  <c r="T50" i="11" s="1"/>
  <c r="Y59" i="11"/>
  <c r="Z17" i="10"/>
  <c r="Z59" i="10" s="1"/>
  <c r="T18" i="10"/>
  <c r="T17" i="10" s="1"/>
  <c r="T59" i="10" s="1"/>
  <c r="Y59" i="10"/>
  <c r="Z13" i="9"/>
  <c r="T14" i="9"/>
  <c r="T13" i="9" s="1"/>
  <c r="Z50" i="9"/>
  <c r="T51" i="9"/>
  <c r="T50" i="9" s="1"/>
  <c r="Y59" i="9"/>
  <c r="Z17" i="9"/>
  <c r="T18" i="9"/>
  <c r="T17" i="9" s="1"/>
  <c r="Z17" i="8"/>
  <c r="T18" i="8"/>
  <c r="T17" i="8" s="1"/>
  <c r="Z13" i="8"/>
  <c r="T14" i="8"/>
  <c r="T13" i="8" s="1"/>
  <c r="Z17" i="7"/>
  <c r="Z59" i="7" s="1"/>
  <c r="T18" i="7"/>
  <c r="T17" i="7" s="1"/>
  <c r="T59" i="7" s="1"/>
  <c r="Z13" i="6"/>
  <c r="T14" i="6"/>
  <c r="T13" i="6" s="1"/>
  <c r="Z17" i="6"/>
  <c r="T17" i="6"/>
  <c r="Y58" i="6"/>
  <c r="Z13" i="5"/>
  <c r="T14" i="5"/>
  <c r="T13" i="5" s="1"/>
  <c r="Z50" i="5"/>
  <c r="T51" i="5"/>
  <c r="T50" i="5" s="1"/>
  <c r="Y59" i="5"/>
  <c r="Z17" i="4"/>
  <c r="Z59" i="4" s="1"/>
  <c r="T18" i="4"/>
  <c r="T17" i="4" s="1"/>
  <c r="T59" i="4" s="1"/>
  <c r="Y59" i="4"/>
  <c r="Z17" i="3"/>
  <c r="Z59" i="3" s="1"/>
  <c r="T18" i="3"/>
  <c r="T17" i="3" s="1"/>
  <c r="T59" i="3" s="1"/>
  <c r="T41" i="1"/>
  <c r="T17" i="1" s="1"/>
  <c r="T14" i="1"/>
  <c r="T13" i="1" s="1"/>
  <c r="T51" i="1"/>
  <c r="T50" i="1" s="1"/>
  <c r="Y59" i="1"/>
  <c r="Z59" i="8" l="1"/>
  <c r="T59" i="11"/>
  <c r="Z59" i="11"/>
  <c r="Z59" i="9"/>
  <c r="T59" i="8"/>
  <c r="T59" i="9"/>
  <c r="Z58" i="6"/>
  <c r="T58" i="6"/>
  <c r="Z59" i="5"/>
  <c r="T59" i="5"/>
  <c r="T59" i="1"/>
  <c r="T65" i="10" l="1"/>
  <c r="O64" i="5"/>
  <c r="F28" i="13" l="1"/>
  <c r="F38" i="13"/>
  <c r="R38" i="13" l="1"/>
  <c r="Y33" i="13"/>
  <c r="T50" i="13"/>
  <c r="T13" i="13"/>
  <c r="T15" i="13"/>
  <c r="V17" i="13"/>
  <c r="W17" i="13"/>
  <c r="V18" i="13"/>
  <c r="W18" i="13"/>
  <c r="V19" i="13"/>
  <c r="W19" i="13"/>
  <c r="X19" i="13"/>
  <c r="Y19" i="13"/>
  <c r="V20" i="13"/>
  <c r="W20" i="13"/>
  <c r="V21" i="13"/>
  <c r="W21" i="13"/>
  <c r="V22" i="13"/>
  <c r="W22" i="13"/>
  <c r="V23" i="13"/>
  <c r="W23" i="13"/>
  <c r="V24" i="13"/>
  <c r="W24" i="13"/>
  <c r="V25" i="13"/>
  <c r="W25" i="13"/>
  <c r="V26" i="13"/>
  <c r="W26" i="13"/>
  <c r="X26" i="13"/>
  <c r="Y26" i="13"/>
  <c r="V27" i="13"/>
  <c r="W27" i="13"/>
  <c r="X27" i="13"/>
  <c r="Y27" i="13"/>
  <c r="V28" i="13"/>
  <c r="W28" i="13"/>
  <c r="V29" i="13"/>
  <c r="W29" i="13"/>
  <c r="V30" i="13"/>
  <c r="W30" i="13"/>
  <c r="V31" i="13"/>
  <c r="W31" i="13"/>
  <c r="V32" i="13"/>
  <c r="W32" i="13"/>
  <c r="V33" i="13"/>
  <c r="W33" i="13"/>
  <c r="V34" i="13"/>
  <c r="W34" i="13"/>
  <c r="V35" i="13"/>
  <c r="W35" i="13"/>
  <c r="V36" i="13"/>
  <c r="W36" i="13"/>
  <c r="X36" i="13"/>
  <c r="Y36" i="13"/>
  <c r="V37" i="13"/>
  <c r="W37" i="13"/>
  <c r="V38" i="13"/>
  <c r="W38" i="13"/>
  <c r="V39" i="13"/>
  <c r="W39" i="13"/>
  <c r="V40" i="13"/>
  <c r="W40" i="13"/>
  <c r="X40" i="13"/>
  <c r="Y40" i="13"/>
  <c r="V41" i="13"/>
  <c r="W41" i="13"/>
  <c r="V42" i="13"/>
  <c r="W42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G28" i="13"/>
  <c r="H28" i="13"/>
  <c r="I28" i="13"/>
  <c r="J28" i="13"/>
  <c r="K28" i="13"/>
  <c r="L28" i="13"/>
  <c r="M28" i="13"/>
  <c r="N28" i="13"/>
  <c r="O28" i="13"/>
  <c r="P28" i="13"/>
  <c r="Q28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G38" i="13"/>
  <c r="H38" i="13"/>
  <c r="I38" i="13"/>
  <c r="J38" i="13"/>
  <c r="K38" i="13"/>
  <c r="L38" i="13"/>
  <c r="M38" i="13"/>
  <c r="N38" i="13"/>
  <c r="O38" i="13"/>
  <c r="P38" i="13"/>
  <c r="Q38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V51" i="13"/>
  <c r="U52" i="13"/>
  <c r="U53" i="13"/>
  <c r="U54" i="13"/>
  <c r="U55" i="13"/>
  <c r="U58" i="13"/>
  <c r="U59" i="13"/>
  <c r="U51" i="13"/>
  <c r="R52" i="13"/>
  <c r="R53" i="13"/>
  <c r="R54" i="13"/>
  <c r="R55" i="13"/>
  <c r="R58" i="13"/>
  <c r="R59" i="13"/>
  <c r="R51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Q51" i="13"/>
  <c r="P51" i="13"/>
  <c r="O51" i="13"/>
  <c r="V52" i="13"/>
  <c r="V53" i="13"/>
  <c r="V54" i="13"/>
  <c r="V55" i="13"/>
  <c r="V56" i="13"/>
  <c r="V57" i="13"/>
  <c r="V58" i="13"/>
  <c r="V59" i="13"/>
  <c r="V16" i="13"/>
  <c r="W16" i="13"/>
  <c r="W51" i="13"/>
  <c r="W52" i="13"/>
  <c r="W53" i="13"/>
  <c r="W54" i="13"/>
  <c r="W55" i="13"/>
  <c r="W56" i="13"/>
  <c r="W57" i="13"/>
  <c r="W58" i="13"/>
  <c r="W59" i="13"/>
  <c r="W14" i="13"/>
  <c r="W13" i="13" s="1"/>
  <c r="X52" i="13"/>
  <c r="X54" i="13"/>
  <c r="X58" i="13"/>
  <c r="X59" i="13"/>
  <c r="Y52" i="13"/>
  <c r="Y58" i="13"/>
  <c r="Y59" i="13"/>
  <c r="Y24" i="13" l="1"/>
  <c r="U56" i="13"/>
  <c r="X38" i="13"/>
  <c r="Y22" i="13"/>
  <c r="X51" i="13"/>
  <c r="Y53" i="13"/>
  <c r="X28" i="13"/>
  <c r="X39" i="13"/>
  <c r="X24" i="13"/>
  <c r="X16" i="13"/>
  <c r="X25" i="13"/>
  <c r="Y30" i="13"/>
  <c r="U57" i="13"/>
  <c r="Y21" i="13"/>
  <c r="X32" i="13"/>
  <c r="Y54" i="13"/>
  <c r="X53" i="13"/>
  <c r="Y32" i="13"/>
  <c r="X30" i="13"/>
  <c r="X22" i="13"/>
  <c r="Y25" i="13"/>
  <c r="Y28" i="13"/>
  <c r="Y38" i="13"/>
  <c r="X34" i="13"/>
  <c r="X21" i="13"/>
  <c r="Y55" i="13"/>
  <c r="X55" i="13"/>
  <c r="Y29" i="13"/>
  <c r="Y18" i="13"/>
  <c r="Q50" i="13"/>
  <c r="P50" i="13"/>
  <c r="O50" i="13"/>
  <c r="Y23" i="13"/>
  <c r="Y39" i="13"/>
  <c r="Y34" i="13"/>
  <c r="Y31" i="13"/>
  <c r="X23" i="13"/>
  <c r="X33" i="13"/>
  <c r="X31" i="13"/>
  <c r="R56" i="13"/>
  <c r="S56" i="13" s="1"/>
  <c r="Y37" i="13"/>
  <c r="X18" i="13"/>
  <c r="Y35" i="13"/>
  <c r="X35" i="13"/>
  <c r="S58" i="13"/>
  <c r="S54" i="13"/>
  <c r="W50" i="13"/>
  <c r="V50" i="13"/>
  <c r="W15" i="13"/>
  <c r="S53" i="13"/>
  <c r="R50" i="13"/>
  <c r="S52" i="13"/>
  <c r="X37" i="13"/>
  <c r="X29" i="13"/>
  <c r="V15" i="13"/>
  <c r="U50" i="13"/>
  <c r="S59" i="13"/>
  <c r="S55" i="13"/>
  <c r="X17" i="13"/>
  <c r="Y20" i="13"/>
  <c r="X20" i="13"/>
  <c r="Y17" i="13"/>
  <c r="X50" i="13" l="1"/>
  <c r="R57" i="13"/>
  <c r="S57" i="13" s="1"/>
  <c r="X42" i="13"/>
  <c r="X41" i="13"/>
  <c r="Y41" i="13"/>
  <c r="Y16" i="13"/>
  <c r="Y15" i="13" s="1"/>
  <c r="X15" i="13"/>
  <c r="Y51" i="13"/>
  <c r="Y50" i="13" s="1"/>
  <c r="X56" i="13" l="1"/>
  <c r="X57" i="13"/>
  <c r="Y42" i="13"/>
  <c r="Y57" i="13" l="1"/>
  <c r="Y56" i="13"/>
  <c r="R42" i="13" l="1"/>
  <c r="U42" i="13" l="1"/>
  <c r="Z42" i="13" s="1"/>
  <c r="AA42" i="13" s="1"/>
  <c r="S42" i="13"/>
  <c r="U41" i="13" l="1"/>
  <c r="R41" i="13"/>
  <c r="S41" i="13" s="1"/>
  <c r="Z41" i="13" l="1"/>
  <c r="AA41" i="13" s="1"/>
  <c r="U40" i="13" l="1"/>
  <c r="U39" i="13"/>
  <c r="R39" i="13" l="1"/>
  <c r="Z39" i="13" s="1"/>
  <c r="AA39" i="13" s="1"/>
  <c r="R40" i="13"/>
  <c r="S40" i="13" s="1"/>
  <c r="Z40" i="13" l="1"/>
  <c r="AA40" i="13" s="1"/>
  <c r="S39" i="13"/>
  <c r="AA11" i="13" l="1"/>
  <c r="Z11" i="13"/>
  <c r="V14" i="13"/>
  <c r="V13" i="13" s="1"/>
  <c r="Y11" i="13"/>
  <c r="X11" i="13"/>
  <c r="W11" i="13"/>
  <c r="V11" i="13"/>
  <c r="K51" i="13"/>
  <c r="K50" i="13" s="1"/>
  <c r="N51" i="13"/>
  <c r="N50" i="13" s="1"/>
  <c r="K14" i="13"/>
  <c r="K13" i="13" s="1"/>
  <c r="N14" i="13"/>
  <c r="N13" i="13" s="1"/>
  <c r="O14" i="13"/>
  <c r="O13" i="13" s="1"/>
  <c r="P14" i="13"/>
  <c r="P13" i="13" s="1"/>
  <c r="Q14" i="13"/>
  <c r="Q13" i="13" s="1"/>
  <c r="P16" i="13"/>
  <c r="P15" i="13" s="1"/>
  <c r="N16" i="13"/>
  <c r="N15" i="13" s="1"/>
  <c r="Q16" i="13"/>
  <c r="Q15" i="13" s="1"/>
  <c r="O16" i="13"/>
  <c r="O15" i="13" s="1"/>
  <c r="M16" i="13"/>
  <c r="M15" i="13" s="1"/>
  <c r="M14" i="13" l="1"/>
  <c r="M13" i="13" s="1"/>
  <c r="M51" i="13"/>
  <c r="M50" i="13" s="1"/>
  <c r="L14" i="13"/>
  <c r="L13" i="13" s="1"/>
  <c r="L51" i="13"/>
  <c r="L50" i="13" s="1"/>
  <c r="L16" i="13"/>
  <c r="L15" i="13" s="1"/>
  <c r="U38" i="13"/>
  <c r="Z38" i="13" s="1"/>
  <c r="AA38" i="13" s="1"/>
  <c r="I14" i="13"/>
  <c r="I13" i="13" s="1"/>
  <c r="J51" i="13"/>
  <c r="J50" i="13" s="1"/>
  <c r="J14" i="13"/>
  <c r="J13" i="13" s="1"/>
  <c r="V60" i="13" l="1"/>
  <c r="U37" i="13" l="1"/>
  <c r="Z58" i="13" l="1"/>
  <c r="AA58" i="13" s="1"/>
  <c r="R37" i="13" l="1"/>
  <c r="Z37" i="13" s="1"/>
  <c r="AA37" i="13" s="1"/>
  <c r="I51" i="13" l="1"/>
  <c r="I50" i="13" s="1"/>
  <c r="W60" i="13" l="1"/>
  <c r="G51" i="13"/>
  <c r="G50" i="13" s="1"/>
  <c r="F51" i="13"/>
  <c r="F50" i="13" s="1"/>
  <c r="F16" i="13"/>
  <c r="F15" i="13" s="1"/>
  <c r="G14" i="13" l="1"/>
  <c r="G13" i="13" s="1"/>
  <c r="H51" i="13"/>
  <c r="H50" i="13" s="1"/>
  <c r="F14" i="13"/>
  <c r="F13" i="13" s="1"/>
  <c r="H14" i="13"/>
  <c r="H13" i="13" s="1"/>
  <c r="Z57" i="13" l="1"/>
  <c r="AA57" i="13" s="1"/>
  <c r="U27" i="13"/>
  <c r="U36" i="13"/>
  <c r="U32" i="13"/>
  <c r="U28" i="13"/>
  <c r="U24" i="13"/>
  <c r="U20" i="13"/>
  <c r="U16" i="13"/>
  <c r="U31" i="13"/>
  <c r="U19" i="13"/>
  <c r="U33" i="13"/>
  <c r="U29" i="13"/>
  <c r="U25" i="13"/>
  <c r="U21" i="13"/>
  <c r="U17" i="13"/>
  <c r="U35" i="13"/>
  <c r="U23" i="13"/>
  <c r="U34" i="13"/>
  <c r="U30" i="13"/>
  <c r="U26" i="13"/>
  <c r="U22" i="13"/>
  <c r="U18" i="13"/>
  <c r="G39" i="14"/>
  <c r="D46" i="14"/>
  <c r="E46" i="14"/>
  <c r="J46" i="14"/>
  <c r="K46" i="14"/>
  <c r="L46" i="14"/>
  <c r="M46" i="14"/>
  <c r="N46" i="14"/>
  <c r="O46" i="14"/>
  <c r="D47" i="14"/>
  <c r="E47" i="14"/>
  <c r="F47" i="14"/>
  <c r="G47" i="14"/>
  <c r="H47" i="14"/>
  <c r="D48" i="14"/>
  <c r="E48" i="14"/>
  <c r="F48" i="14"/>
  <c r="I48" i="14"/>
  <c r="J48" i="14"/>
  <c r="K48" i="14"/>
  <c r="L48" i="14"/>
  <c r="E49" i="14"/>
  <c r="F49" i="14"/>
  <c r="G49" i="14"/>
  <c r="H49" i="14"/>
  <c r="I49" i="14"/>
  <c r="J49" i="14"/>
  <c r="K49" i="14"/>
  <c r="L49" i="14"/>
  <c r="M49" i="14"/>
  <c r="O41" i="14"/>
  <c r="N41" i="14"/>
  <c r="M41" i="14"/>
  <c r="L41" i="14"/>
  <c r="K41" i="14"/>
  <c r="J41" i="14"/>
  <c r="I41" i="14"/>
  <c r="H41" i="14"/>
  <c r="G41" i="14"/>
  <c r="F41" i="14"/>
  <c r="E41" i="14"/>
  <c r="F19" i="14"/>
  <c r="G19" i="14"/>
  <c r="J19" i="14"/>
  <c r="K19" i="14"/>
  <c r="L19" i="14"/>
  <c r="M19" i="14"/>
  <c r="N19" i="14"/>
  <c r="O19" i="14"/>
  <c r="J22" i="14"/>
  <c r="K22" i="14"/>
  <c r="L22" i="14"/>
  <c r="M22" i="14"/>
  <c r="N22" i="14"/>
  <c r="O22" i="14"/>
  <c r="J30" i="14"/>
  <c r="K30" i="14"/>
  <c r="L30" i="14"/>
  <c r="M30" i="14"/>
  <c r="N30" i="14"/>
  <c r="O30" i="14"/>
  <c r="D38" i="14"/>
  <c r="E38" i="14"/>
  <c r="G38" i="14"/>
  <c r="H38" i="14"/>
  <c r="I38" i="14"/>
  <c r="L38" i="14"/>
  <c r="M38" i="14"/>
  <c r="N38" i="14"/>
  <c r="O38" i="14"/>
  <c r="D39" i="14"/>
  <c r="E39" i="14"/>
  <c r="H39" i="14"/>
  <c r="I39" i="14"/>
  <c r="J39" i="14"/>
  <c r="K39" i="14"/>
  <c r="L39" i="14"/>
  <c r="U15" i="13" l="1"/>
  <c r="R12" i="13"/>
  <c r="Z51" i="13"/>
  <c r="R14" i="13"/>
  <c r="R13" i="13" s="1"/>
  <c r="Z52" i="13"/>
  <c r="AA52" i="13" s="1"/>
  <c r="Z53" i="13"/>
  <c r="AA53" i="13" s="1"/>
  <c r="Z54" i="13"/>
  <c r="AA54" i="13" s="1"/>
  <c r="Z55" i="13"/>
  <c r="AA55" i="13" s="1"/>
  <c r="G48" i="14"/>
  <c r="D36" i="14"/>
  <c r="R19" i="13"/>
  <c r="Z19" i="13" s="1"/>
  <c r="AA19" i="13" s="1"/>
  <c r="H19" i="14"/>
  <c r="R20" i="13"/>
  <c r="Z20" i="13" s="1"/>
  <c r="AA20" i="13" s="1"/>
  <c r="R26" i="13"/>
  <c r="Z26" i="13" s="1"/>
  <c r="AA26" i="13" s="1"/>
  <c r="R34" i="13"/>
  <c r="Z34" i="13" s="1"/>
  <c r="AA34" i="13" s="1"/>
  <c r="R16" i="13"/>
  <c r="R35" i="13"/>
  <c r="Z35" i="13" s="1"/>
  <c r="R28" i="13"/>
  <c r="Z28" i="13" s="1"/>
  <c r="AA28" i="13" s="1"/>
  <c r="R36" i="13"/>
  <c r="Z36" i="13" s="1"/>
  <c r="AA36" i="13" s="1"/>
  <c r="R29" i="13"/>
  <c r="Z29" i="13" s="1"/>
  <c r="AA29" i="13" s="1"/>
  <c r="R22" i="13"/>
  <c r="Z22" i="13" s="1"/>
  <c r="AA22" i="13" s="1"/>
  <c r="R30" i="13"/>
  <c r="Z30" i="13" s="1"/>
  <c r="AA30" i="13" s="1"/>
  <c r="R17" i="13"/>
  <c r="Z17" i="13" s="1"/>
  <c r="AA17" i="13" s="1"/>
  <c r="R33" i="13"/>
  <c r="Z33" i="13" s="1"/>
  <c r="AA33" i="13" s="1"/>
  <c r="R31" i="13"/>
  <c r="Z31" i="13" s="1"/>
  <c r="AA31" i="13" s="1"/>
  <c r="R18" i="13"/>
  <c r="Z18" i="13" s="1"/>
  <c r="AA18" i="13" s="1"/>
  <c r="R25" i="13"/>
  <c r="Z25" i="13" s="1"/>
  <c r="AA25" i="13" s="1"/>
  <c r="R27" i="13"/>
  <c r="Z27" i="13" s="1"/>
  <c r="AA27" i="13" s="1"/>
  <c r="R24" i="13"/>
  <c r="Z24" i="13" s="1"/>
  <c r="AA24" i="13" s="1"/>
  <c r="R32" i="13"/>
  <c r="Z32" i="13" s="1"/>
  <c r="AA32" i="13" s="1"/>
  <c r="R21" i="13"/>
  <c r="Z21" i="13" s="1"/>
  <c r="AA21" i="13" s="1"/>
  <c r="R23" i="13"/>
  <c r="Z23" i="13" s="1"/>
  <c r="AA23" i="13" s="1"/>
  <c r="D37" i="14"/>
  <c r="H30" i="14"/>
  <c r="F38" i="14"/>
  <c r="F37" i="14"/>
  <c r="F39" i="14"/>
  <c r="I30" i="14"/>
  <c r="G37" i="14"/>
  <c r="I37" i="14"/>
  <c r="H37" i="14"/>
  <c r="E37" i="14"/>
  <c r="D49" i="14"/>
  <c r="D44" i="14"/>
  <c r="N49" i="14"/>
  <c r="R15" i="13" l="1"/>
  <c r="AA51" i="13"/>
  <c r="S14" i="13"/>
  <c r="S13" i="13" s="1"/>
  <c r="Z56" i="13"/>
  <c r="G44" i="14"/>
  <c r="S17" i="13"/>
  <c r="Z16" i="13"/>
  <c r="H48" i="14"/>
  <c r="K44" i="14"/>
  <c r="I46" i="14"/>
  <c r="M48" i="14"/>
  <c r="M39" i="14"/>
  <c r="Z15" i="13" l="1"/>
  <c r="AA16" i="13"/>
  <c r="AA15" i="13" s="1"/>
  <c r="F44" i="14"/>
  <c r="AA56" i="13"/>
  <c r="E44" i="14"/>
  <c r="I47" i="14"/>
  <c r="L44" i="14"/>
  <c r="I44" i="14"/>
  <c r="N39" i="14"/>
  <c r="O49" i="14"/>
  <c r="P49" i="14" s="1"/>
  <c r="O39" i="14"/>
  <c r="O48" i="14"/>
  <c r="N44" i="14"/>
  <c r="N48" i="14"/>
  <c r="M44" i="14"/>
  <c r="J44" i="14"/>
  <c r="O44" i="14"/>
  <c r="Z59" i="13" l="1"/>
  <c r="P48" i="14"/>
  <c r="P39" i="14"/>
  <c r="M20" i="14"/>
  <c r="K20" i="14"/>
  <c r="K17" i="14"/>
  <c r="L31" i="14"/>
  <c r="L29" i="14"/>
  <c r="M35" i="14"/>
  <c r="M33" i="14"/>
  <c r="M31" i="14"/>
  <c r="M28" i="14"/>
  <c r="H44" i="14"/>
  <c r="P44" i="14" s="1"/>
  <c r="L47" i="14"/>
  <c r="L35" i="14"/>
  <c r="L26" i="14"/>
  <c r="L34" i="14"/>
  <c r="L25" i="14"/>
  <c r="L21" i="14"/>
  <c r="J37" i="14"/>
  <c r="E19" i="14"/>
  <c r="AA59" i="13" l="1"/>
  <c r="AA50" i="13" s="1"/>
  <c r="Z50" i="13"/>
  <c r="J47" i="14"/>
  <c r="L32" i="14"/>
  <c r="N23" i="14"/>
  <c r="N31" i="14"/>
  <c r="O35" i="14"/>
  <c r="K21" i="14"/>
  <c r="K38" i="14"/>
  <c r="L27" i="14"/>
  <c r="L43" i="14"/>
  <c r="L33" i="14"/>
  <c r="M42" i="14"/>
  <c r="N18" i="14"/>
  <c r="N36" i="14"/>
  <c r="N28" i="14"/>
  <c r="O18" i="14"/>
  <c r="O23" i="14"/>
  <c r="O27" i="14"/>
  <c r="O32" i="14"/>
  <c r="O36" i="14"/>
  <c r="O45" i="14"/>
  <c r="K37" i="14"/>
  <c r="M25" i="14"/>
  <c r="M29" i="14"/>
  <c r="M34" i="14"/>
  <c r="N26" i="14"/>
  <c r="O47" i="14"/>
  <c r="O20" i="14"/>
  <c r="L17" i="14"/>
  <c r="K26" i="14"/>
  <c r="K35" i="14"/>
  <c r="M24" i="14"/>
  <c r="K18" i="14"/>
  <c r="K27" i="14"/>
  <c r="K36" i="14"/>
  <c r="M21" i="14"/>
  <c r="L42" i="14"/>
  <c r="H36" i="14"/>
  <c r="L37" i="14"/>
  <c r="N33" i="14"/>
  <c r="N25" i="14"/>
  <c r="O31" i="14"/>
  <c r="N45" i="14"/>
  <c r="N21" i="14"/>
  <c r="J36" i="14"/>
  <c r="L23" i="14"/>
  <c r="L28" i="14"/>
  <c r="M43" i="14"/>
  <c r="M37" i="14"/>
  <c r="N47" i="14"/>
  <c r="N32" i="14"/>
  <c r="N24" i="14"/>
  <c r="M18" i="14"/>
  <c r="M17" i="14"/>
  <c r="N34" i="14"/>
  <c r="O24" i="14"/>
  <c r="O28" i="14"/>
  <c r="O33" i="14"/>
  <c r="O37" i="14"/>
  <c r="O17" i="14"/>
  <c r="K24" i="14"/>
  <c r="K33" i="14"/>
  <c r="K25" i="14"/>
  <c r="K34" i="14"/>
  <c r="K45" i="14"/>
  <c r="S37" i="13"/>
  <c r="L20" i="14"/>
  <c r="M45" i="14"/>
  <c r="N43" i="14"/>
  <c r="O26" i="14"/>
  <c r="K28" i="14"/>
  <c r="M26" i="14"/>
  <c r="K29" i="14"/>
  <c r="I36" i="14"/>
  <c r="J38" i="14"/>
  <c r="P38" i="14" s="1"/>
  <c r="S38" i="13"/>
  <c r="K42" i="14"/>
  <c r="L18" i="14"/>
  <c r="L36" i="14"/>
  <c r="L24" i="14"/>
  <c r="N42" i="14"/>
  <c r="N27" i="14"/>
  <c r="N20" i="14"/>
  <c r="N37" i="14"/>
  <c r="O42" i="14"/>
  <c r="O21" i="14"/>
  <c r="O25" i="14"/>
  <c r="O29" i="14"/>
  <c r="O34" i="14"/>
  <c r="O43" i="14"/>
  <c r="M23" i="14"/>
  <c r="M27" i="14"/>
  <c r="M32" i="14"/>
  <c r="M36" i="14"/>
  <c r="N29" i="14"/>
  <c r="N35" i="14"/>
  <c r="N17" i="14"/>
  <c r="L45" i="14"/>
  <c r="K31" i="14"/>
  <c r="G36" i="14"/>
  <c r="K23" i="14"/>
  <c r="K32" i="14"/>
  <c r="K43" i="14"/>
  <c r="M47" i="14"/>
  <c r="E36" i="14"/>
  <c r="K47" i="14"/>
  <c r="I45" i="14"/>
  <c r="I43" i="14"/>
  <c r="E18" i="14" l="1"/>
  <c r="P37" i="14"/>
  <c r="E17" i="14"/>
  <c r="F36" i="14"/>
  <c r="P36" i="14" s="1"/>
  <c r="H46" i="14"/>
  <c r="S36" i="13"/>
  <c r="P47" i="14"/>
  <c r="I42" i="14"/>
  <c r="G16" i="13" l="1"/>
  <c r="G15" i="13" s="1"/>
  <c r="G30" i="14"/>
  <c r="G46" i="14"/>
  <c r="S11" i="13"/>
  <c r="H16" i="13"/>
  <c r="H15" i="13" s="1"/>
  <c r="I16" i="13"/>
  <c r="I15" i="13" s="1"/>
  <c r="J16" i="13"/>
  <c r="J15" i="13" s="1"/>
  <c r="K16" i="13"/>
  <c r="K15" i="13" s="1"/>
  <c r="S16" i="13" l="1"/>
  <c r="E31" i="14"/>
  <c r="H33" i="14"/>
  <c r="I20" i="14"/>
  <c r="I25" i="14"/>
  <c r="J31" i="14"/>
  <c r="G34" i="14"/>
  <c r="G26" i="14"/>
  <c r="G22" i="14"/>
  <c r="J34" i="14"/>
  <c r="J26" i="14"/>
  <c r="J18" i="14"/>
  <c r="J24" i="14"/>
  <c r="J20" i="14"/>
  <c r="J42" i="14"/>
  <c r="J33" i="14"/>
  <c r="J29" i="14"/>
  <c r="J25" i="14"/>
  <c r="J17" i="14"/>
  <c r="H45" i="14"/>
  <c r="H43" i="14"/>
  <c r="H32" i="14"/>
  <c r="H29" i="14"/>
  <c r="H25" i="14"/>
  <c r="H21" i="14"/>
  <c r="H17" i="14"/>
  <c r="H20" i="14"/>
  <c r="H18" i="14"/>
  <c r="G45" i="14"/>
  <c r="G43" i="14"/>
  <c r="G32" i="14"/>
  <c r="G28" i="14"/>
  <c r="G24" i="14"/>
  <c r="G20" i="14"/>
  <c r="G18" i="14"/>
  <c r="G31" i="14"/>
  <c r="G27" i="14"/>
  <c r="G23" i="14"/>
  <c r="F35" i="14"/>
  <c r="F31" i="14"/>
  <c r="F27" i="14"/>
  <c r="F23" i="14"/>
  <c r="F18" i="14" l="1"/>
  <c r="F22" i="14"/>
  <c r="F26" i="14"/>
  <c r="F30" i="14"/>
  <c r="F34" i="14"/>
  <c r="F43" i="14"/>
  <c r="G17" i="14"/>
  <c r="G21" i="14"/>
  <c r="H35" i="14"/>
  <c r="H42" i="14"/>
  <c r="H27" i="14"/>
  <c r="I23" i="14"/>
  <c r="I31" i="14"/>
  <c r="I18" i="14"/>
  <c r="I22" i="14"/>
  <c r="I26" i="14"/>
  <c r="I34" i="14"/>
  <c r="J28" i="14"/>
  <c r="J32" i="14"/>
  <c r="G25" i="14"/>
  <c r="G29" i="14"/>
  <c r="G33" i="14"/>
  <c r="E43" i="14"/>
  <c r="E42" i="14"/>
  <c r="J45" i="14"/>
  <c r="D25" i="14"/>
  <c r="S25" i="13"/>
  <c r="D24" i="14"/>
  <c r="S24" i="13"/>
  <c r="J43" i="14"/>
  <c r="F17" i="14"/>
  <c r="D23" i="14"/>
  <c r="S23" i="13"/>
  <c r="D31" i="14"/>
  <c r="S31" i="13"/>
  <c r="D22" i="14"/>
  <c r="S22" i="13"/>
  <c r="D30" i="14"/>
  <c r="S30" i="13"/>
  <c r="G42" i="14"/>
  <c r="F25" i="14"/>
  <c r="F33" i="14"/>
  <c r="F45" i="14"/>
  <c r="I28" i="14"/>
  <c r="F24" i="14"/>
  <c r="E45" i="14"/>
  <c r="E28" i="14"/>
  <c r="E25" i="14"/>
  <c r="I24" i="14"/>
  <c r="H24" i="14"/>
  <c r="I32" i="14"/>
  <c r="E30" i="14"/>
  <c r="I35" i="14"/>
  <c r="D33" i="14"/>
  <c r="S33" i="13"/>
  <c r="D42" i="14"/>
  <c r="H34" i="14"/>
  <c r="E21" i="14"/>
  <c r="F20" i="14"/>
  <c r="E23" i="14"/>
  <c r="E20" i="14"/>
  <c r="H22" i="14"/>
  <c r="H28" i="14"/>
  <c r="J35" i="14"/>
  <c r="E26" i="14"/>
  <c r="D17" i="14"/>
  <c r="D32" i="14"/>
  <c r="S32" i="13"/>
  <c r="S21" i="13"/>
  <c r="D21" i="14"/>
  <c r="S29" i="13"/>
  <c r="D29" i="14"/>
  <c r="S20" i="13"/>
  <c r="D20" i="14"/>
  <c r="S28" i="13"/>
  <c r="D28" i="14"/>
  <c r="D43" i="14"/>
  <c r="S19" i="13"/>
  <c r="D19" i="14"/>
  <c r="P19" i="14" s="1"/>
  <c r="S27" i="13"/>
  <c r="D27" i="14"/>
  <c r="S35" i="13"/>
  <c r="D35" i="14"/>
  <c r="D18" i="14"/>
  <c r="S18" i="13"/>
  <c r="D26" i="14"/>
  <c r="S26" i="13"/>
  <c r="D34" i="14"/>
  <c r="S34" i="13"/>
  <c r="D45" i="14"/>
  <c r="P45" i="14" s="1"/>
  <c r="F21" i="14"/>
  <c r="I33" i="14"/>
  <c r="F46" i="14"/>
  <c r="P46" i="14" s="1"/>
  <c r="F32" i="14"/>
  <c r="E35" i="14"/>
  <c r="J23" i="14"/>
  <c r="F28" i="14"/>
  <c r="H26" i="14"/>
  <c r="I29" i="14"/>
  <c r="J27" i="14"/>
  <c r="E24" i="14"/>
  <c r="E34" i="14"/>
  <c r="H23" i="14"/>
  <c r="I27" i="14"/>
  <c r="J21" i="14"/>
  <c r="I17" i="14"/>
  <c r="F29" i="14"/>
  <c r="F42" i="14"/>
  <c r="E33" i="14"/>
  <c r="G35" i="14"/>
  <c r="E29" i="14"/>
  <c r="E27" i="14"/>
  <c r="H31" i="14"/>
  <c r="E22" i="14"/>
  <c r="E32" i="14"/>
  <c r="I21" i="14"/>
  <c r="O16" i="14"/>
  <c r="O14" i="14"/>
  <c r="O13" i="14" s="1"/>
  <c r="N14" i="14"/>
  <c r="N13" i="14" s="1"/>
  <c r="N16" i="14"/>
  <c r="M16" i="14"/>
  <c r="M14" i="14"/>
  <c r="M13" i="14" s="1"/>
  <c r="L16" i="14"/>
  <c r="L14" i="14"/>
  <c r="L13" i="14" s="1"/>
  <c r="K14" i="14"/>
  <c r="K13" i="14" s="1"/>
  <c r="K16" i="14"/>
  <c r="J16" i="14"/>
  <c r="J14" i="14"/>
  <c r="J13" i="14" s="1"/>
  <c r="I16" i="14"/>
  <c r="I14" i="14"/>
  <c r="I13" i="14" s="1"/>
  <c r="H14" i="14"/>
  <c r="H13" i="14" s="1"/>
  <c r="H16" i="14"/>
  <c r="G14" i="14"/>
  <c r="G13" i="14" s="1"/>
  <c r="G16" i="14"/>
  <c r="F16" i="14"/>
  <c r="F14" i="14"/>
  <c r="F13" i="14" s="1"/>
  <c r="E14" i="14"/>
  <c r="E13" i="14" s="1"/>
  <c r="E16" i="14"/>
  <c r="D14" i="14"/>
  <c r="D16" i="14"/>
  <c r="D41" i="14"/>
  <c r="P18" i="14" l="1"/>
  <c r="S15" i="13"/>
  <c r="P42" i="14"/>
  <c r="P43" i="14"/>
  <c r="P20" i="14"/>
  <c r="P31" i="14"/>
  <c r="P27" i="14"/>
  <c r="P28" i="14"/>
  <c r="P33" i="14"/>
  <c r="P22" i="14"/>
  <c r="P34" i="14"/>
  <c r="P17" i="14"/>
  <c r="P23" i="14"/>
  <c r="P21" i="14"/>
  <c r="P25" i="14"/>
  <c r="P29" i="14"/>
  <c r="P35" i="14"/>
  <c r="P30" i="14"/>
  <c r="P24" i="14"/>
  <c r="P26" i="14"/>
  <c r="P32" i="14"/>
  <c r="I15" i="14"/>
  <c r="N15" i="14"/>
  <c r="H40" i="14"/>
  <c r="H15" i="14"/>
  <c r="O15" i="14"/>
  <c r="O40" i="14"/>
  <c r="N40" i="14"/>
  <c r="L40" i="14"/>
  <c r="M15" i="14"/>
  <c r="M40" i="14"/>
  <c r="L15" i="14"/>
  <c r="K40" i="14"/>
  <c r="K15" i="14"/>
  <c r="J15" i="14"/>
  <c r="J40" i="14"/>
  <c r="G40" i="14"/>
  <c r="G15" i="14"/>
  <c r="F15" i="14"/>
  <c r="E15" i="14"/>
  <c r="D40" i="14"/>
  <c r="D13" i="14"/>
  <c r="P14" i="14"/>
  <c r="P13" i="14" s="1"/>
  <c r="D15" i="14"/>
  <c r="I40" i="14" l="1"/>
  <c r="F40" i="14"/>
  <c r="E40" i="14"/>
  <c r="N12" i="14" l="1"/>
  <c r="K12" i="14"/>
  <c r="O12" i="14" l="1"/>
  <c r="M12" i="14"/>
  <c r="L12" i="14"/>
  <c r="I12" i="14" l="1"/>
  <c r="J12" i="14" l="1"/>
  <c r="H12" i="14" l="1"/>
  <c r="G12" i="14" l="1"/>
  <c r="D12" i="14" l="1"/>
  <c r="F12" i="14" l="1"/>
  <c r="E12" i="14"/>
  <c r="E11" i="14" s="1"/>
  <c r="E50" i="14" s="1"/>
  <c r="D11" i="14"/>
  <c r="D50" i="14" s="1"/>
  <c r="S51" i="13" l="1"/>
  <c r="S50" i="13" s="1"/>
  <c r="F12" i="13" l="1"/>
  <c r="G12" i="13"/>
  <c r="H12" i="13"/>
  <c r="I12" i="13"/>
  <c r="J12" i="13"/>
  <c r="K12" i="13"/>
  <c r="L12" i="13"/>
  <c r="M12" i="13"/>
  <c r="N12" i="13"/>
  <c r="O12" i="13"/>
  <c r="P12" i="13"/>
  <c r="Q12" i="13"/>
  <c r="U12" i="13" l="1"/>
  <c r="U11" i="13" s="1"/>
  <c r="F11" i="13"/>
  <c r="F60" i="13" s="1"/>
  <c r="Q11" i="13"/>
  <c r="Q60" i="13" s="1"/>
  <c r="P11" i="13"/>
  <c r="P60" i="13" s="1"/>
  <c r="O11" i="13"/>
  <c r="O60" i="13" s="1"/>
  <c r="N11" i="13"/>
  <c r="N60" i="13" s="1"/>
  <c r="L11" i="13" l="1"/>
  <c r="L60" i="13" s="1"/>
  <c r="K11" i="13"/>
  <c r="K60" i="13" s="1"/>
  <c r="J11" i="13"/>
  <c r="J60" i="13" s="1"/>
  <c r="M11" i="13" l="1"/>
  <c r="M60" i="13" s="1"/>
  <c r="L11" i="14" l="1"/>
  <c r="L50" i="14" s="1"/>
  <c r="M11" i="14"/>
  <c r="M50" i="14" s="1"/>
  <c r="N11" i="14"/>
  <c r="N50" i="14" s="1"/>
  <c r="O11" i="14"/>
  <c r="O50" i="14" s="1"/>
  <c r="J11" i="14" l="1"/>
  <c r="J50" i="14" s="1"/>
  <c r="K11" i="14"/>
  <c r="K50" i="14" s="1"/>
  <c r="I11" i="14"/>
  <c r="I50" i="14" s="1"/>
  <c r="H11" i="14"/>
  <c r="H50" i="14" s="1"/>
  <c r="I11" i="13" l="1"/>
  <c r="I60" i="13" s="1"/>
  <c r="H11" i="13"/>
  <c r="H60" i="13" s="1"/>
  <c r="G11" i="13" l="1"/>
  <c r="G60" i="13" s="1"/>
  <c r="F11" i="14"/>
  <c r="F50" i="14" s="1"/>
  <c r="G11" i="14" l="1"/>
  <c r="G50" i="14" s="1"/>
  <c r="P41" i="14" l="1"/>
  <c r="P40" i="14" l="1"/>
  <c r="S60" i="13" l="1"/>
  <c r="P16" i="14"/>
  <c r="P15" i="14" s="1"/>
  <c r="R11" i="13" l="1"/>
  <c r="R60" i="13" s="1"/>
  <c r="P12" i="14"/>
  <c r="P11" i="14" s="1"/>
  <c r="P50" i="14" s="1"/>
  <c r="U14" i="13" l="1"/>
  <c r="Z14" i="13" s="1"/>
  <c r="Y14" i="13"/>
  <c r="Y13" i="13" s="1"/>
  <c r="Y60" i="13" s="1"/>
  <c r="X14" i="13"/>
  <c r="X13" i="13" s="1"/>
  <c r="X60" i="13" s="1"/>
  <c r="Z13" i="13" l="1"/>
  <c r="Z60" i="13" s="1"/>
  <c r="AA14" i="13"/>
  <c r="AA13" i="13" s="1"/>
  <c r="AA60" i="13" s="1"/>
  <c r="U13" i="13"/>
  <c r="U60" i="13" s="1"/>
</calcChain>
</file>

<file path=xl/sharedStrings.xml><?xml version="1.0" encoding="utf-8"?>
<sst xmlns="http://schemas.openxmlformats.org/spreadsheetml/2006/main" count="1825" uniqueCount="217">
  <si>
    <t>CTY TNHH MTV TM VÀ DV NGỌC THƠM</t>
  </si>
  <si>
    <t>Đ/C: 12/14/18 Đường 49, KP 7, P.Hiệp Bình Chánh, Q. Thủ Đức</t>
  </si>
  <si>
    <t>ĐT: 08. 629 006 24</t>
  </si>
  <si>
    <t>STT</t>
  </si>
  <si>
    <t>Họ &amp; tên</t>
  </si>
  <si>
    <t>Chức vụ</t>
  </si>
  <si>
    <t>Lương đóng BHXH</t>
  </si>
  <si>
    <t>Ngày công</t>
  </si>
  <si>
    <t>Lương Căn bản</t>
  </si>
  <si>
    <t>Phụ cấp</t>
  </si>
  <si>
    <t>Tổng lương</t>
  </si>
  <si>
    <t>Các khoản giảm trừ</t>
  </si>
  <si>
    <t>Các khoản trừ vào CP QLDN</t>
  </si>
  <si>
    <t>Thực nhận</t>
  </si>
  <si>
    <t>Ký tên</t>
  </si>
  <si>
    <t>PC trách nhiệm, chức vụ, độc hại</t>
  </si>
  <si>
    <t>Xăng xe, điện thoại, nhà ở</t>
  </si>
  <si>
    <t>Tiền cơm</t>
  </si>
  <si>
    <t>BHXH (8%)</t>
  </si>
  <si>
    <t>BHYT (1.5%)</t>
  </si>
  <si>
    <t>BHTN (1%)</t>
  </si>
  <si>
    <t>Cộng</t>
  </si>
  <si>
    <t>BHYT (3%)</t>
  </si>
  <si>
    <t>BAN GIÁM ĐỐC</t>
  </si>
  <si>
    <t>Đặng Xuân Ngọc</t>
  </si>
  <si>
    <t>PGĐ</t>
  </si>
  <si>
    <t>Trần Thị Thơm</t>
  </si>
  <si>
    <t>GĐ</t>
  </si>
  <si>
    <t>BỘ PHẬN KINH DOANH</t>
  </si>
  <si>
    <t>NVKD</t>
  </si>
  <si>
    <t>NVGH</t>
  </si>
  <si>
    <t>Huỳnh Quốc Phong</t>
  </si>
  <si>
    <t>Thái Quang Hải</t>
  </si>
  <si>
    <t>Từ Hiếu Thịnh</t>
  </si>
  <si>
    <t>Nguyễn Bảo Thạch</t>
  </si>
  <si>
    <t>Nguyễn Đình Quyền</t>
  </si>
  <si>
    <t>TDV</t>
  </si>
  <si>
    <t>Dương Thị Phương Mai</t>
  </si>
  <si>
    <t>BỘ PHẬN KẾ TOÁN</t>
  </si>
  <si>
    <t>Nguyễn Thị Thanh An</t>
  </si>
  <si>
    <t>Kế toán</t>
  </si>
  <si>
    <t>NVVP</t>
  </si>
  <si>
    <t>Hàng Minh Thư</t>
  </si>
  <si>
    <t>Tổng cộng:</t>
  </si>
  <si>
    <t>Người lập biểu</t>
  </si>
  <si>
    <t xml:space="preserve">   Kế toán trưởng</t>
  </si>
  <si>
    <t xml:space="preserve">          Giám Đốc</t>
  </si>
  <si>
    <t>(ký, ghi rõ họ tên)</t>
  </si>
  <si>
    <t xml:space="preserve">  (ký, ghi rõ họ tên)</t>
  </si>
  <si>
    <t>Lê Kim Đãng</t>
  </si>
  <si>
    <t>Nguyễn Diễm My</t>
  </si>
  <si>
    <t>Nguyễn Hoàng Thực</t>
  </si>
  <si>
    <t>BẢNG THANH TOÁN TIỀN LƯƠNG</t>
  </si>
  <si>
    <t>Trần Cao Hoàng Tâm</t>
  </si>
  <si>
    <t>10=6+7+8+9</t>
  </si>
  <si>
    <t>11=4*8%</t>
  </si>
  <si>
    <t>12=4*1.5%</t>
  </si>
  <si>
    <t>13=4*1%</t>
  </si>
  <si>
    <t>14=11+12+13</t>
  </si>
  <si>
    <t>15=4*17.5%</t>
  </si>
  <si>
    <t>16=4*3%</t>
  </si>
  <si>
    <t>18=15+16+17</t>
  </si>
  <si>
    <t>19=10-14</t>
  </si>
  <si>
    <t>BẢNG TỔNG HỢP TIỀN LƯƠNG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</si>
  <si>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</si>
  <si>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</si>
  <si>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</si>
  <si>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</si>
  <si>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</si>
  <si>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</si>
  <si>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</si>
  <si>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</si>
  <si>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</si>
  <si>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</si>
  <si>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</si>
  <si>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</si>
  <si>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Tổng cộng</t>
  </si>
  <si>
    <t>TỔNG BHXH 2020</t>
  </si>
  <si>
    <t>Trần Kỳ Tâm</t>
  </si>
  <si>
    <t>Trần Thị Huệ</t>
  </si>
  <si>
    <t>Trần Anh Quỳnh</t>
  </si>
  <si>
    <t>Thẩm Ngọc Lam</t>
  </si>
  <si>
    <t>Ngày  31 tháng  12 năm 2021</t>
  </si>
  <si>
    <t>CÔNG TY TNHH MTV TM VÀ DV NGỌC THƠM</t>
  </si>
  <si>
    <t>Đ/C: 12/14/18 Đường 49, Khu Phố 7, P.Hiệp Bình Chánh, TP. Thủ Đức, TP. HCM</t>
  </si>
  <si>
    <t>MST: 0309391503</t>
  </si>
  <si>
    <t>Nguyễn Quốc Minh</t>
  </si>
  <si>
    <t>BHXH (17.5%)</t>
  </si>
  <si>
    <t>Đào Thị Phương</t>
  </si>
  <si>
    <t>Phạm Duy Khánh</t>
  </si>
  <si>
    <t>Trưởng phòng</t>
  </si>
  <si>
    <t>Giang Ngọc Khánh</t>
  </si>
  <si>
    <t>Hoàng Thanh Huy</t>
  </si>
  <si>
    <t>Nguyễn Văn Thạch</t>
  </si>
  <si>
    <t>Đào Ngọc Chín</t>
  </si>
  <si>
    <t>Phạm Văn Quyết</t>
  </si>
  <si>
    <t>BAN GIÁM ĐỐC ( K TÍNH VÀO CP )</t>
  </si>
  <si>
    <t>Dương Việt Hoàng</t>
  </si>
  <si>
    <t>Võ Thị Tuyết Vân</t>
  </si>
  <si>
    <t>Nguyễn Lê Ngọc Khang</t>
  </si>
  <si>
    <t>Nguyễn Văn Lê Hoàng</t>
  </si>
  <si>
    <t>Kế toán trưởng</t>
  </si>
  <si>
    <t>Trương Công Bách</t>
  </si>
  <si>
    <t>Hoàng Đức Thanh</t>
  </si>
  <si>
    <t>Hứa Thị Ngọc Thơ</t>
  </si>
  <si>
    <t>Hoàng Thị Hoài Nhi</t>
  </si>
  <si>
    <t>Nguyễn Thị Thanh Thúy</t>
  </si>
  <si>
    <t>Năm 2022</t>
  </si>
  <si>
    <t>17=4*1%</t>
  </si>
  <si>
    <t>Trương Quang Thanh</t>
  </si>
  <si>
    <t>TNCT</t>
  </si>
  <si>
    <t>KTT</t>
  </si>
  <si>
    <t>TPKD</t>
  </si>
  <si>
    <t>KTBT</t>
  </si>
  <si>
    <t>TNTT</t>
  </si>
  <si>
    <t>Thuế TNCN</t>
  </si>
  <si>
    <t>NPT</t>
  </si>
  <si>
    <t>Nguyễn Thị Thu Hồng</t>
  </si>
  <si>
    <t>Hoa hồng doanh thu</t>
  </si>
  <si>
    <t>Bùi Quốc Việt</t>
  </si>
  <si>
    <t>NVK</t>
  </si>
  <si>
    <t>Phạm Anh Vũ</t>
  </si>
  <si>
    <t>Nguyễn Thanh Hoàng</t>
  </si>
  <si>
    <t>CTV</t>
  </si>
  <si>
    <t>Thuế TNCN/tháng</t>
  </si>
  <si>
    <t>TNTT/tháng</t>
  </si>
  <si>
    <t>Năm 2023</t>
  </si>
  <si>
    <t>TỔNG LƯƠNG 2023</t>
  </si>
  <si>
    <t>Ngày  31 tháng  12 năm 2023</t>
  </si>
  <si>
    <t>TNTT/năm</t>
  </si>
  <si>
    <t>Thuế TNCN/năm</t>
  </si>
  <si>
    <t>Nguyễn Thiên Trang</t>
  </si>
  <si>
    <t>Nguyễn Thiên Thanh</t>
  </si>
  <si>
    <t>Nguyễn Duy Khánh</t>
  </si>
  <si>
    <t>Trịnh Quang Tiến</t>
  </si>
  <si>
    <t xml:space="preserve">Đặng Thị Xuyến </t>
  </si>
  <si>
    <t>.</t>
  </si>
  <si>
    <t>Phạm Văn Tình</t>
  </si>
  <si>
    <t>Đỗ Minh Quang</t>
  </si>
  <si>
    <t>Nguyễn Minh Sơn</t>
  </si>
  <si>
    <t>Phan Trọng Cường</t>
  </si>
  <si>
    <t>Huỳnh Thanh Phong</t>
  </si>
  <si>
    <t>CT</t>
  </si>
  <si>
    <t>Trần Bảo Trâm</t>
  </si>
  <si>
    <t>Tài xế</t>
  </si>
  <si>
    <t>Bùi Văn Vũ</t>
  </si>
  <si>
    <t>Mã số thuế</t>
  </si>
  <si>
    <t>CMND/CCCD</t>
  </si>
  <si>
    <t>019178011295</t>
  </si>
  <si>
    <t>024665965</t>
  </si>
  <si>
    <t>0308126189</t>
  </si>
  <si>
    <t>023809701</t>
  </si>
  <si>
    <t>079093025759</t>
  </si>
  <si>
    <t>079095010593</t>
  </si>
  <si>
    <t xml:space="preserve">8460720763  </t>
  </si>
  <si>
    <t>025298866</t>
  </si>
  <si>
    <t>034086010578</t>
  </si>
  <si>
    <t>052080002335</t>
  </si>
  <si>
    <t>023019372</t>
  </si>
  <si>
    <t>264486924</t>
  </si>
  <si>
    <t>079095029651</t>
  </si>
  <si>
    <t>035089002745</t>
  </si>
  <si>
    <t>025719673</t>
  </si>
  <si>
    <t>036086014064</t>
  </si>
  <si>
    <t>8729036954</t>
  </si>
  <si>
    <t>001087006775</t>
  </si>
  <si>
    <t>172677981</t>
  </si>
  <si>
    <t>030083026604</t>
  </si>
  <si>
    <t>8615209586</t>
  </si>
  <si>
    <t>001082007302</t>
  </si>
  <si>
    <t>001087046818</t>
  </si>
  <si>
    <t xml:space="preserve">001097035985 </t>
  </si>
  <si>
    <t xml:space="preserve">001081023863 </t>
  </si>
  <si>
    <t xml:space="preserve">094194004723 </t>
  </si>
  <si>
    <t>079084011492</t>
  </si>
  <si>
    <t>8636842447</t>
  </si>
  <si>
    <t>031086003576</t>
  </si>
  <si>
    <t>8461466439</t>
  </si>
  <si>
    <t>091709485</t>
  </si>
  <si>
    <t xml:space="preserve">079199012584 </t>
  </si>
  <si>
    <t xml:space="preserve">079301022697 </t>
  </si>
  <si>
    <t xml:space="preserve">019097004912 </t>
  </si>
  <si>
    <t xml:space="preserve">8448456777 </t>
  </si>
  <si>
    <t>341521960</t>
  </si>
  <si>
    <t>019176002806</t>
  </si>
  <si>
    <t>8387036500</t>
  </si>
  <si>
    <t>085087766</t>
  </si>
  <si>
    <t>8523675530</t>
  </si>
  <si>
    <t>077082000953</t>
  </si>
  <si>
    <t xml:space="preserve">045300003597 </t>
  </si>
  <si>
    <t>8822503924</t>
  </si>
  <si>
    <t>079191003697</t>
  </si>
  <si>
    <t xml:space="preserve">001196014444 </t>
  </si>
  <si>
    <t xml:space="preserve">068092012349 </t>
  </si>
  <si>
    <t>001098035787</t>
  </si>
  <si>
    <t>Tháng 01 năm 2025</t>
  </si>
  <si>
    <t>Nguyễn Quốc Thái</t>
  </si>
  <si>
    <t>Võ Quang Vinh</t>
  </si>
  <si>
    <t>Nguyễn Văn Vinh</t>
  </si>
  <si>
    <t>Tháng 02 năm 2025</t>
  </si>
  <si>
    <t>Tháng 12 năm 2025</t>
  </si>
  <si>
    <t>Tháng 11 năm 2025</t>
  </si>
  <si>
    <t>Tháng 10 năm 2025</t>
  </si>
  <si>
    <t>Tháng 09 năm 2025</t>
  </si>
  <si>
    <t>Tháng 08 năm 2025</t>
  </si>
  <si>
    <t>Tháng 06 năm 2025</t>
  </si>
  <si>
    <t>Tháng 07 năm 2025</t>
  </si>
  <si>
    <t>Tháng 05 năm 2025</t>
  </si>
  <si>
    <t>Tháng 04 năm 2025</t>
  </si>
  <si>
    <t>Tháng 03 năm 2025</t>
  </si>
  <si>
    <t>Trần Hạo Nhị</t>
  </si>
  <si>
    <t>Nguyễn Văn Đạt</t>
  </si>
  <si>
    <t>CCCD</t>
  </si>
  <si>
    <t>MST</t>
  </si>
  <si>
    <t>Bùi Thị Kim Dung</t>
  </si>
  <si>
    <t>TPKD TV</t>
  </si>
  <si>
    <t>Vũ Anh Tuấn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</si>
</sst>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4" fontId="8" fillId="0" borderId="0" xfId="1" applyNumberFormat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64" fontId="10" fillId="0" borderId="2" xfId="3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4" fontId="8" fillId="0" borderId="2" xfId="3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horizontal="left" vertical="center" wrapText="1"/>
    </xf>
    <xf numFmtId="165" fontId="10" fillId="0" borderId="2" xfId="2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vertical="center" wrapText="1"/>
    </xf>
    <xf numFmtId="165" fontId="8" fillId="0" borderId="2" xfId="2" applyNumberFormat="1" applyFont="1" applyFill="1" applyBorder="1" applyAlignment="1">
      <alignment vertical="center" wrapText="1"/>
    </xf>
    <xf numFmtId="164" fontId="8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164" fontId="11" fillId="0" borderId="2" xfId="1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10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wrapText="1"/>
    </xf>
    <xf numFmtId="164" fontId="13" fillId="3" borderId="2" xfId="1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3" borderId="2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left" vertical="center" wrapText="1"/>
    </xf>
    <xf numFmtId="164" fontId="16" fillId="0" borderId="2" xfId="1" applyNumberFormat="1" applyFont="1" applyFill="1" applyBorder="1" applyAlignment="1">
      <alignment vertical="center"/>
    </xf>
    <xf numFmtId="164" fontId="16" fillId="0" borderId="2" xfId="1" applyNumberFormat="1" applyFont="1" applyFill="1" applyBorder="1" applyAlignment="1">
      <alignment horizontal="center" vertical="center" wrapText="1"/>
    </xf>
    <xf numFmtId="164" fontId="16" fillId="0" borderId="2" xfId="3" applyNumberFormat="1" applyFont="1" applyFill="1" applyBorder="1" applyAlignment="1">
      <alignment vertical="center" wrapText="1"/>
    </xf>
    <xf numFmtId="164" fontId="16" fillId="0" borderId="2" xfId="1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horizontal="left" vertical="center" wrapText="1"/>
    </xf>
    <xf numFmtId="165" fontId="16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5" fontId="17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164" fontId="18" fillId="0" borderId="2" xfId="0" applyNumberFormat="1" applyFont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1" fillId="0" borderId="2" xfId="2" quotePrefix="1" applyFont="1" applyFill="1" applyBorder="1" applyAlignment="1">
      <alignment horizontal="left" vertical="center" wrapText="1"/>
    </xf>
    <xf numFmtId="0" fontId="11" fillId="0" borderId="10" xfId="2" quotePrefix="1" applyFont="1" applyFill="1" applyBorder="1" applyAlignment="1">
      <alignment horizontal="left" vertical="center" wrapText="1"/>
    </xf>
    <xf numFmtId="0" fontId="16" fillId="0" borderId="2" xfId="2" quotePrefix="1" applyFont="1" applyFill="1" applyBorder="1" applyAlignment="1">
      <alignment horizontal="left" vertical="center" wrapText="1"/>
    </xf>
    <xf numFmtId="0" fontId="16" fillId="0" borderId="10" xfId="2" quotePrefix="1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9" fillId="0" borderId="2" xfId="0" applyFont="1" applyFill="1" applyBorder="1"/>
    <xf numFmtId="164" fontId="10" fillId="0" borderId="2" xfId="3" applyNumberFormat="1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164" fontId="12" fillId="0" borderId="0" xfId="2" applyNumberFormat="1" applyFont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ubmitform('8460891335')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avascript:submitform('8460891335')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submitform('8460891335'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submitform('8460891335')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submitform('8460891335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submitform('8460891335'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ubmitform('8460891335'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2" ySplit="9" topLeftCell="C40" activePane="bottomRight" state="frozen"/>
      <selection pane="topRight" activeCell="C1" sqref="C1"/>
      <selection pane="bottomLeft" activeCell="A10" sqref="A10"/>
      <selection pane="bottomRight" activeCell="B55" sqref="B55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10.42578125" style="13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3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3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23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23"/>
      <c r="N4" s="23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195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88" t="s">
        <v>15</v>
      </c>
      <c r="H9" s="88" t="s">
        <v>16</v>
      </c>
      <c r="I9" s="88" t="s">
        <v>17</v>
      </c>
      <c r="J9" s="119"/>
      <c r="K9" s="124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1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Y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18084963.298687536</v>
      </c>
      <c r="K13" s="51">
        <f t="shared" si="2"/>
        <v>60728563.298687533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56556304.298687533</v>
      </c>
      <c r="U13" s="51">
        <f t="shared" si="2"/>
        <v>0</v>
      </c>
      <c r="V13" s="51">
        <f t="shared" si="2"/>
        <v>58538563.298687533</v>
      </c>
      <c r="W13" s="51">
        <f t="shared" si="2"/>
        <v>33000000</v>
      </c>
      <c r="X13" s="51">
        <f t="shared" si="2"/>
        <v>4400000</v>
      </c>
      <c r="Y13" s="51">
        <f t="shared" si="2"/>
        <v>18088313.298687536</v>
      </c>
      <c r="Z13" s="51">
        <f>SUM(Z14:Z16)</f>
        <v>1122009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6990282.8885549335</v>
      </c>
      <c r="K15" s="36">
        <f>F15+G15+H15+I15+J15</f>
        <v>19923082.888554934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18551469.888554934</v>
      </c>
      <c r="U15" s="42"/>
      <c r="V15" s="68">
        <f>K15-I15</f>
        <v>19193082.888554934</v>
      </c>
      <c r="W15" s="69">
        <v>11000000</v>
      </c>
      <c r="X15" s="69"/>
      <c r="Y15" s="69">
        <f>MAX(V15-O15-W15-X15,0)</f>
        <v>7301632.8885549344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480163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11094680.410132604</v>
      </c>
      <c r="K16" s="36">
        <f t="shared" ref="K16" si="9">F16+G16+H16+I16+J16</f>
        <v>24071680.410132602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22725207.410132602</v>
      </c>
      <c r="U16" s="42"/>
      <c r="V16" s="68">
        <f t="shared" ref="V16" si="14">K16-I16</f>
        <v>23341680.410132602</v>
      </c>
      <c r="W16" s="69">
        <v>11000000</v>
      </c>
      <c r="X16" s="69">
        <f>4400000</f>
        <v>4400000</v>
      </c>
      <c r="Y16" s="69">
        <f>MAX(V16-O16-W16-X16,0)</f>
        <v>7050230.4101326019</v>
      </c>
      <c r="Z16" s="69">
        <f t="shared" ref="Z16" si="15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455023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160346000</v>
      </c>
      <c r="E17" s="51">
        <f t="shared" ref="E17:Y17" si="16">SUM(E18:E49)</f>
        <v>676</v>
      </c>
      <c r="F17" s="51">
        <f t="shared" si="16"/>
        <v>134605200</v>
      </c>
      <c r="G17" s="51">
        <f t="shared" si="16"/>
        <v>25740800</v>
      </c>
      <c r="H17" s="51">
        <f t="shared" si="16"/>
        <v>113107800</v>
      </c>
      <c r="I17" s="51">
        <f t="shared" si="16"/>
        <v>18980000</v>
      </c>
      <c r="J17" s="51">
        <f t="shared" si="16"/>
        <v>106750752.28287767</v>
      </c>
      <c r="K17" s="51">
        <f t="shared" si="16"/>
        <v>399184552.28287756</v>
      </c>
      <c r="L17" s="51">
        <f t="shared" si="16"/>
        <v>12827680</v>
      </c>
      <c r="M17" s="51">
        <f t="shared" si="16"/>
        <v>2405190</v>
      </c>
      <c r="N17" s="51">
        <f t="shared" si="16"/>
        <v>1603460</v>
      </c>
      <c r="O17" s="51">
        <f t="shared" si="16"/>
        <v>16836330</v>
      </c>
      <c r="P17" s="51">
        <f t="shared" si="16"/>
        <v>28060550</v>
      </c>
      <c r="Q17" s="51">
        <f t="shared" si="16"/>
        <v>4810380</v>
      </c>
      <c r="R17" s="51">
        <f t="shared" si="16"/>
        <v>1603460</v>
      </c>
      <c r="S17" s="51">
        <f t="shared" si="16"/>
        <v>34474390</v>
      </c>
      <c r="T17" s="51">
        <f t="shared" si="16"/>
        <v>380190831.28287756</v>
      </c>
      <c r="U17" s="51">
        <f t="shared" si="16"/>
        <v>0</v>
      </c>
      <c r="V17" s="51">
        <f t="shared" si="16"/>
        <v>380204552.28287756</v>
      </c>
      <c r="W17" s="51">
        <f t="shared" si="16"/>
        <v>286000000</v>
      </c>
      <c r="X17" s="51">
        <f t="shared" si="16"/>
        <v>101200000</v>
      </c>
      <c r="Y17" s="51">
        <f t="shared" si="16"/>
        <v>43147784.652588606</v>
      </c>
      <c r="Z17" s="51">
        <f>SUM(Z18:Z49)</f>
        <v>2157391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7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8">D18*17.5%</f>
        <v>1097250</v>
      </c>
      <c r="Q18" s="38">
        <f>D18*3%</f>
        <v>188100</v>
      </c>
      <c r="R18" s="38">
        <f t="shared" ref="R18:R40" si="19">D18*1%</f>
        <v>62700</v>
      </c>
      <c r="S18" s="40">
        <f>P18+Q18+R18</f>
        <v>1348050</v>
      </c>
      <c r="T18" s="41">
        <f t="shared" ref="T18:T40" si="20">K18-O18-Z18</f>
        <v>10054450</v>
      </c>
      <c r="U18" s="42"/>
      <c r="V18" s="68">
        <f t="shared" ref="V18:V40" si="21">K18-I18</f>
        <v>9982800</v>
      </c>
      <c r="W18" s="69">
        <v>11000000</v>
      </c>
      <c r="X18" s="69">
        <f>4400000*4</f>
        <v>17600000</v>
      </c>
      <c r="Y18" s="69">
        <f t="shared" ref="Y18:Y39" si="22">MAX(V18-O18-W18-X18,0)</f>
        <v>0</v>
      </c>
      <c r="Z18" s="69">
        <f t="shared" ref="Z18:Z40" si="23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4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3994447.364888533</v>
      </c>
      <c r="K19" s="36">
        <f t="shared" si="17"/>
        <v>15553447.364888534</v>
      </c>
      <c r="L19" s="37">
        <f t="shared" ref="L19:L40" si="25">D19*8%</f>
        <v>459680</v>
      </c>
      <c r="M19" s="38">
        <f t="shared" ref="M19:M40" si="26">D19*1.5%</f>
        <v>86190</v>
      </c>
      <c r="N19" s="39">
        <f t="shared" ref="N19:N40" si="27">D19*1%</f>
        <v>57460</v>
      </c>
      <c r="O19" s="40">
        <f t="shared" ref="O19:O29" si="28">L19+M19+N19</f>
        <v>603330</v>
      </c>
      <c r="P19" s="38">
        <f t="shared" si="18"/>
        <v>1005549.9999999999</v>
      </c>
      <c r="Q19" s="38">
        <f t="shared" ref="Q19:Q40" si="29">D19*3%</f>
        <v>172380</v>
      </c>
      <c r="R19" s="38">
        <f t="shared" si="19"/>
        <v>57460</v>
      </c>
      <c r="S19" s="40">
        <f t="shared" ref="S19:S40" si="30">P19+Q19+R19</f>
        <v>1235390</v>
      </c>
      <c r="T19" s="41">
        <f t="shared" si="20"/>
        <v>14950117.364888534</v>
      </c>
      <c r="U19" s="42"/>
      <c r="V19" s="68">
        <f t="shared" si="21"/>
        <v>14823447.364888534</v>
      </c>
      <c r="W19" s="69">
        <v>11000000</v>
      </c>
      <c r="X19" s="69">
        <f>4400000</f>
        <v>4400000</v>
      </c>
      <c r="Y19" s="69">
        <f t="shared" si="22"/>
        <v>0</v>
      </c>
      <c r="Z19" s="69">
        <f t="shared" si="23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4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3994447.364888533</v>
      </c>
      <c r="K20" s="36">
        <f t="shared" si="17"/>
        <v>15553447.364888534</v>
      </c>
      <c r="L20" s="37">
        <f t="shared" si="25"/>
        <v>459680</v>
      </c>
      <c r="M20" s="38">
        <f t="shared" si="26"/>
        <v>86190</v>
      </c>
      <c r="N20" s="39">
        <f t="shared" si="27"/>
        <v>57460</v>
      </c>
      <c r="O20" s="40">
        <f t="shared" si="28"/>
        <v>603330</v>
      </c>
      <c r="P20" s="38">
        <f t="shared" si="18"/>
        <v>1005549.9999999999</v>
      </c>
      <c r="Q20" s="38">
        <f t="shared" si="29"/>
        <v>172380</v>
      </c>
      <c r="R20" s="38">
        <f t="shared" si="19"/>
        <v>57460</v>
      </c>
      <c r="S20" s="40">
        <f t="shared" si="30"/>
        <v>1235390</v>
      </c>
      <c r="T20" s="41">
        <f t="shared" si="20"/>
        <v>14789111.364888534</v>
      </c>
      <c r="U20" s="42"/>
      <c r="V20" s="68">
        <f t="shared" si="21"/>
        <v>14823447.364888534</v>
      </c>
      <c r="W20" s="69">
        <v>11000000</v>
      </c>
      <c r="X20" s="69"/>
      <c r="Y20" s="69">
        <f t="shared" si="22"/>
        <v>3220117.3648885339</v>
      </c>
      <c r="Z20" s="69">
        <f t="shared" si="23"/>
        <v>161006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4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3994447.364888533</v>
      </c>
      <c r="K21" s="36">
        <f t="shared" si="17"/>
        <v>15553447.364888534</v>
      </c>
      <c r="L21" s="37">
        <f t="shared" si="25"/>
        <v>459680</v>
      </c>
      <c r="M21" s="38">
        <f t="shared" si="26"/>
        <v>86190</v>
      </c>
      <c r="N21" s="39">
        <f t="shared" si="27"/>
        <v>57460</v>
      </c>
      <c r="O21" s="40">
        <f t="shared" si="28"/>
        <v>603330</v>
      </c>
      <c r="P21" s="38">
        <f t="shared" si="18"/>
        <v>1005549.9999999999</v>
      </c>
      <c r="Q21" s="38">
        <f t="shared" si="29"/>
        <v>172380</v>
      </c>
      <c r="R21" s="38">
        <f t="shared" si="19"/>
        <v>57460</v>
      </c>
      <c r="S21" s="40">
        <f t="shared" si="30"/>
        <v>1235390</v>
      </c>
      <c r="T21" s="41">
        <f t="shared" si="20"/>
        <v>14789111.364888534</v>
      </c>
      <c r="U21" s="42"/>
      <c r="V21" s="68">
        <f t="shared" si="21"/>
        <v>14823447.364888534</v>
      </c>
      <c r="W21" s="69">
        <v>11000000</v>
      </c>
      <c r="X21" s="69"/>
      <c r="Y21" s="69">
        <f t="shared" si="22"/>
        <v>3220117.3648885339</v>
      </c>
      <c r="Z21" s="69">
        <f t="shared" si="23"/>
        <v>161006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4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4993059.2061106665</v>
      </c>
      <c r="K22" s="36">
        <f t="shared" si="17"/>
        <v>15712259.206110667</v>
      </c>
      <c r="L22" s="37">
        <f t="shared" si="25"/>
        <v>502112</v>
      </c>
      <c r="M22" s="38">
        <f t="shared" si="26"/>
        <v>94146</v>
      </c>
      <c r="N22" s="39">
        <f t="shared" si="27"/>
        <v>62764</v>
      </c>
      <c r="O22" s="40">
        <f t="shared" si="28"/>
        <v>659022</v>
      </c>
      <c r="P22" s="38">
        <f t="shared" si="18"/>
        <v>1098370</v>
      </c>
      <c r="Q22" s="38">
        <f t="shared" si="29"/>
        <v>188292</v>
      </c>
      <c r="R22" s="38">
        <f t="shared" si="19"/>
        <v>62764</v>
      </c>
      <c r="S22" s="40">
        <f t="shared" si="30"/>
        <v>1349426</v>
      </c>
      <c r="T22" s="41">
        <f t="shared" si="20"/>
        <v>15053237.206110667</v>
      </c>
      <c r="U22" s="42"/>
      <c r="V22" s="68">
        <f t="shared" si="21"/>
        <v>14982259.206110667</v>
      </c>
      <c r="W22" s="69">
        <v>11000000</v>
      </c>
      <c r="X22" s="69">
        <f>4400000*2</f>
        <v>8800000</v>
      </c>
      <c r="Y22" s="69">
        <f t="shared" si="22"/>
        <v>0</v>
      </c>
      <c r="Z22" s="69">
        <f t="shared" si="23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4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3169908.6886093155</v>
      </c>
      <c r="K23" s="36">
        <f t="shared" si="17"/>
        <v>14728908.688609315</v>
      </c>
      <c r="L23" s="37">
        <f t="shared" si="25"/>
        <v>459680</v>
      </c>
      <c r="M23" s="38">
        <f t="shared" si="26"/>
        <v>86190</v>
      </c>
      <c r="N23" s="39">
        <f t="shared" si="27"/>
        <v>57460</v>
      </c>
      <c r="O23" s="40">
        <f t="shared" si="28"/>
        <v>603330</v>
      </c>
      <c r="P23" s="38">
        <f t="shared" si="18"/>
        <v>1005549.9999999999</v>
      </c>
      <c r="Q23" s="38">
        <f t="shared" si="29"/>
        <v>172380</v>
      </c>
      <c r="R23" s="38">
        <f t="shared" si="19"/>
        <v>57460</v>
      </c>
      <c r="S23" s="40">
        <f t="shared" si="30"/>
        <v>1235390</v>
      </c>
      <c r="T23" s="41">
        <f t="shared" si="20"/>
        <v>14005799.688609315</v>
      </c>
      <c r="U23" s="42"/>
      <c r="V23" s="68">
        <f t="shared" si="21"/>
        <v>13998908.688609315</v>
      </c>
      <c r="W23" s="69">
        <v>11000000</v>
      </c>
      <c r="X23" s="69"/>
      <c r="Y23" s="69">
        <f t="shared" si="22"/>
        <v>2395578.6886093151</v>
      </c>
      <c r="Z23" s="69">
        <f t="shared" si="23"/>
        <v>119779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4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3994447.364888533</v>
      </c>
      <c r="K24" s="36">
        <f t="shared" si="17"/>
        <v>15553447.364888534</v>
      </c>
      <c r="L24" s="37">
        <f t="shared" si="25"/>
        <v>459680</v>
      </c>
      <c r="M24" s="38">
        <f t="shared" si="26"/>
        <v>86190</v>
      </c>
      <c r="N24" s="39">
        <f t="shared" si="27"/>
        <v>57460</v>
      </c>
      <c r="O24" s="40">
        <f t="shared" si="28"/>
        <v>603330</v>
      </c>
      <c r="P24" s="38">
        <f t="shared" si="18"/>
        <v>1005549.9999999999</v>
      </c>
      <c r="Q24" s="38">
        <f t="shared" si="29"/>
        <v>172380</v>
      </c>
      <c r="R24" s="38">
        <f t="shared" si="19"/>
        <v>57460</v>
      </c>
      <c r="S24" s="40">
        <f t="shared" si="30"/>
        <v>1235390</v>
      </c>
      <c r="T24" s="41">
        <f t="shared" si="20"/>
        <v>14789111.364888534</v>
      </c>
      <c r="U24" s="42"/>
      <c r="V24" s="68">
        <f t="shared" si="21"/>
        <v>14823447.364888534</v>
      </c>
      <c r="W24" s="69">
        <v>11000000</v>
      </c>
      <c r="X24" s="69"/>
      <c r="Y24" s="69">
        <f t="shared" si="22"/>
        <v>3220117.3648885339</v>
      </c>
      <c r="Z24" s="69">
        <f t="shared" si="23"/>
        <v>161006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4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3169908.6886093155</v>
      </c>
      <c r="K25" s="36">
        <f t="shared" si="17"/>
        <v>14728908.688609315</v>
      </c>
      <c r="L25" s="37">
        <f t="shared" si="25"/>
        <v>459680</v>
      </c>
      <c r="M25" s="38">
        <f t="shared" si="26"/>
        <v>86190</v>
      </c>
      <c r="N25" s="39">
        <f t="shared" si="27"/>
        <v>57460</v>
      </c>
      <c r="O25" s="40">
        <f t="shared" si="28"/>
        <v>603330</v>
      </c>
      <c r="P25" s="38">
        <f t="shared" si="18"/>
        <v>1005549.9999999999</v>
      </c>
      <c r="Q25" s="38">
        <f t="shared" si="29"/>
        <v>172380</v>
      </c>
      <c r="R25" s="38">
        <f t="shared" si="19"/>
        <v>57460</v>
      </c>
      <c r="S25" s="40">
        <f t="shared" si="30"/>
        <v>1235390</v>
      </c>
      <c r="T25" s="41">
        <f t="shared" si="20"/>
        <v>14125578.688609315</v>
      </c>
      <c r="U25" s="42"/>
      <c r="V25" s="68">
        <f t="shared" si="21"/>
        <v>13998908.688609315</v>
      </c>
      <c r="W25" s="69">
        <v>11000000</v>
      </c>
      <c r="X25" s="69">
        <f>4400000*2</f>
        <v>8800000</v>
      </c>
      <c r="Y25" s="69">
        <f t="shared" si="22"/>
        <v>0</v>
      </c>
      <c r="Z25" s="69">
        <f t="shared" si="23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4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6339817.3772186311</v>
      </c>
      <c r="K26" s="36">
        <f t="shared" si="17"/>
        <v>17059017.37721863</v>
      </c>
      <c r="L26" s="37">
        <f t="shared" si="25"/>
        <v>502112</v>
      </c>
      <c r="M26" s="38">
        <f t="shared" si="26"/>
        <v>94146</v>
      </c>
      <c r="N26" s="39">
        <f t="shared" si="27"/>
        <v>62764</v>
      </c>
      <c r="O26" s="40">
        <f t="shared" si="28"/>
        <v>659022</v>
      </c>
      <c r="P26" s="38">
        <f t="shared" si="18"/>
        <v>1098370</v>
      </c>
      <c r="Q26" s="38">
        <f t="shared" si="29"/>
        <v>188292</v>
      </c>
      <c r="R26" s="38">
        <f t="shared" si="19"/>
        <v>62764</v>
      </c>
      <c r="S26" s="40">
        <f t="shared" si="30"/>
        <v>1349426</v>
      </c>
      <c r="T26" s="41">
        <f t="shared" si="20"/>
        <v>16399995.37721863</v>
      </c>
      <c r="U26" s="42"/>
      <c r="V26" s="68">
        <f t="shared" si="21"/>
        <v>16329017.37721863</v>
      </c>
      <c r="W26" s="69">
        <v>11000000</v>
      </c>
      <c r="X26" s="69">
        <f>4400000*3</f>
        <v>13200000</v>
      </c>
      <c r="Y26" s="69">
        <f t="shared" si="22"/>
        <v>0</v>
      </c>
      <c r="Z26" s="69">
        <f t="shared" si="23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4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6339817.3772186311</v>
      </c>
      <c r="K27" s="36">
        <f t="shared" si="17"/>
        <v>17059017.37721863</v>
      </c>
      <c r="L27" s="37">
        <f t="shared" si="25"/>
        <v>502112</v>
      </c>
      <c r="M27" s="38">
        <f t="shared" si="26"/>
        <v>94146</v>
      </c>
      <c r="N27" s="39">
        <f t="shared" si="27"/>
        <v>62764</v>
      </c>
      <c r="O27" s="40">
        <f t="shared" si="28"/>
        <v>659022</v>
      </c>
      <c r="P27" s="38">
        <f t="shared" si="18"/>
        <v>1098370</v>
      </c>
      <c r="Q27" s="38">
        <f t="shared" si="29"/>
        <v>188292</v>
      </c>
      <c r="R27" s="38">
        <f t="shared" si="19"/>
        <v>62764</v>
      </c>
      <c r="S27" s="40">
        <f t="shared" si="30"/>
        <v>1349426</v>
      </c>
      <c r="T27" s="41">
        <f t="shared" si="20"/>
        <v>16386495.37721863</v>
      </c>
      <c r="U27" s="42"/>
      <c r="V27" s="68">
        <f t="shared" si="21"/>
        <v>16329017.37721863</v>
      </c>
      <c r="W27" s="69">
        <v>11000000</v>
      </c>
      <c r="X27" s="69">
        <f>4400000</f>
        <v>4400000</v>
      </c>
      <c r="Y27" s="69">
        <f t="shared" si="22"/>
        <v>269995.37721863016</v>
      </c>
      <c r="Z27" s="69">
        <f t="shared" si="23"/>
        <v>13500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4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3169908.6886093155</v>
      </c>
      <c r="K28" s="36">
        <f t="shared" si="17"/>
        <v>14728908.688609315</v>
      </c>
      <c r="L28" s="37">
        <f t="shared" si="25"/>
        <v>459680</v>
      </c>
      <c r="M28" s="38">
        <f t="shared" si="26"/>
        <v>86190</v>
      </c>
      <c r="N28" s="39">
        <f t="shared" si="27"/>
        <v>57460</v>
      </c>
      <c r="O28" s="40">
        <f t="shared" si="28"/>
        <v>603330</v>
      </c>
      <c r="P28" s="38">
        <f t="shared" si="18"/>
        <v>1005549.9999999999</v>
      </c>
      <c r="Q28" s="38">
        <f t="shared" si="29"/>
        <v>172380</v>
      </c>
      <c r="R28" s="38">
        <f t="shared" si="19"/>
        <v>57460</v>
      </c>
      <c r="S28" s="40">
        <f t="shared" si="30"/>
        <v>1235390</v>
      </c>
      <c r="T28" s="41">
        <f t="shared" si="20"/>
        <v>14125578.688609315</v>
      </c>
      <c r="U28" s="42"/>
      <c r="V28" s="68">
        <f t="shared" si="21"/>
        <v>13998908.688609315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3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4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7924771.7215232886</v>
      </c>
      <c r="K29" s="36">
        <f t="shared" si="17"/>
        <v>20435371.721523289</v>
      </c>
      <c r="L29" s="37">
        <f t="shared" si="25"/>
        <v>634816</v>
      </c>
      <c r="M29" s="38">
        <f t="shared" si="26"/>
        <v>119028</v>
      </c>
      <c r="N29" s="39">
        <f t="shared" si="27"/>
        <v>79352</v>
      </c>
      <c r="O29" s="40">
        <f t="shared" si="28"/>
        <v>833196</v>
      </c>
      <c r="P29" s="38">
        <f t="shared" si="18"/>
        <v>1388660</v>
      </c>
      <c r="Q29" s="38">
        <f t="shared" si="29"/>
        <v>238056</v>
      </c>
      <c r="R29" s="38">
        <f t="shared" si="19"/>
        <v>79352</v>
      </c>
      <c r="S29" s="40">
        <f t="shared" si="30"/>
        <v>1706068</v>
      </c>
      <c r="T29" s="41">
        <f t="shared" si="20"/>
        <v>19602175.721523289</v>
      </c>
      <c r="U29" s="42"/>
      <c r="V29" s="68">
        <f t="shared" si="21"/>
        <v>19705371.721523289</v>
      </c>
      <c r="W29" s="69">
        <v>11000000</v>
      </c>
      <c r="X29" s="69">
        <f>4400000*3</f>
        <v>13200000</v>
      </c>
      <c r="Y29" s="69">
        <f t="shared" si="22"/>
        <v>0</v>
      </c>
      <c r="Z29" s="69">
        <f t="shared" si="23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4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4993059.2061106665</v>
      </c>
      <c r="K30" s="36">
        <f t="shared" si="17"/>
        <v>16024259.206110667</v>
      </c>
      <c r="L30" s="37">
        <f t="shared" si="25"/>
        <v>527072</v>
      </c>
      <c r="M30" s="38">
        <f t="shared" si="26"/>
        <v>98826</v>
      </c>
      <c r="N30" s="39">
        <f t="shared" si="27"/>
        <v>65884</v>
      </c>
      <c r="O30" s="40">
        <f>L30+M30+N30</f>
        <v>691782</v>
      </c>
      <c r="P30" s="38">
        <f>D30*17.5%</f>
        <v>1152970</v>
      </c>
      <c r="Q30" s="38">
        <f t="shared" si="29"/>
        <v>197652</v>
      </c>
      <c r="R30" s="38">
        <f t="shared" si="19"/>
        <v>65884</v>
      </c>
      <c r="S30" s="40">
        <f t="shared" si="30"/>
        <v>1416506</v>
      </c>
      <c r="T30" s="41">
        <f t="shared" si="20"/>
        <v>15152353.206110667</v>
      </c>
      <c r="U30" s="42"/>
      <c r="V30" s="68">
        <f t="shared" si="21"/>
        <v>15294259.206110667</v>
      </c>
      <c r="W30" s="69">
        <v>11000000</v>
      </c>
      <c r="X30" s="69"/>
      <c r="Y30" s="69">
        <f t="shared" si="22"/>
        <v>3602477.2061106674</v>
      </c>
      <c r="Z30" s="69">
        <f t="shared" si="23"/>
        <v>180124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4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4993059.2061106665</v>
      </c>
      <c r="K31" s="36">
        <f t="shared" si="17"/>
        <v>16024259.206110667</v>
      </c>
      <c r="L31" s="37">
        <f t="shared" si="25"/>
        <v>527072</v>
      </c>
      <c r="M31" s="38">
        <f t="shared" si="26"/>
        <v>98826</v>
      </c>
      <c r="N31" s="39">
        <f t="shared" si="27"/>
        <v>65884</v>
      </c>
      <c r="O31" s="40">
        <f>L31+M31+N31</f>
        <v>691782</v>
      </c>
      <c r="P31" s="38">
        <f>D31*17.5%</f>
        <v>1152970</v>
      </c>
      <c r="Q31" s="38">
        <f t="shared" si="29"/>
        <v>197652</v>
      </c>
      <c r="R31" s="38">
        <f t="shared" si="19"/>
        <v>65884</v>
      </c>
      <c r="S31" s="40">
        <f t="shared" si="30"/>
        <v>1416506</v>
      </c>
      <c r="T31" s="41">
        <f t="shared" si="20"/>
        <v>15332477.206110667</v>
      </c>
      <c r="U31" s="42"/>
      <c r="V31" s="68">
        <f t="shared" si="21"/>
        <v>15294259.206110667</v>
      </c>
      <c r="W31" s="69">
        <v>11000000</v>
      </c>
      <c r="X31" s="69">
        <f>4400000</f>
        <v>4400000</v>
      </c>
      <c r="Y31" s="69">
        <f t="shared" si="22"/>
        <v>0</v>
      </c>
      <c r="Z31" s="69">
        <f t="shared" si="23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>F32+G32</f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4754863.0329139736</v>
      </c>
      <c r="K32" s="36">
        <f t="shared" si="17"/>
        <v>15786063.032913974</v>
      </c>
      <c r="L32" s="37">
        <f t="shared" si="25"/>
        <v>527072</v>
      </c>
      <c r="M32" s="38">
        <f t="shared" si="26"/>
        <v>98826</v>
      </c>
      <c r="N32" s="39">
        <f t="shared" si="27"/>
        <v>65884</v>
      </c>
      <c r="O32" s="40">
        <f>L32+M32+N32</f>
        <v>691782</v>
      </c>
      <c r="P32" s="38">
        <f>D32*17.5%</f>
        <v>1152970</v>
      </c>
      <c r="Q32" s="38">
        <f t="shared" si="29"/>
        <v>197652</v>
      </c>
      <c r="R32" s="38">
        <f t="shared" si="19"/>
        <v>65884</v>
      </c>
      <c r="S32" s="40">
        <f t="shared" si="30"/>
        <v>1416506</v>
      </c>
      <c r="T32" s="41">
        <f t="shared" si="20"/>
        <v>14926067.032913974</v>
      </c>
      <c r="U32" s="42"/>
      <c r="V32" s="68">
        <f t="shared" si="21"/>
        <v>15056063.032913974</v>
      </c>
      <c r="W32" s="69">
        <v>11000000</v>
      </c>
      <c r="X32" s="69"/>
      <c r="Y32" s="69">
        <f t="shared" si="22"/>
        <v>3364281.0329139736</v>
      </c>
      <c r="Z32" s="69">
        <f t="shared" si="23"/>
        <v>168214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4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4754863.0329139736</v>
      </c>
      <c r="K33" s="36">
        <f t="shared" si="17"/>
        <v>15786063.032913974</v>
      </c>
      <c r="L33" s="37">
        <f t="shared" si="25"/>
        <v>527072</v>
      </c>
      <c r="M33" s="38">
        <f t="shared" si="26"/>
        <v>98826</v>
      </c>
      <c r="N33" s="39">
        <f t="shared" si="27"/>
        <v>65884</v>
      </c>
      <c r="O33" s="40">
        <f>L33+M33+N33</f>
        <v>691782</v>
      </c>
      <c r="P33" s="38">
        <f>D33*17.5%</f>
        <v>1152970</v>
      </c>
      <c r="Q33" s="38">
        <f t="shared" si="29"/>
        <v>197652</v>
      </c>
      <c r="R33" s="38">
        <f t="shared" si="19"/>
        <v>65884</v>
      </c>
      <c r="S33" s="40">
        <f t="shared" si="30"/>
        <v>1416506</v>
      </c>
      <c r="T33" s="41">
        <f t="shared" si="20"/>
        <v>14926067.032913974</v>
      </c>
      <c r="U33" s="42"/>
      <c r="V33" s="68">
        <f t="shared" si="21"/>
        <v>15056063.032913974</v>
      </c>
      <c r="W33" s="69">
        <v>11000000</v>
      </c>
      <c r="X33" s="69"/>
      <c r="Y33" s="69">
        <f t="shared" si="22"/>
        <v>3364281.0329139736</v>
      </c>
      <c r="Z33" s="69">
        <f t="shared" si="23"/>
        <v>168214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4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3169908.6886093155</v>
      </c>
      <c r="K34" s="36">
        <f t="shared" si="17"/>
        <v>14728908.688609315</v>
      </c>
      <c r="L34" s="37">
        <f t="shared" si="25"/>
        <v>459680</v>
      </c>
      <c r="M34" s="38">
        <f t="shared" si="26"/>
        <v>86190</v>
      </c>
      <c r="N34" s="39">
        <f t="shared" si="27"/>
        <v>57460</v>
      </c>
      <c r="O34" s="40">
        <f t="shared" ref="O34" si="31">L34+M34+N34</f>
        <v>603330</v>
      </c>
      <c r="P34" s="38">
        <f t="shared" ref="P34" si="32">D34*17.5%</f>
        <v>1005549.9999999999</v>
      </c>
      <c r="Q34" s="38">
        <f t="shared" si="29"/>
        <v>172380</v>
      </c>
      <c r="R34" s="38">
        <f t="shared" si="19"/>
        <v>57460</v>
      </c>
      <c r="S34" s="40">
        <f t="shared" si="30"/>
        <v>1235390</v>
      </c>
      <c r="T34" s="41">
        <f t="shared" si="20"/>
        <v>14125578.688609315</v>
      </c>
      <c r="U34" s="42"/>
      <c r="V34" s="68">
        <f t="shared" si="21"/>
        <v>13998908.688609315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3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4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6339817.3772186311</v>
      </c>
      <c r="K35" s="36">
        <f t="shared" si="17"/>
        <v>17371017.37721863</v>
      </c>
      <c r="L35" s="37">
        <f t="shared" si="25"/>
        <v>527072</v>
      </c>
      <c r="M35" s="38">
        <f t="shared" si="26"/>
        <v>98826</v>
      </c>
      <c r="N35" s="39">
        <f t="shared" si="27"/>
        <v>65884</v>
      </c>
      <c r="O35" s="40">
        <f>L35+M35+N35</f>
        <v>691782</v>
      </c>
      <c r="P35" s="38">
        <f>D35*17.5%</f>
        <v>1152970</v>
      </c>
      <c r="Q35" s="38">
        <f t="shared" si="29"/>
        <v>197652</v>
      </c>
      <c r="R35" s="38">
        <f t="shared" si="19"/>
        <v>65884</v>
      </c>
      <c r="S35" s="40">
        <f t="shared" si="30"/>
        <v>1416506</v>
      </c>
      <c r="T35" s="41">
        <f t="shared" si="20"/>
        <v>16431773.37721863</v>
      </c>
      <c r="U35" s="42"/>
      <c r="V35" s="68">
        <f t="shared" si="21"/>
        <v>16641017.37721863</v>
      </c>
      <c r="W35" s="69">
        <v>11000000</v>
      </c>
      <c r="X35" s="69"/>
      <c r="Y35" s="69">
        <f t="shared" si="22"/>
        <v>4949235.3772186302</v>
      </c>
      <c r="Z35" s="69">
        <f t="shared" si="23"/>
        <v>247462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4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6339817.3772186311</v>
      </c>
      <c r="K36" s="36">
        <f t="shared" si="17"/>
        <v>17371017.37721863</v>
      </c>
      <c r="L36" s="37">
        <f t="shared" si="25"/>
        <v>527072</v>
      </c>
      <c r="M36" s="38">
        <f t="shared" si="26"/>
        <v>98826</v>
      </c>
      <c r="N36" s="39">
        <f t="shared" si="27"/>
        <v>65884</v>
      </c>
      <c r="O36" s="40">
        <f>L36+M36+N36</f>
        <v>691782</v>
      </c>
      <c r="P36" s="38">
        <f>D36*17.5%</f>
        <v>1152970</v>
      </c>
      <c r="Q36" s="38">
        <f t="shared" si="29"/>
        <v>197652</v>
      </c>
      <c r="R36" s="38">
        <f t="shared" si="19"/>
        <v>65884</v>
      </c>
      <c r="S36" s="40">
        <f t="shared" si="30"/>
        <v>1416506</v>
      </c>
      <c r="T36" s="41">
        <f t="shared" si="20"/>
        <v>16431773.37721863</v>
      </c>
      <c r="U36" s="42"/>
      <c r="V36" s="68">
        <f t="shared" si="21"/>
        <v>16641017.37721863</v>
      </c>
      <c r="W36" s="69">
        <v>11000000</v>
      </c>
      <c r="X36" s="69"/>
      <c r="Y36" s="69">
        <f t="shared" si="22"/>
        <v>4949235.3772186302</v>
      </c>
      <c r="Z36" s="69">
        <f t="shared" si="23"/>
        <v>247462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4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1997223.6824442665</v>
      </c>
      <c r="K37" s="36">
        <f t="shared" si="17"/>
        <v>13556223.682444267</v>
      </c>
      <c r="L37" s="37">
        <f t="shared" si="25"/>
        <v>459680</v>
      </c>
      <c r="M37" s="38">
        <f t="shared" si="26"/>
        <v>86190</v>
      </c>
      <c r="N37" s="39">
        <f t="shared" si="27"/>
        <v>57460</v>
      </c>
      <c r="O37" s="40">
        <f t="shared" ref="O37:O40" si="33">L37+M37+N37</f>
        <v>603330</v>
      </c>
      <c r="P37" s="38">
        <f t="shared" ref="P37:P40" si="34">D37*17.5%</f>
        <v>1005549.9999999999</v>
      </c>
      <c r="Q37" s="38">
        <f t="shared" si="29"/>
        <v>172380</v>
      </c>
      <c r="R37" s="38">
        <f t="shared" si="19"/>
        <v>57460</v>
      </c>
      <c r="S37" s="40">
        <f t="shared" si="30"/>
        <v>1235390</v>
      </c>
      <c r="T37" s="41">
        <f t="shared" si="20"/>
        <v>12891748.682444267</v>
      </c>
      <c r="U37" s="42"/>
      <c r="V37" s="68">
        <f t="shared" si="21"/>
        <v>12826223.682444267</v>
      </c>
      <c r="W37" s="69">
        <v>11000000</v>
      </c>
      <c r="X37" s="69"/>
      <c r="Y37" s="69">
        <f t="shared" si="22"/>
        <v>1222893.682444267</v>
      </c>
      <c r="Z37" s="69">
        <f t="shared" si="23"/>
        <v>61145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4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1997223.6824442665</v>
      </c>
      <c r="K38" s="36">
        <f t="shared" si="17"/>
        <v>12716423.682444267</v>
      </c>
      <c r="L38" s="37">
        <f t="shared" si="25"/>
        <v>502112</v>
      </c>
      <c r="M38" s="38">
        <f t="shared" si="26"/>
        <v>94146</v>
      </c>
      <c r="N38" s="39">
        <f t="shared" si="27"/>
        <v>62764</v>
      </c>
      <c r="O38" s="40">
        <f t="shared" si="33"/>
        <v>659022</v>
      </c>
      <c r="P38" s="38">
        <f t="shared" si="34"/>
        <v>1098370</v>
      </c>
      <c r="Q38" s="38">
        <f t="shared" si="29"/>
        <v>188292</v>
      </c>
      <c r="R38" s="38">
        <f t="shared" si="19"/>
        <v>62764</v>
      </c>
      <c r="S38" s="40">
        <f t="shared" si="30"/>
        <v>1349426</v>
      </c>
      <c r="T38" s="41">
        <f t="shared" si="20"/>
        <v>12041031.682444267</v>
      </c>
      <c r="U38" s="42"/>
      <c r="V38" s="68">
        <f t="shared" si="21"/>
        <v>11986423.682444267</v>
      </c>
      <c r="W38" s="69">
        <v>11000000</v>
      </c>
      <c r="X38" s="69"/>
      <c r="Y38" s="69">
        <f t="shared" si="22"/>
        <v>327401.68244426697</v>
      </c>
      <c r="Z38" s="69">
        <f t="shared" si="23"/>
        <v>16370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4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3169908.6886093155</v>
      </c>
      <c r="K39" s="36">
        <f t="shared" si="17"/>
        <v>14728908.688609315</v>
      </c>
      <c r="L39" s="37">
        <f t="shared" si="25"/>
        <v>459680</v>
      </c>
      <c r="M39" s="38">
        <f t="shared" si="26"/>
        <v>86190</v>
      </c>
      <c r="N39" s="39">
        <f t="shared" si="27"/>
        <v>57460</v>
      </c>
      <c r="O39" s="40">
        <f t="shared" si="33"/>
        <v>603330</v>
      </c>
      <c r="P39" s="38">
        <f t="shared" si="34"/>
        <v>1005549.9999999999</v>
      </c>
      <c r="Q39" s="38">
        <f t="shared" si="29"/>
        <v>172380</v>
      </c>
      <c r="R39" s="38">
        <f t="shared" si="19"/>
        <v>57460</v>
      </c>
      <c r="S39" s="40">
        <f t="shared" si="30"/>
        <v>1235390</v>
      </c>
      <c r="T39" s="41">
        <f t="shared" si="20"/>
        <v>14005799.688609315</v>
      </c>
      <c r="U39" s="42"/>
      <c r="V39" s="68">
        <f t="shared" si="21"/>
        <v>13998908.688609315</v>
      </c>
      <c r="W39" s="69">
        <v>11000000</v>
      </c>
      <c r="X39" s="69"/>
      <c r="Y39" s="69">
        <f t="shared" si="22"/>
        <v>2395578.6886093151</v>
      </c>
      <c r="Z39" s="69">
        <f t="shared" si="23"/>
        <v>119779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4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3169908.6886093155</v>
      </c>
      <c r="K40" s="36">
        <f t="shared" si="17"/>
        <v>14728908.688609315</v>
      </c>
      <c r="L40" s="37">
        <f t="shared" si="25"/>
        <v>459680</v>
      </c>
      <c r="M40" s="38">
        <f t="shared" si="26"/>
        <v>86190</v>
      </c>
      <c r="N40" s="39">
        <f t="shared" si="27"/>
        <v>57460</v>
      </c>
      <c r="O40" s="40">
        <f t="shared" si="33"/>
        <v>603330</v>
      </c>
      <c r="P40" s="38">
        <f t="shared" si="34"/>
        <v>1005549.9999999999</v>
      </c>
      <c r="Q40" s="38">
        <f t="shared" si="29"/>
        <v>172380</v>
      </c>
      <c r="R40" s="38">
        <f t="shared" si="19"/>
        <v>57460</v>
      </c>
      <c r="S40" s="40">
        <f t="shared" si="30"/>
        <v>1235390</v>
      </c>
      <c r="T40" s="41">
        <f t="shared" si="20"/>
        <v>14125578.688609315</v>
      </c>
      <c r="U40" s="42"/>
      <c r="V40" s="68">
        <f t="shared" si="21"/>
        <v>13998908.688609315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3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ref="L41:L43" si="35">D41*8%</f>
        <v>459680</v>
      </c>
      <c r="M41" s="38">
        <f t="shared" ref="M41:M43" si="36">D41*1.5%</f>
        <v>86190</v>
      </c>
      <c r="N41" s="39">
        <f t="shared" ref="N41:N43" si="37">D41*1%</f>
        <v>57460</v>
      </c>
      <c r="O41" s="40">
        <f t="shared" ref="O41:O43" si="38">L41+M41+N41</f>
        <v>603330</v>
      </c>
      <c r="P41" s="38">
        <f t="shared" ref="P41:P43" si="39">D41*17.5%</f>
        <v>1005549.9999999999</v>
      </c>
      <c r="Q41" s="38">
        <f t="shared" ref="Q41:Q43" si="40">D41*3%</f>
        <v>172380</v>
      </c>
      <c r="R41" s="38">
        <f t="shared" ref="R41:R43" si="41">D41*1%</f>
        <v>57460</v>
      </c>
      <c r="S41" s="40">
        <f t="shared" ref="S41:S43" si="42">P41+Q41+R41</f>
        <v>1235390</v>
      </c>
      <c r="T41" s="41">
        <f t="shared" ref="T41:T43" si="43">K41-O41-Z41</f>
        <v>10955670</v>
      </c>
      <c r="U41" s="42"/>
      <c r="V41" s="68">
        <f t="shared" ref="V41:V43" si="44">K41-I41</f>
        <v>10829000</v>
      </c>
      <c r="W41" s="69">
        <v>11000000</v>
      </c>
      <c r="X41" s="69"/>
      <c r="Y41" s="69">
        <f t="shared" ref="Y41:Y43" si="45">MAX(V41-O41-W41-X41,0)</f>
        <v>0</v>
      </c>
      <c r="Z41" s="69">
        <f t="shared" ref="Z41:Z42" si="46">ROUND(IF(Y41&gt;80000000,((Y41-80000000)*0.35+18150000),IF(AND(Y41&gt;52000000,Y41&lt;=80000000),((Y41-52000000)*0.3+9750000),IF(AND(Y41&gt;32000000,Y41&lt;=52000000),((Y41-32000000)*0.25+4750000),IF(AND(Y41&gt;18000000,Y41&lt;=32000000),((Y41-18000000)*0.2+1950000),IF(AND(Y41&gt;10000000,Y41&lt;=18000000),((Y41-10000000)*0.15+750000),IF(AND(Y41&gt;5000000,Y41&lt;=10000000),((Y41-5000000)*0.1+250000),(Y41*0.05))))))),0)</f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3" si="4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4993059.2061106665</v>
      </c>
      <c r="K42" s="36">
        <f t="shared" ref="K42:K43" si="48">F42+G42+H42+I42+J42</f>
        <v>15712259.206110667</v>
      </c>
      <c r="L42" s="37">
        <f t="shared" si="35"/>
        <v>502112</v>
      </c>
      <c r="M42" s="38">
        <f t="shared" si="36"/>
        <v>94146</v>
      </c>
      <c r="N42" s="39">
        <f t="shared" si="37"/>
        <v>62764</v>
      </c>
      <c r="O42" s="40">
        <f t="shared" si="38"/>
        <v>659022</v>
      </c>
      <c r="P42" s="38">
        <f t="shared" si="39"/>
        <v>1098370</v>
      </c>
      <c r="Q42" s="38">
        <f t="shared" si="40"/>
        <v>188292</v>
      </c>
      <c r="R42" s="38">
        <f t="shared" si="41"/>
        <v>62764</v>
      </c>
      <c r="S42" s="40">
        <f t="shared" si="42"/>
        <v>1349426</v>
      </c>
      <c r="T42" s="41">
        <f t="shared" si="43"/>
        <v>14887075.206110667</v>
      </c>
      <c r="U42" s="42"/>
      <c r="V42" s="68">
        <f t="shared" si="44"/>
        <v>14982259.206110667</v>
      </c>
      <c r="W42" s="69">
        <v>11000000</v>
      </c>
      <c r="X42" s="69"/>
      <c r="Y42" s="69">
        <f t="shared" si="45"/>
        <v>3323237.2061106674</v>
      </c>
      <c r="Z42" s="69">
        <f t="shared" si="46"/>
        <v>166162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4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4993059.2061106665</v>
      </c>
      <c r="K43" s="36">
        <f t="shared" si="48"/>
        <v>15712259.206110667</v>
      </c>
      <c r="L43" s="37">
        <f t="shared" si="35"/>
        <v>502112</v>
      </c>
      <c r="M43" s="38">
        <f t="shared" si="36"/>
        <v>94146</v>
      </c>
      <c r="N43" s="39">
        <f t="shared" si="37"/>
        <v>62764</v>
      </c>
      <c r="O43" s="40">
        <f t="shared" si="38"/>
        <v>659022</v>
      </c>
      <c r="P43" s="38">
        <f t="shared" si="39"/>
        <v>1098370</v>
      </c>
      <c r="Q43" s="38">
        <f t="shared" si="40"/>
        <v>188292</v>
      </c>
      <c r="R43" s="38">
        <f t="shared" si="41"/>
        <v>62764</v>
      </c>
      <c r="S43" s="40">
        <f t="shared" si="42"/>
        <v>1349426</v>
      </c>
      <c r="T43" s="41">
        <f t="shared" si="43"/>
        <v>14887075.206110667</v>
      </c>
      <c r="U43" s="42"/>
      <c r="V43" s="68">
        <f t="shared" si="44"/>
        <v>14982259.206110667</v>
      </c>
      <c r="W43" s="69">
        <v>11000000</v>
      </c>
      <c r="X43" s="69"/>
      <c r="Y43" s="69">
        <f t="shared" si="45"/>
        <v>3323237.2061106674</v>
      </c>
      <c r="Z43" s="69">
        <f>ROUND(IF(Y43&gt;80000000,((Y43-80000000)*0.35+18150000),IF(AND(Y43&gt;52000000,Y43&lt;=80000000),((Y43-52000000)*0.3+9750000),IF(AND(Y43&gt;32000000,Y43&lt;=52000000),((Y43-32000000)*0.25+4750000),IF(AND(Y43&gt;18000000,Y43&lt;=32000000),((Y43-18000000)*0.2+1950000),IF(AND(Y43&gt;10000000,Y43&lt;=18000000),((Y43-10000000)*0.15+750000),IF(AND(Y43&gt;5000000,Y43&lt;=10000000),((Y43-5000000)*0.1+250000),(Y43*0.05))))))),0)</f>
        <v>166162</v>
      </c>
    </row>
    <row r="44" spans="1:26" s="53" customFormat="1" ht="21.75" customHeight="1" x14ac:dyDescent="0.25">
      <c r="A44" s="29"/>
      <c r="B44" s="30"/>
      <c r="C44" s="31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30"/>
      <c r="C45" s="31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Y50" si="49">SUM(E51:E58)</f>
        <v>130</v>
      </c>
      <c r="F50" s="51">
        <f t="shared" si="49"/>
        <v>24476200</v>
      </c>
      <c r="G50" s="51">
        <f t="shared" si="49"/>
        <v>5706800</v>
      </c>
      <c r="H50" s="51">
        <f t="shared" si="49"/>
        <v>18917600</v>
      </c>
      <c r="I50" s="51">
        <f t="shared" si="49"/>
        <v>3650000</v>
      </c>
      <c r="J50" s="51">
        <f t="shared" si="49"/>
        <v>0</v>
      </c>
      <c r="K50" s="51">
        <f t="shared" si="49"/>
        <v>52750600</v>
      </c>
      <c r="L50" s="51">
        <f t="shared" si="49"/>
        <v>2414640</v>
      </c>
      <c r="M50" s="51">
        <f t="shared" si="49"/>
        <v>452745</v>
      </c>
      <c r="N50" s="51">
        <f t="shared" si="49"/>
        <v>301830</v>
      </c>
      <c r="O50" s="51">
        <f t="shared" si="49"/>
        <v>3169215</v>
      </c>
      <c r="P50" s="51">
        <f t="shared" si="49"/>
        <v>5282025</v>
      </c>
      <c r="Q50" s="51">
        <f t="shared" si="49"/>
        <v>905490</v>
      </c>
      <c r="R50" s="51">
        <f t="shared" si="49"/>
        <v>301830</v>
      </c>
      <c r="S50" s="51">
        <f t="shared" si="49"/>
        <v>6489345</v>
      </c>
      <c r="T50" s="51">
        <f t="shared" si="49"/>
        <v>49581385</v>
      </c>
      <c r="U50" s="51">
        <f t="shared" si="49"/>
        <v>0</v>
      </c>
      <c r="V50" s="51">
        <f t="shared" si="49"/>
        <v>49100600</v>
      </c>
      <c r="W50" s="51">
        <f t="shared" si="49"/>
        <v>55000000</v>
      </c>
      <c r="X50" s="51">
        <f t="shared" si="49"/>
        <v>4400000</v>
      </c>
      <c r="Y50" s="51">
        <f t="shared" si="49"/>
        <v>0</v>
      </c>
      <c r="Z50" s="51">
        <f>SUM(Z51:Z58)</f>
        <v>0</v>
      </c>
    </row>
    <row r="51" spans="1:26" s="26" customFormat="1" ht="21.75" customHeight="1" x14ac:dyDescent="0.25">
      <c r="A51" s="62">
        <v>31</v>
      </c>
      <c r="B51" s="30" t="s">
        <v>42</v>
      </c>
      <c r="C51" s="31" t="s">
        <v>41</v>
      </c>
      <c r="D51" s="43">
        <f t="shared" ref="D51" si="5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" si="51">D51*8%</f>
        <v>443632</v>
      </c>
      <c r="M51" s="38">
        <f t="shared" ref="M51" si="52">D51*1.5%</f>
        <v>83181</v>
      </c>
      <c r="N51" s="39">
        <f t="shared" ref="N51" si="53">D51*1%</f>
        <v>55454</v>
      </c>
      <c r="O51" s="40">
        <f t="shared" ref="O51" si="5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" si="55">P51+Q51+R51</f>
        <v>1192261</v>
      </c>
      <c r="T51" s="41">
        <f t="shared" ref="T51" si="5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>MAX(V51-O51-W51-X51,0)</f>
        <v>0</v>
      </c>
      <c r="Z51" s="69">
        <f t="shared" ref="Z51" si="57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29">
        <v>32</v>
      </c>
      <c r="B52" s="30" t="s">
        <v>105</v>
      </c>
      <c r="C52" s="31" t="s">
        <v>40</v>
      </c>
      <c r="D52" s="43">
        <f t="shared" ref="D52:D54" si="58">F52+G52</f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9">F52+G52+H52+I52+J52</f>
        <v>10828400</v>
      </c>
      <c r="L52" s="37">
        <f t="shared" ref="L52:L54" si="60">D52*8%</f>
        <v>503776</v>
      </c>
      <c r="M52" s="38">
        <f t="shared" ref="M52:M54" si="61">D52*1.5%</f>
        <v>94458</v>
      </c>
      <c r="N52" s="39">
        <f t="shared" ref="N52:N54" si="62">D52*1%</f>
        <v>62972</v>
      </c>
      <c r="O52" s="40">
        <f t="shared" ref="O52:O54" si="63">L52+M52+N52</f>
        <v>661206</v>
      </c>
      <c r="P52" s="38">
        <f t="shared" ref="P52" si="64">D52*17.5%</f>
        <v>1102010</v>
      </c>
      <c r="Q52" s="38">
        <f t="shared" ref="Q52:Q54" si="65">D52*3%</f>
        <v>188916</v>
      </c>
      <c r="R52" s="38">
        <f t="shared" ref="R52:R54" si="66">D52*1%</f>
        <v>62972</v>
      </c>
      <c r="S52" s="40">
        <f t="shared" ref="S52:S54" si="67">P52+Q52+R52</f>
        <v>1353898</v>
      </c>
      <c r="T52" s="41">
        <f t="shared" ref="T52:T55" si="68">K52-O52-Z52</f>
        <v>10167194</v>
      </c>
      <c r="U52" s="42"/>
      <c r="V52" s="68">
        <f t="shared" ref="V52:V54" si="69">K52-I52</f>
        <v>10098400</v>
      </c>
      <c r="W52" s="69">
        <v>11000000</v>
      </c>
      <c r="X52" s="69">
        <v>4400000</v>
      </c>
      <c r="Y52" s="69">
        <f>MAX(V52-O52-W52-X52,0)</f>
        <v>0</v>
      </c>
      <c r="Z52" s="69">
        <f t="shared" ref="Z52:Z54" si="70">ROUND(IF(Y52&gt;80000000,((Y52-80000000)*0.35+18150000),IF(AND(Y52&gt;52000000,Y52&lt;=80000000),((Y52-52000000)*0.3+9750000),IF(AND(Y52&gt;32000000,Y52&lt;=52000000),((Y52-32000000)*0.25+4750000),IF(AND(Y52&gt;18000000,Y52&lt;=32000000),((Y52-18000000)*0.2+1950000),IF(AND(Y52&gt;10000000,Y52&lt;=18000000),((Y52-10000000)*0.15+750000),IF(AND(Y52&gt;5000000,Y52&lt;=10000000),((Y52-5000000)*0.1+250000),(Y52*0.05))))))),0)</f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5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9"/>
        <v>10828400</v>
      </c>
      <c r="L53" s="37">
        <f t="shared" si="60"/>
        <v>503776</v>
      </c>
      <c r="M53" s="38">
        <f t="shared" si="61"/>
        <v>94458</v>
      </c>
      <c r="N53" s="39">
        <f t="shared" si="62"/>
        <v>62972</v>
      </c>
      <c r="O53" s="40">
        <f t="shared" si="63"/>
        <v>661206</v>
      </c>
      <c r="P53" s="38">
        <f>D53*17.5%</f>
        <v>1102010</v>
      </c>
      <c r="Q53" s="38">
        <f t="shared" si="65"/>
        <v>188916</v>
      </c>
      <c r="R53" s="38">
        <f t="shared" si="66"/>
        <v>62972</v>
      </c>
      <c r="S53" s="40">
        <f t="shared" si="67"/>
        <v>1353898</v>
      </c>
      <c r="T53" s="41">
        <f t="shared" si="68"/>
        <v>10167194</v>
      </c>
      <c r="U53" s="42"/>
      <c r="V53" s="68">
        <f t="shared" si="69"/>
        <v>10098400</v>
      </c>
      <c r="W53" s="69">
        <v>11000000</v>
      </c>
      <c r="X53" s="69"/>
      <c r="Y53" s="69">
        <f>MAX(V53-O53-W53-X53,0)</f>
        <v>0</v>
      </c>
      <c r="Z53" s="69">
        <f t="shared" si="70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5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9"/>
        <v>10828400</v>
      </c>
      <c r="L54" s="37">
        <f t="shared" si="60"/>
        <v>503776</v>
      </c>
      <c r="M54" s="38">
        <f t="shared" si="61"/>
        <v>94458</v>
      </c>
      <c r="N54" s="39">
        <f t="shared" si="62"/>
        <v>62972</v>
      </c>
      <c r="O54" s="40">
        <f t="shared" si="63"/>
        <v>661206</v>
      </c>
      <c r="P54" s="38">
        <f>D54*17.5%</f>
        <v>1102010</v>
      </c>
      <c r="Q54" s="38">
        <f t="shared" si="65"/>
        <v>188916</v>
      </c>
      <c r="R54" s="38">
        <f t="shared" si="66"/>
        <v>62972</v>
      </c>
      <c r="S54" s="40">
        <f t="shared" si="67"/>
        <v>1353898</v>
      </c>
      <c r="T54" s="41">
        <f t="shared" si="68"/>
        <v>10167194</v>
      </c>
      <c r="U54" s="42"/>
      <c r="V54" s="68">
        <f t="shared" si="69"/>
        <v>10098400</v>
      </c>
      <c r="W54" s="69">
        <v>11000000</v>
      </c>
      <c r="X54" s="69"/>
      <c r="Y54" s="69">
        <f>MAX(V54-O54-W54-X54,0)</f>
        <v>0</v>
      </c>
      <c r="Z54" s="69">
        <f t="shared" si="70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6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71">D11+D13+D17+D50</f>
        <v>232744200</v>
      </c>
      <c r="E59" s="47">
        <f t="shared" si="71"/>
        <v>910</v>
      </c>
      <c r="F59" s="47">
        <f t="shared" si="71"/>
        <v>193257400</v>
      </c>
      <c r="G59" s="47">
        <f t="shared" si="71"/>
        <v>39486800</v>
      </c>
      <c r="H59" s="47">
        <f t="shared" si="71"/>
        <v>143429000</v>
      </c>
      <c r="I59" s="47">
        <f t="shared" si="71"/>
        <v>24820000</v>
      </c>
      <c r="J59" s="47">
        <f t="shared" si="71"/>
        <v>124835715.5815652</v>
      </c>
      <c r="K59" s="47">
        <f t="shared" si="71"/>
        <v>512663715.58156508</v>
      </c>
      <c r="L59" s="47">
        <f t="shared" si="71"/>
        <v>18619536</v>
      </c>
      <c r="M59" s="47">
        <f t="shared" si="71"/>
        <v>3491163</v>
      </c>
      <c r="N59" s="47">
        <f t="shared" si="71"/>
        <v>2327442</v>
      </c>
      <c r="O59" s="47">
        <f t="shared" si="71"/>
        <v>24438141</v>
      </c>
      <c r="P59" s="47">
        <f t="shared" si="71"/>
        <v>40730235</v>
      </c>
      <c r="Q59" s="47">
        <f t="shared" si="71"/>
        <v>6982326</v>
      </c>
      <c r="R59" s="47">
        <f t="shared" si="71"/>
        <v>2327442</v>
      </c>
      <c r="S59" s="47">
        <f t="shared" si="71"/>
        <v>50040003</v>
      </c>
      <c r="T59" s="47">
        <f t="shared" si="71"/>
        <v>486328520.58156508</v>
      </c>
      <c r="U59" s="47">
        <f t="shared" si="71"/>
        <v>0</v>
      </c>
      <c r="V59" s="47">
        <f t="shared" si="71"/>
        <v>487843715.58156508</v>
      </c>
      <c r="W59" s="47">
        <f t="shared" si="71"/>
        <v>374000000</v>
      </c>
      <c r="X59" s="47">
        <f t="shared" si="71"/>
        <v>110000000</v>
      </c>
      <c r="Y59" s="47">
        <f t="shared" si="71"/>
        <v>61236097.951276138</v>
      </c>
      <c r="Z59" s="47">
        <f>Z11+Z13+Z17+Z50</f>
        <v>3279400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J8:J9"/>
    <mergeCell ref="V8:V9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A17:C17"/>
    <mergeCell ref="A11:C11"/>
    <mergeCell ref="A13:C13"/>
    <mergeCell ref="A50:C50"/>
    <mergeCell ref="A59:B59"/>
    <mergeCell ref="N61:T61"/>
    <mergeCell ref="N62:T62"/>
    <mergeCell ref="W8:W9"/>
    <mergeCell ref="Y8:Y9"/>
    <mergeCell ref="Z8:Z9"/>
    <mergeCell ref="X8:X9"/>
    <mergeCell ref="U8:U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40" workbookViewId="0">
      <selection activeCell="B57" sqref="B57:C5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0</v>
      </c>
      <c r="K17" s="51">
        <f t="shared" si="17"/>
        <v>315024000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296892558</v>
      </c>
      <c r="U17" s="51">
        <f t="shared" si="17"/>
        <v>0</v>
      </c>
      <c r="V17" s="51">
        <f t="shared" si="17"/>
        <v>294584000</v>
      </c>
      <c r="W17" s="51">
        <f t="shared" si="17"/>
        <v>308000000</v>
      </c>
      <c r="X17" s="51">
        <f t="shared" si="17"/>
        <v>101200000</v>
      </c>
      <c r="Y17" s="51">
        <f t="shared" si="17"/>
        <v>0</v>
      </c>
      <c r="Z17" s="51">
        <f t="shared" si="17"/>
        <v>0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/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10955670</v>
      </c>
      <c r="U19" s="42"/>
      <c r="V19" s="68">
        <f t="shared" si="22"/>
        <v>10829000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10955670</v>
      </c>
      <c r="U20" s="42"/>
      <c r="V20" s="68">
        <f t="shared" si="22"/>
        <v>10829000</v>
      </c>
      <c r="W20" s="69">
        <v>11000000</v>
      </c>
      <c r="X20" s="69"/>
      <c r="Y20" s="69">
        <f t="shared" si="23"/>
        <v>0</v>
      </c>
      <c r="Z20" s="69">
        <f t="shared" si="24"/>
        <v>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/>
      <c r="K21" s="36">
        <f t="shared" si="18"/>
        <v>11559000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10955670</v>
      </c>
      <c r="U21" s="42"/>
      <c r="V21" s="68">
        <f t="shared" si="22"/>
        <v>10829000</v>
      </c>
      <c r="W21" s="69">
        <v>11000000</v>
      </c>
      <c r="X21" s="69"/>
      <c r="Y21" s="69">
        <f t="shared" si="23"/>
        <v>0</v>
      </c>
      <c r="Z21" s="69">
        <f t="shared" si="24"/>
        <v>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/>
      <c r="K22" s="36">
        <f t="shared" si="18"/>
        <v>10719200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10060178</v>
      </c>
      <c r="U22" s="42"/>
      <c r="V22" s="68">
        <f t="shared" si="22"/>
        <v>9989200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10955670</v>
      </c>
      <c r="U23" s="42"/>
      <c r="V23" s="68">
        <f t="shared" si="22"/>
        <v>10829000</v>
      </c>
      <c r="W23" s="69">
        <v>11000000</v>
      </c>
      <c r="X23" s="69"/>
      <c r="Y23" s="69">
        <f t="shared" si="23"/>
        <v>0</v>
      </c>
      <c r="Z23" s="69">
        <f t="shared" si="24"/>
        <v>0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10955670</v>
      </c>
      <c r="U24" s="42"/>
      <c r="V24" s="68">
        <f t="shared" si="22"/>
        <v>10829000</v>
      </c>
      <c r="W24" s="69">
        <v>11000000</v>
      </c>
      <c r="X24" s="69"/>
      <c r="Y24" s="69">
        <f t="shared" si="23"/>
        <v>0</v>
      </c>
      <c r="Z24" s="69">
        <f t="shared" si="24"/>
        <v>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/>
      <c r="K25" s="36">
        <f t="shared" si="18"/>
        <v>11559000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10955670</v>
      </c>
      <c r="U25" s="42"/>
      <c r="V25" s="68">
        <f t="shared" si="22"/>
        <v>10829000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10060178</v>
      </c>
      <c r="U26" s="42"/>
      <c r="V26" s="68">
        <f t="shared" si="22"/>
        <v>9989200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/>
      <c r="K27" s="36">
        <f t="shared" si="18"/>
        <v>10719200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10060178</v>
      </c>
      <c r="U27" s="42"/>
      <c r="V27" s="68">
        <f t="shared" si="22"/>
        <v>9989200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/>
      <c r="K28" s="36">
        <f t="shared" si="18"/>
        <v>11559000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10955670</v>
      </c>
      <c r="U28" s="42"/>
      <c r="V28" s="68">
        <f t="shared" si="22"/>
        <v>10829000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/>
      <c r="K29" s="36">
        <f t="shared" si="18"/>
        <v>12510600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11677404</v>
      </c>
      <c r="U29" s="42"/>
      <c r="V29" s="68">
        <f t="shared" si="22"/>
        <v>11780600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10339418</v>
      </c>
      <c r="U30" s="42"/>
      <c r="V30" s="68">
        <f t="shared" si="22"/>
        <v>10301200</v>
      </c>
      <c r="W30" s="69">
        <v>11000000</v>
      </c>
      <c r="X30" s="69"/>
      <c r="Y30" s="69">
        <f t="shared" si="23"/>
        <v>0</v>
      </c>
      <c r="Z30" s="69">
        <f t="shared" si="24"/>
        <v>0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10339418</v>
      </c>
      <c r="U31" s="42"/>
      <c r="V31" s="68">
        <f t="shared" si="22"/>
        <v>10301200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10339418</v>
      </c>
      <c r="U32" s="42"/>
      <c r="V32" s="68">
        <f t="shared" si="22"/>
        <v>10301200</v>
      </c>
      <c r="W32" s="69">
        <v>11000000</v>
      </c>
      <c r="X32" s="69"/>
      <c r="Y32" s="69">
        <f t="shared" si="23"/>
        <v>0</v>
      </c>
      <c r="Z32" s="69">
        <f t="shared" si="24"/>
        <v>0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/>
      <c r="K33" s="36">
        <f t="shared" si="18"/>
        <v>11031200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10339418</v>
      </c>
      <c r="U33" s="42"/>
      <c r="V33" s="68">
        <f t="shared" si="22"/>
        <v>10301200</v>
      </c>
      <c r="W33" s="69">
        <v>11000000</v>
      </c>
      <c r="X33" s="69"/>
      <c r="Y33" s="69">
        <f t="shared" si="23"/>
        <v>0</v>
      </c>
      <c r="Z33" s="69">
        <f t="shared" si="24"/>
        <v>0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/>
      <c r="K34" s="36">
        <f t="shared" si="18"/>
        <v>11559000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10955670</v>
      </c>
      <c r="U34" s="42"/>
      <c r="V34" s="68">
        <f t="shared" si="22"/>
        <v>10829000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10339418</v>
      </c>
      <c r="U35" s="42"/>
      <c r="V35" s="68">
        <f t="shared" si="22"/>
        <v>10301200</v>
      </c>
      <c r="W35" s="69">
        <v>11000000</v>
      </c>
      <c r="X35" s="69"/>
      <c r="Y35" s="69">
        <f t="shared" si="23"/>
        <v>0</v>
      </c>
      <c r="Z35" s="69">
        <f t="shared" si="24"/>
        <v>0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8"/>
        <v>11031200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10339418</v>
      </c>
      <c r="U36" s="42"/>
      <c r="V36" s="68">
        <f t="shared" si="22"/>
        <v>10301200</v>
      </c>
      <c r="W36" s="69">
        <v>11000000</v>
      </c>
      <c r="X36" s="69"/>
      <c r="Y36" s="69">
        <f t="shared" si="23"/>
        <v>0</v>
      </c>
      <c r="Z36" s="69">
        <f t="shared" si="24"/>
        <v>0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/>
      <c r="K37" s="36">
        <f t="shared" si="18"/>
        <v>11559000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10955670</v>
      </c>
      <c r="U37" s="42"/>
      <c r="V37" s="68">
        <f t="shared" si="22"/>
        <v>10829000</v>
      </c>
      <c r="W37" s="69">
        <v>11000000</v>
      </c>
      <c r="X37" s="69"/>
      <c r="Y37" s="69">
        <f t="shared" si="23"/>
        <v>0</v>
      </c>
      <c r="Z37" s="69">
        <f t="shared" si="24"/>
        <v>0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/>
      <c r="K38" s="36">
        <f t="shared" si="18"/>
        <v>10719200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10060178</v>
      </c>
      <c r="U38" s="42"/>
      <c r="V38" s="68">
        <f t="shared" si="22"/>
        <v>9989200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10955670</v>
      </c>
      <c r="U39" s="42"/>
      <c r="V39" s="68">
        <f t="shared" si="22"/>
        <v>10829000</v>
      </c>
      <c r="W39" s="69">
        <v>11000000</v>
      </c>
      <c r="X39" s="69"/>
      <c r="Y39" s="69">
        <f t="shared" si="23"/>
        <v>0</v>
      </c>
      <c r="Z39" s="69">
        <f t="shared" si="24"/>
        <v>0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 t="shared" si="18"/>
        <v>11559000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10955670</v>
      </c>
      <c r="U40" s="42"/>
      <c r="V40" s="68">
        <f t="shared" si="22"/>
        <v>10829000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/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ref="K42:K45" si="38">F42+G42+H42+I42+J42</f>
        <v>10719200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10060178</v>
      </c>
      <c r="U42" s="42"/>
      <c r="V42" s="68">
        <f t="shared" si="22"/>
        <v>9989200</v>
      </c>
      <c r="W42" s="69">
        <v>11000000</v>
      </c>
      <c r="X42" s="69"/>
      <c r="Y42" s="69">
        <f t="shared" si="36"/>
        <v>0</v>
      </c>
      <c r="Z42" s="69">
        <f t="shared" si="24"/>
        <v>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/>
      <c r="K43" s="36">
        <f t="shared" si="38"/>
        <v>10719200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10060178</v>
      </c>
      <c r="U43" s="42"/>
      <c r="V43" s="68">
        <f t="shared" si="22"/>
        <v>9989200</v>
      </c>
      <c r="W43" s="69">
        <v>11000000</v>
      </c>
      <c r="X43" s="69"/>
      <c r="Y43" s="69">
        <f t="shared" si="36"/>
        <v>0</v>
      </c>
      <c r="Z43" s="69">
        <f t="shared" si="24"/>
        <v>0</v>
      </c>
    </row>
    <row r="44" spans="1:26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8"/>
        <v>11031200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10339418</v>
      </c>
      <c r="U44" s="42"/>
      <c r="V44" s="68">
        <f t="shared" si="22"/>
        <v>10301200</v>
      </c>
      <c r="W44" s="69">
        <v>11000000</v>
      </c>
      <c r="X44" s="69"/>
      <c r="Y44" s="69">
        <f t="shared" si="36"/>
        <v>0</v>
      </c>
      <c r="Z44" s="69">
        <f t="shared" si="24"/>
        <v>0</v>
      </c>
    </row>
    <row r="45" spans="1:26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/>
      <c r="K45" s="36">
        <f t="shared" si="38"/>
        <v>11559000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10955670</v>
      </c>
      <c r="U45" s="42"/>
      <c r="V45" s="68">
        <f t="shared" si="22"/>
        <v>10829000</v>
      </c>
      <c r="W45" s="69">
        <v>11000000</v>
      </c>
      <c r="X45" s="69"/>
      <c r="Y45" s="69">
        <f t="shared" si="36"/>
        <v>0</v>
      </c>
      <c r="Z45" s="69">
        <f t="shared" si="24"/>
        <v>0</v>
      </c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0</v>
      </c>
      <c r="K59" s="47">
        <f t="shared" si="53"/>
        <v>410418200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385864902</v>
      </c>
      <c r="U59" s="47">
        <f t="shared" si="53"/>
        <v>0</v>
      </c>
      <c r="V59" s="47">
        <f t="shared" si="53"/>
        <v>384138200</v>
      </c>
      <c r="W59" s="47">
        <f t="shared" si="53"/>
        <v>396000000</v>
      </c>
      <c r="X59" s="47">
        <f t="shared" si="53"/>
        <v>110000000</v>
      </c>
      <c r="Y59" s="47">
        <f t="shared" si="53"/>
        <v>4047800</v>
      </c>
      <c r="Z59" s="47">
        <f>Z11+Z13+Z17+Z50</f>
        <v>202391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s="17" customFormat="1" ht="19.5" customHeight="1" x14ac:dyDescent="0.25">
      <c r="A64" s="16"/>
      <c r="B64" s="16"/>
      <c r="C64" s="16"/>
      <c r="D64" s="16"/>
      <c r="E64" s="16"/>
      <c r="F64" s="16"/>
      <c r="G64" s="16"/>
      <c r="H64" s="16"/>
      <c r="I64" s="15"/>
      <c r="J64" s="15"/>
      <c r="K64" s="16"/>
      <c r="L64" s="16"/>
      <c r="M64" s="16"/>
      <c r="N64" s="16"/>
      <c r="O64" s="16"/>
      <c r="P64" s="16"/>
      <c r="Q64" s="16"/>
      <c r="R64" s="16"/>
      <c r="S64" s="16"/>
      <c r="T64" s="41">
        <v>68629716</v>
      </c>
      <c r="U64" s="16"/>
      <c r="W64" s="71"/>
      <c r="X64" s="71"/>
      <c r="Y64" s="71"/>
      <c r="Z64" s="71"/>
    </row>
    <row r="65" spans="4:26" ht="17.25" customHeight="1" x14ac:dyDescent="0.25">
      <c r="K65" s="22"/>
      <c r="L65" s="23"/>
      <c r="M65" s="24"/>
      <c r="T65" s="22">
        <f>T63-T64</f>
        <v>-68629716</v>
      </c>
      <c r="W65" s="17"/>
      <c r="X65" s="17"/>
      <c r="Y65" s="17"/>
      <c r="Z65" s="17"/>
    </row>
    <row r="66" spans="4:26" x14ac:dyDescent="0.25">
      <c r="K66" s="22"/>
      <c r="W66" s="17"/>
      <c r="X66" s="17"/>
      <c r="Y66" s="17"/>
      <c r="Z66" s="17"/>
    </row>
    <row r="67" spans="4:26" x14ac:dyDescent="0.25">
      <c r="I67" s="25"/>
      <c r="J67" s="25"/>
      <c r="W67" s="17"/>
      <c r="X67" s="17"/>
      <c r="Y67" s="17"/>
      <c r="Z67" s="17"/>
    </row>
    <row r="68" spans="4:26" x14ac:dyDescent="0.25">
      <c r="D68" s="23"/>
      <c r="F68" s="22"/>
      <c r="G68" s="23"/>
      <c r="W68" s="17"/>
      <c r="X68" s="17"/>
      <c r="Y68" s="17"/>
      <c r="Z68" s="17"/>
    </row>
    <row r="69" spans="4:26" x14ac:dyDescent="0.25">
      <c r="F69" s="27"/>
    </row>
    <row r="71" spans="4:26" x14ac:dyDescent="0.25">
      <c r="N71" s="23"/>
    </row>
  </sheetData>
  <mergeCells count="28">
    <mergeCell ref="A59:B59"/>
    <mergeCell ref="N60:T60"/>
    <mergeCell ref="N61:T61"/>
    <mergeCell ref="N62:T62"/>
    <mergeCell ref="W8:W9"/>
    <mergeCell ref="A13:C13"/>
    <mergeCell ref="A11:C11"/>
    <mergeCell ref="A17:C17"/>
    <mergeCell ref="A50:C50"/>
    <mergeCell ref="X8:X9"/>
    <mergeCell ref="Y8:Y9"/>
    <mergeCell ref="Z8:Z9"/>
    <mergeCell ref="V8:V9"/>
    <mergeCell ref="J8:J9"/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43" workbookViewId="0">
      <selection activeCell="B54" sqref="B5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3.2851562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0</v>
      </c>
      <c r="K17" s="51">
        <f t="shared" si="17"/>
        <v>315024000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296892558</v>
      </c>
      <c r="U17" s="51">
        <f t="shared" si="17"/>
        <v>0</v>
      </c>
      <c r="V17" s="51">
        <f t="shared" si="17"/>
        <v>294584000</v>
      </c>
      <c r="W17" s="51">
        <f t="shared" si="17"/>
        <v>308000000</v>
      </c>
      <c r="X17" s="51">
        <f t="shared" si="17"/>
        <v>101200000</v>
      </c>
      <c r="Y17" s="51">
        <f t="shared" si="17"/>
        <v>0</v>
      </c>
      <c r="Z17" s="51">
        <f t="shared" si="17"/>
        <v>0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/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10955670</v>
      </c>
      <c r="U19" s="42"/>
      <c r="V19" s="68">
        <f t="shared" si="22"/>
        <v>10829000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10955670</v>
      </c>
      <c r="U20" s="42"/>
      <c r="V20" s="68">
        <f t="shared" si="22"/>
        <v>10829000</v>
      </c>
      <c r="W20" s="69">
        <v>11000000</v>
      </c>
      <c r="X20" s="69"/>
      <c r="Y20" s="69">
        <f t="shared" si="23"/>
        <v>0</v>
      </c>
      <c r="Z20" s="69">
        <f t="shared" si="24"/>
        <v>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/>
      <c r="K21" s="36">
        <f t="shared" si="18"/>
        <v>11559000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10955670</v>
      </c>
      <c r="U21" s="42"/>
      <c r="V21" s="68">
        <f t="shared" si="22"/>
        <v>10829000</v>
      </c>
      <c r="W21" s="69">
        <v>11000000</v>
      </c>
      <c r="X21" s="69"/>
      <c r="Y21" s="69">
        <f t="shared" si="23"/>
        <v>0</v>
      </c>
      <c r="Z21" s="69">
        <f t="shared" si="24"/>
        <v>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/>
      <c r="K22" s="36">
        <f t="shared" si="18"/>
        <v>10719200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10060178</v>
      </c>
      <c r="U22" s="42"/>
      <c r="V22" s="68">
        <f t="shared" si="22"/>
        <v>9989200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10955670</v>
      </c>
      <c r="U23" s="42"/>
      <c r="V23" s="68">
        <f t="shared" si="22"/>
        <v>10829000</v>
      </c>
      <c r="W23" s="69">
        <v>11000000</v>
      </c>
      <c r="X23" s="69"/>
      <c r="Y23" s="69">
        <f t="shared" si="23"/>
        <v>0</v>
      </c>
      <c r="Z23" s="69">
        <f t="shared" si="24"/>
        <v>0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10955670</v>
      </c>
      <c r="U24" s="42"/>
      <c r="V24" s="68">
        <f t="shared" si="22"/>
        <v>10829000</v>
      </c>
      <c r="W24" s="69">
        <v>11000000</v>
      </c>
      <c r="X24" s="69"/>
      <c r="Y24" s="69">
        <f t="shared" si="23"/>
        <v>0</v>
      </c>
      <c r="Z24" s="69">
        <f t="shared" si="24"/>
        <v>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/>
      <c r="K25" s="36">
        <f t="shared" si="18"/>
        <v>11559000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10955670</v>
      </c>
      <c r="U25" s="42"/>
      <c r="V25" s="68">
        <f t="shared" si="22"/>
        <v>10829000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10060178</v>
      </c>
      <c r="U26" s="42"/>
      <c r="V26" s="68">
        <f t="shared" si="22"/>
        <v>9989200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/>
      <c r="K27" s="36">
        <f t="shared" si="18"/>
        <v>10719200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10060178</v>
      </c>
      <c r="U27" s="42"/>
      <c r="V27" s="68">
        <f t="shared" si="22"/>
        <v>9989200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/>
      <c r="K28" s="36">
        <f t="shared" si="18"/>
        <v>11559000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10955670</v>
      </c>
      <c r="U28" s="42"/>
      <c r="V28" s="68">
        <f t="shared" si="22"/>
        <v>10829000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/>
      <c r="K29" s="36">
        <f t="shared" si="18"/>
        <v>12510600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11677404</v>
      </c>
      <c r="U29" s="42"/>
      <c r="V29" s="68">
        <f t="shared" si="22"/>
        <v>11780600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10339418</v>
      </c>
      <c r="U30" s="42"/>
      <c r="V30" s="68">
        <f t="shared" si="22"/>
        <v>10301200</v>
      </c>
      <c r="W30" s="69">
        <v>11000000</v>
      </c>
      <c r="X30" s="69"/>
      <c r="Y30" s="69">
        <f t="shared" si="23"/>
        <v>0</v>
      </c>
      <c r="Z30" s="69">
        <f t="shared" si="24"/>
        <v>0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10339418</v>
      </c>
      <c r="U31" s="42"/>
      <c r="V31" s="68">
        <f t="shared" si="22"/>
        <v>10301200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10339418</v>
      </c>
      <c r="U32" s="42"/>
      <c r="V32" s="68">
        <f t="shared" si="22"/>
        <v>10301200</v>
      </c>
      <c r="W32" s="69">
        <v>11000000</v>
      </c>
      <c r="X32" s="69"/>
      <c r="Y32" s="69">
        <f t="shared" si="23"/>
        <v>0</v>
      </c>
      <c r="Z32" s="69">
        <f t="shared" si="24"/>
        <v>0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/>
      <c r="K33" s="36">
        <f t="shared" si="18"/>
        <v>11031200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10339418</v>
      </c>
      <c r="U33" s="42"/>
      <c r="V33" s="68">
        <f t="shared" si="22"/>
        <v>10301200</v>
      </c>
      <c r="W33" s="69">
        <v>11000000</v>
      </c>
      <c r="X33" s="69"/>
      <c r="Y33" s="69">
        <f t="shared" si="23"/>
        <v>0</v>
      </c>
      <c r="Z33" s="69">
        <f t="shared" si="24"/>
        <v>0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/>
      <c r="K34" s="36">
        <f t="shared" si="18"/>
        <v>11559000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10955670</v>
      </c>
      <c r="U34" s="42"/>
      <c r="V34" s="68">
        <f t="shared" si="22"/>
        <v>10829000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10339418</v>
      </c>
      <c r="U35" s="42"/>
      <c r="V35" s="68">
        <f t="shared" si="22"/>
        <v>10301200</v>
      </c>
      <c r="W35" s="69">
        <v>11000000</v>
      </c>
      <c r="X35" s="69"/>
      <c r="Y35" s="69">
        <f t="shared" si="23"/>
        <v>0</v>
      </c>
      <c r="Z35" s="69">
        <f t="shared" si="24"/>
        <v>0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8"/>
        <v>11031200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10339418</v>
      </c>
      <c r="U36" s="42"/>
      <c r="V36" s="68">
        <f t="shared" si="22"/>
        <v>10301200</v>
      </c>
      <c r="W36" s="69">
        <v>11000000</v>
      </c>
      <c r="X36" s="69"/>
      <c r="Y36" s="69">
        <f t="shared" si="23"/>
        <v>0</v>
      </c>
      <c r="Z36" s="69">
        <f t="shared" si="24"/>
        <v>0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/>
      <c r="K37" s="36">
        <f t="shared" si="18"/>
        <v>11559000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10955670</v>
      </c>
      <c r="U37" s="42"/>
      <c r="V37" s="68">
        <f t="shared" si="22"/>
        <v>10829000</v>
      </c>
      <c r="W37" s="69">
        <v>11000000</v>
      </c>
      <c r="X37" s="69"/>
      <c r="Y37" s="69">
        <f t="shared" si="23"/>
        <v>0</v>
      </c>
      <c r="Z37" s="69">
        <f t="shared" si="24"/>
        <v>0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/>
      <c r="K38" s="36">
        <f t="shared" si="18"/>
        <v>10719200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10060178</v>
      </c>
      <c r="U38" s="42"/>
      <c r="V38" s="68">
        <f t="shared" si="22"/>
        <v>9989200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10955670</v>
      </c>
      <c r="U39" s="42"/>
      <c r="V39" s="68">
        <f t="shared" si="22"/>
        <v>10829000</v>
      </c>
      <c r="W39" s="69">
        <v>11000000</v>
      </c>
      <c r="X39" s="69"/>
      <c r="Y39" s="69">
        <f t="shared" si="23"/>
        <v>0</v>
      </c>
      <c r="Z39" s="69">
        <f t="shared" si="24"/>
        <v>0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 t="shared" si="18"/>
        <v>11559000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10955670</v>
      </c>
      <c r="U40" s="42"/>
      <c r="V40" s="68">
        <f t="shared" si="22"/>
        <v>10829000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/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ref="K42:K45" si="38">F42+G42+H42+I42+J42</f>
        <v>10719200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10060178</v>
      </c>
      <c r="U42" s="42"/>
      <c r="V42" s="68">
        <f t="shared" si="22"/>
        <v>9989200</v>
      </c>
      <c r="W42" s="69">
        <v>11000000</v>
      </c>
      <c r="X42" s="69"/>
      <c r="Y42" s="69">
        <f t="shared" si="36"/>
        <v>0</v>
      </c>
      <c r="Z42" s="69">
        <f t="shared" si="24"/>
        <v>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/>
      <c r="K43" s="36">
        <f t="shared" si="38"/>
        <v>10719200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10060178</v>
      </c>
      <c r="U43" s="42"/>
      <c r="V43" s="68">
        <f t="shared" si="22"/>
        <v>9989200</v>
      </c>
      <c r="W43" s="69">
        <v>11000000</v>
      </c>
      <c r="X43" s="69"/>
      <c r="Y43" s="69">
        <f t="shared" si="36"/>
        <v>0</v>
      </c>
      <c r="Z43" s="69">
        <f t="shared" si="24"/>
        <v>0</v>
      </c>
    </row>
    <row r="44" spans="1:26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8"/>
        <v>11031200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10339418</v>
      </c>
      <c r="U44" s="42"/>
      <c r="V44" s="68">
        <f t="shared" si="22"/>
        <v>10301200</v>
      </c>
      <c r="W44" s="69">
        <v>11000000</v>
      </c>
      <c r="X44" s="69"/>
      <c r="Y44" s="69">
        <f t="shared" si="36"/>
        <v>0</v>
      </c>
      <c r="Z44" s="69">
        <f t="shared" si="24"/>
        <v>0</v>
      </c>
    </row>
    <row r="45" spans="1:26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/>
      <c r="K45" s="36">
        <f t="shared" si="38"/>
        <v>11559000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10955670</v>
      </c>
      <c r="U45" s="42"/>
      <c r="V45" s="68">
        <f t="shared" si="22"/>
        <v>10829000</v>
      </c>
      <c r="W45" s="69">
        <v>11000000</v>
      </c>
      <c r="X45" s="69"/>
      <c r="Y45" s="69">
        <f t="shared" si="36"/>
        <v>0</v>
      </c>
      <c r="Z45" s="69">
        <f t="shared" si="24"/>
        <v>0</v>
      </c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0</v>
      </c>
      <c r="K59" s="47">
        <f t="shared" si="53"/>
        <v>410418200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385864902</v>
      </c>
      <c r="U59" s="47">
        <f t="shared" si="53"/>
        <v>0</v>
      </c>
      <c r="V59" s="47">
        <f t="shared" si="53"/>
        <v>384138200</v>
      </c>
      <c r="W59" s="47">
        <f t="shared" si="53"/>
        <v>396000000</v>
      </c>
      <c r="X59" s="47">
        <f t="shared" si="53"/>
        <v>110000000</v>
      </c>
      <c r="Y59" s="47">
        <f t="shared" si="53"/>
        <v>4047800</v>
      </c>
      <c r="Z59" s="47">
        <f>Z11+Z13+Z17+Z50</f>
        <v>202391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s="17" customFormat="1" ht="19.5" customHeight="1" x14ac:dyDescent="0.25">
      <c r="A64" s="16"/>
      <c r="B64" s="16"/>
      <c r="C64" s="16"/>
      <c r="D64" s="16"/>
      <c r="E64" s="16"/>
      <c r="F64" s="16"/>
      <c r="G64" s="16"/>
      <c r="H64" s="16"/>
      <c r="I64" s="15"/>
      <c r="J64" s="15"/>
      <c r="K64" s="16"/>
      <c r="L64" s="18"/>
      <c r="M64" s="18"/>
      <c r="N64" s="18"/>
      <c r="O64" s="16"/>
      <c r="P64" s="16"/>
      <c r="Q64" s="16"/>
      <c r="R64" s="16"/>
      <c r="S64" s="16"/>
      <c r="T64" s="18"/>
      <c r="U64" s="16"/>
      <c r="W64" s="71"/>
      <c r="X64" s="71"/>
      <c r="Y64" s="71"/>
      <c r="Z64" s="71"/>
    </row>
    <row r="65" spans="4:26" ht="17.25" customHeight="1" x14ac:dyDescent="0.25">
      <c r="K65" s="22"/>
      <c r="L65" s="23"/>
      <c r="M65" s="24"/>
      <c r="N65" s="22"/>
      <c r="W65" s="17"/>
      <c r="X65" s="17"/>
      <c r="Y65" s="17"/>
      <c r="Z65" s="17"/>
    </row>
    <row r="66" spans="4:26" x14ac:dyDescent="0.25">
      <c r="K66" s="22"/>
      <c r="W66" s="17"/>
      <c r="X66" s="17"/>
      <c r="Y66" s="17"/>
      <c r="Z66" s="17"/>
    </row>
    <row r="67" spans="4:26" x14ac:dyDescent="0.25">
      <c r="I67" s="25"/>
      <c r="J67" s="25"/>
      <c r="W67" s="17"/>
      <c r="X67" s="17"/>
      <c r="Y67" s="17"/>
      <c r="Z67" s="17"/>
    </row>
    <row r="68" spans="4:26" x14ac:dyDescent="0.25">
      <c r="D68" s="23"/>
      <c r="F68" s="22"/>
      <c r="G68" s="23"/>
      <c r="W68" s="17"/>
      <c r="X68" s="17"/>
      <c r="Y68" s="17"/>
      <c r="Z68" s="17"/>
    </row>
    <row r="69" spans="4:26" x14ac:dyDescent="0.25">
      <c r="F69" s="27"/>
    </row>
    <row r="71" spans="4:26" x14ac:dyDescent="0.25">
      <c r="N71" s="23"/>
    </row>
  </sheetData>
  <mergeCells count="28">
    <mergeCell ref="N61:T61"/>
    <mergeCell ref="N62:T62"/>
    <mergeCell ref="N60:T60"/>
    <mergeCell ref="W8:W9"/>
    <mergeCell ref="A13:C13"/>
    <mergeCell ref="A11:C11"/>
    <mergeCell ref="A17:C17"/>
    <mergeCell ref="A50:C50"/>
    <mergeCell ref="A59:B59"/>
    <mergeCell ref="X8:X9"/>
    <mergeCell ref="Y8:Y9"/>
    <mergeCell ref="Z8:Z9"/>
    <mergeCell ref="V8:V9"/>
    <mergeCell ref="J8:J9"/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</mergeCells>
  <hyperlinks>
    <hyperlink ref="B12" r:id="rId1" display="javascript:submitform('8460891335')"/>
  </hyperlinks>
  <pageMargins left="0.7" right="0.7" top="0.75" bottom="0.75" header="0.3" footer="0.3"/>
  <pageSetup orientation="portrait" horizontalDpi="0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13" workbookViewId="0">
      <selection activeCell="B54" sqref="B5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0</v>
      </c>
      <c r="K17" s="51">
        <f t="shared" si="17"/>
        <v>315024000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296892558</v>
      </c>
      <c r="U17" s="51">
        <f t="shared" si="17"/>
        <v>0</v>
      </c>
      <c r="V17" s="51">
        <f t="shared" si="17"/>
        <v>294584000</v>
      </c>
      <c r="W17" s="51">
        <f t="shared" si="17"/>
        <v>308000000</v>
      </c>
      <c r="X17" s="51">
        <f t="shared" si="17"/>
        <v>101200000</v>
      </c>
      <c r="Y17" s="51">
        <f t="shared" si="17"/>
        <v>0</v>
      </c>
      <c r="Z17" s="51">
        <f t="shared" si="17"/>
        <v>0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/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10955670</v>
      </c>
      <c r="U19" s="42"/>
      <c r="V19" s="68">
        <f t="shared" si="22"/>
        <v>10829000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10955670</v>
      </c>
      <c r="U20" s="42"/>
      <c r="V20" s="68">
        <f t="shared" si="22"/>
        <v>10829000</v>
      </c>
      <c r="W20" s="69">
        <v>11000000</v>
      </c>
      <c r="X20" s="69"/>
      <c r="Y20" s="69">
        <f t="shared" si="23"/>
        <v>0</v>
      </c>
      <c r="Z20" s="69">
        <f t="shared" si="24"/>
        <v>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/>
      <c r="K21" s="36">
        <f t="shared" si="18"/>
        <v>11559000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10955670</v>
      </c>
      <c r="U21" s="42"/>
      <c r="V21" s="68">
        <f t="shared" si="22"/>
        <v>10829000</v>
      </c>
      <c r="W21" s="69">
        <v>11000000</v>
      </c>
      <c r="X21" s="69"/>
      <c r="Y21" s="69">
        <f t="shared" si="23"/>
        <v>0</v>
      </c>
      <c r="Z21" s="69">
        <f t="shared" si="24"/>
        <v>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/>
      <c r="K22" s="36">
        <f t="shared" si="18"/>
        <v>10719200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10060178</v>
      </c>
      <c r="U22" s="42"/>
      <c r="V22" s="68">
        <f t="shared" si="22"/>
        <v>9989200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10955670</v>
      </c>
      <c r="U23" s="42"/>
      <c r="V23" s="68">
        <f t="shared" si="22"/>
        <v>10829000</v>
      </c>
      <c r="W23" s="69">
        <v>11000000</v>
      </c>
      <c r="X23" s="69"/>
      <c r="Y23" s="69">
        <f t="shared" si="23"/>
        <v>0</v>
      </c>
      <c r="Z23" s="69">
        <f t="shared" si="24"/>
        <v>0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10955670</v>
      </c>
      <c r="U24" s="42"/>
      <c r="V24" s="68">
        <f t="shared" si="22"/>
        <v>10829000</v>
      </c>
      <c r="W24" s="69">
        <v>11000000</v>
      </c>
      <c r="X24" s="69"/>
      <c r="Y24" s="69">
        <f t="shared" si="23"/>
        <v>0</v>
      </c>
      <c r="Z24" s="69">
        <f t="shared" si="24"/>
        <v>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/>
      <c r="K25" s="36">
        <f t="shared" si="18"/>
        <v>11559000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10955670</v>
      </c>
      <c r="U25" s="42"/>
      <c r="V25" s="68">
        <f t="shared" si="22"/>
        <v>10829000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10060178</v>
      </c>
      <c r="U26" s="42"/>
      <c r="V26" s="68">
        <f t="shared" si="22"/>
        <v>9989200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/>
      <c r="K27" s="36">
        <f t="shared" si="18"/>
        <v>10719200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10060178</v>
      </c>
      <c r="U27" s="42"/>
      <c r="V27" s="68">
        <f t="shared" si="22"/>
        <v>9989200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/>
      <c r="K28" s="36">
        <f t="shared" si="18"/>
        <v>11559000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10955670</v>
      </c>
      <c r="U28" s="42"/>
      <c r="V28" s="68">
        <f t="shared" si="22"/>
        <v>10829000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/>
      <c r="K29" s="36">
        <f t="shared" si="18"/>
        <v>12510600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11677404</v>
      </c>
      <c r="U29" s="42"/>
      <c r="V29" s="68">
        <f t="shared" si="22"/>
        <v>11780600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10339418</v>
      </c>
      <c r="U30" s="42"/>
      <c r="V30" s="68">
        <f t="shared" si="22"/>
        <v>10301200</v>
      </c>
      <c r="W30" s="69">
        <v>11000000</v>
      </c>
      <c r="X30" s="69"/>
      <c r="Y30" s="69">
        <f t="shared" si="23"/>
        <v>0</v>
      </c>
      <c r="Z30" s="69">
        <f t="shared" si="24"/>
        <v>0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10339418</v>
      </c>
      <c r="U31" s="42"/>
      <c r="V31" s="68">
        <f t="shared" si="22"/>
        <v>10301200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10339418</v>
      </c>
      <c r="U32" s="42"/>
      <c r="V32" s="68">
        <f t="shared" si="22"/>
        <v>10301200</v>
      </c>
      <c r="W32" s="69">
        <v>11000000</v>
      </c>
      <c r="X32" s="69"/>
      <c r="Y32" s="69">
        <f t="shared" si="23"/>
        <v>0</v>
      </c>
      <c r="Z32" s="69">
        <f t="shared" si="24"/>
        <v>0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/>
      <c r="K33" s="36">
        <f t="shared" si="18"/>
        <v>11031200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10339418</v>
      </c>
      <c r="U33" s="42"/>
      <c r="V33" s="68">
        <f t="shared" si="22"/>
        <v>10301200</v>
      </c>
      <c r="W33" s="69">
        <v>11000000</v>
      </c>
      <c r="X33" s="69"/>
      <c r="Y33" s="69">
        <f t="shared" si="23"/>
        <v>0</v>
      </c>
      <c r="Z33" s="69">
        <f t="shared" si="24"/>
        <v>0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/>
      <c r="K34" s="36">
        <f t="shared" si="18"/>
        <v>11559000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10955670</v>
      </c>
      <c r="U34" s="42"/>
      <c r="V34" s="68">
        <f t="shared" si="22"/>
        <v>10829000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10339418</v>
      </c>
      <c r="U35" s="42"/>
      <c r="V35" s="68">
        <f t="shared" si="22"/>
        <v>10301200</v>
      </c>
      <c r="W35" s="69">
        <v>11000000</v>
      </c>
      <c r="X35" s="69"/>
      <c r="Y35" s="69">
        <f t="shared" si="23"/>
        <v>0</v>
      </c>
      <c r="Z35" s="69">
        <f t="shared" si="24"/>
        <v>0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8"/>
        <v>11031200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10339418</v>
      </c>
      <c r="U36" s="42"/>
      <c r="V36" s="68">
        <f t="shared" si="22"/>
        <v>10301200</v>
      </c>
      <c r="W36" s="69">
        <v>11000000</v>
      </c>
      <c r="X36" s="69"/>
      <c r="Y36" s="69">
        <f t="shared" si="23"/>
        <v>0</v>
      </c>
      <c r="Z36" s="69">
        <f t="shared" si="24"/>
        <v>0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/>
      <c r="K37" s="36">
        <f t="shared" si="18"/>
        <v>11559000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10955670</v>
      </c>
      <c r="U37" s="42"/>
      <c r="V37" s="68">
        <f t="shared" si="22"/>
        <v>10829000</v>
      </c>
      <c r="W37" s="69">
        <v>11000000</v>
      </c>
      <c r="X37" s="69"/>
      <c r="Y37" s="69">
        <f t="shared" si="23"/>
        <v>0</v>
      </c>
      <c r="Z37" s="69">
        <f t="shared" si="24"/>
        <v>0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/>
      <c r="K38" s="36">
        <f t="shared" si="18"/>
        <v>10719200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10060178</v>
      </c>
      <c r="U38" s="42"/>
      <c r="V38" s="68">
        <f t="shared" si="22"/>
        <v>9989200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10955670</v>
      </c>
      <c r="U39" s="42"/>
      <c r="V39" s="68">
        <f t="shared" si="22"/>
        <v>10829000</v>
      </c>
      <c r="W39" s="69">
        <v>11000000</v>
      </c>
      <c r="X39" s="69"/>
      <c r="Y39" s="69">
        <f t="shared" si="23"/>
        <v>0</v>
      </c>
      <c r="Z39" s="69">
        <f t="shared" si="24"/>
        <v>0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 t="shared" si="18"/>
        <v>11559000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10955670</v>
      </c>
      <c r="U40" s="42"/>
      <c r="V40" s="68">
        <f t="shared" si="22"/>
        <v>10829000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/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ref="K42:K45" si="38">F42+G42+H42+I42+J42</f>
        <v>10719200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10060178</v>
      </c>
      <c r="U42" s="42"/>
      <c r="V42" s="68">
        <f t="shared" si="22"/>
        <v>9989200</v>
      </c>
      <c r="W42" s="69">
        <v>11000000</v>
      </c>
      <c r="X42" s="69"/>
      <c r="Y42" s="69">
        <f t="shared" si="36"/>
        <v>0</v>
      </c>
      <c r="Z42" s="69">
        <f t="shared" si="24"/>
        <v>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/>
      <c r="K43" s="36">
        <f t="shared" si="38"/>
        <v>10719200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10060178</v>
      </c>
      <c r="U43" s="42"/>
      <c r="V43" s="68">
        <f t="shared" si="22"/>
        <v>9989200</v>
      </c>
      <c r="W43" s="69">
        <v>11000000</v>
      </c>
      <c r="X43" s="69"/>
      <c r="Y43" s="69">
        <f t="shared" si="36"/>
        <v>0</v>
      </c>
      <c r="Z43" s="69">
        <f t="shared" si="24"/>
        <v>0</v>
      </c>
    </row>
    <row r="44" spans="1:26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8"/>
        <v>11031200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10339418</v>
      </c>
      <c r="U44" s="42"/>
      <c r="V44" s="68">
        <f t="shared" si="22"/>
        <v>10301200</v>
      </c>
      <c r="W44" s="69">
        <v>11000000</v>
      </c>
      <c r="X44" s="69"/>
      <c r="Y44" s="69">
        <f t="shared" si="36"/>
        <v>0</v>
      </c>
      <c r="Z44" s="69">
        <f t="shared" si="24"/>
        <v>0</v>
      </c>
    </row>
    <row r="45" spans="1:26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/>
      <c r="K45" s="36">
        <f t="shared" si="38"/>
        <v>11559000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10955670</v>
      </c>
      <c r="U45" s="42"/>
      <c r="V45" s="68">
        <f t="shared" si="22"/>
        <v>10829000</v>
      </c>
      <c r="W45" s="69">
        <v>11000000</v>
      </c>
      <c r="X45" s="69"/>
      <c r="Y45" s="69">
        <f t="shared" si="36"/>
        <v>0</v>
      </c>
      <c r="Z45" s="69">
        <f t="shared" si="24"/>
        <v>0</v>
      </c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0</v>
      </c>
      <c r="K59" s="47">
        <f t="shared" si="53"/>
        <v>410418200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385864902</v>
      </c>
      <c r="U59" s="47">
        <f t="shared" si="53"/>
        <v>0</v>
      </c>
      <c r="V59" s="47">
        <f t="shared" si="53"/>
        <v>384138200</v>
      </c>
      <c r="W59" s="47">
        <f t="shared" si="53"/>
        <v>396000000</v>
      </c>
      <c r="X59" s="47">
        <f t="shared" si="53"/>
        <v>110000000</v>
      </c>
      <c r="Y59" s="47">
        <f t="shared" si="53"/>
        <v>4047800</v>
      </c>
      <c r="Z59" s="47">
        <f>Z11+Z13+Z17+Z50</f>
        <v>202391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s="17" customFormat="1" ht="19.5" customHeight="1" x14ac:dyDescent="0.25">
      <c r="A64" s="16"/>
      <c r="B64" s="16"/>
      <c r="C64" s="16"/>
      <c r="D64" s="16"/>
      <c r="E64" s="16"/>
      <c r="F64" s="16"/>
      <c r="G64" s="16"/>
      <c r="H64" s="16"/>
      <c r="I64" s="15"/>
      <c r="J64" s="15"/>
      <c r="K64" s="16"/>
      <c r="L64" s="16"/>
      <c r="M64" s="16"/>
      <c r="N64" s="16"/>
      <c r="O64" s="16"/>
      <c r="P64" s="16"/>
      <c r="Q64" s="16"/>
      <c r="R64" s="16"/>
      <c r="S64" s="16"/>
      <c r="T64" s="18"/>
      <c r="U64" s="16"/>
      <c r="W64" s="71"/>
      <c r="X64" s="71"/>
      <c r="Y64" s="71"/>
      <c r="Z64" s="71"/>
    </row>
    <row r="65" spans="4:26" ht="17.25" customHeight="1" x14ac:dyDescent="0.25">
      <c r="K65" s="22"/>
      <c r="L65" s="23"/>
      <c r="M65" s="24"/>
      <c r="W65" s="17"/>
      <c r="X65" s="17"/>
      <c r="Y65" s="17"/>
      <c r="Z65" s="17"/>
    </row>
    <row r="66" spans="4:26" x14ac:dyDescent="0.25">
      <c r="K66" s="22"/>
      <c r="W66" s="17"/>
      <c r="X66" s="17"/>
      <c r="Y66" s="17"/>
      <c r="Z66" s="17"/>
    </row>
    <row r="67" spans="4:26" x14ac:dyDescent="0.25">
      <c r="I67" s="25"/>
      <c r="J67" s="25"/>
      <c r="W67" s="17"/>
      <c r="X67" s="17"/>
      <c r="Y67" s="17"/>
      <c r="Z67" s="17"/>
    </row>
    <row r="68" spans="4:26" x14ac:dyDescent="0.25">
      <c r="D68" s="23"/>
      <c r="F68" s="22"/>
      <c r="G68" s="23"/>
      <c r="W68" s="17"/>
      <c r="X68" s="17"/>
      <c r="Y68" s="17"/>
      <c r="Z68" s="17"/>
    </row>
    <row r="69" spans="4:26" x14ac:dyDescent="0.25">
      <c r="F69" s="27"/>
    </row>
    <row r="71" spans="4:26" x14ac:dyDescent="0.25">
      <c r="N71" s="23"/>
    </row>
  </sheetData>
  <mergeCells count="28">
    <mergeCell ref="N61:T61"/>
    <mergeCell ref="N62:T62"/>
    <mergeCell ref="N60:T60"/>
    <mergeCell ref="W8:W9"/>
    <mergeCell ref="A13:C13"/>
    <mergeCell ref="A11:C11"/>
    <mergeCell ref="A17:C17"/>
    <mergeCell ref="A50:C50"/>
    <mergeCell ref="A59:B59"/>
    <mergeCell ref="X8:X9"/>
    <mergeCell ref="Y8:Y9"/>
    <mergeCell ref="Z8:Z9"/>
    <mergeCell ref="V8:V9"/>
    <mergeCell ref="J8:J9"/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topLeftCell="A22" workbookViewId="0">
      <selection activeCell="I53" sqref="I53"/>
    </sheetView>
  </sheetViews>
  <sheetFormatPr defaultColWidth="9.140625" defaultRowHeight="15" x14ac:dyDescent="0.25"/>
  <cols>
    <col min="1" max="1" width="4.28515625" style="13" customWidth="1"/>
    <col min="2" max="2" width="20.42578125" style="13" bestFit="1" customWidth="1"/>
    <col min="3" max="3" width="7.140625" style="13" customWidth="1"/>
    <col min="4" max="4" width="9.5703125" style="13" bestFit="1" customWidth="1"/>
    <col min="5" max="5" width="12.140625" style="13" bestFit="1" customWidth="1"/>
    <col min="6" max="6" width="12.42578125" style="13" customWidth="1"/>
    <col min="7" max="7" width="12" style="13" bestFit="1" customWidth="1"/>
    <col min="8" max="8" width="12" style="13" customWidth="1"/>
    <col min="9" max="16" width="11.7109375" style="13" bestFit="1" customWidth="1"/>
    <col min="17" max="17" width="12" style="13" bestFit="1" customWidth="1"/>
    <col min="18" max="18" width="12.140625" style="67" customWidth="1"/>
    <col min="19" max="19" width="13.5703125" style="13" bestFit="1" customWidth="1"/>
    <col min="20" max="20" width="6" style="13" bestFit="1" customWidth="1"/>
    <col min="21" max="23" width="13.5703125" style="13" bestFit="1" customWidth="1"/>
    <col min="24" max="24" width="12" style="13" bestFit="1" customWidth="1"/>
    <col min="25" max="25" width="10.7109375" style="13" customWidth="1"/>
    <col min="26" max="26" width="12" style="13" bestFit="1" customWidth="1"/>
    <col min="27" max="27" width="11.140625" style="13" customWidth="1"/>
    <col min="28" max="16384" width="9.140625" style="13"/>
  </cols>
  <sheetData>
    <row r="1" spans="1:2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6"/>
      <c r="S1" s="12"/>
      <c r="T1" s="12"/>
    </row>
    <row r="2" spans="1:2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66"/>
      <c r="S2" s="12"/>
      <c r="T2" s="12"/>
    </row>
    <row r="3" spans="1:2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M3" s="12"/>
      <c r="N3" s="12"/>
      <c r="O3" s="12"/>
      <c r="P3" s="12"/>
      <c r="Q3" s="12"/>
      <c r="R3" s="66"/>
      <c r="S3" s="12"/>
      <c r="T3" s="12"/>
    </row>
    <row r="4" spans="1:27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K4" s="12"/>
      <c r="M4" s="12"/>
      <c r="N4" s="12"/>
      <c r="O4" s="12"/>
      <c r="P4" s="12"/>
      <c r="Q4" s="12"/>
      <c r="R4" s="66"/>
      <c r="S4" s="12"/>
      <c r="T4" s="12"/>
    </row>
    <row r="5" spans="1:27" ht="20.25" x14ac:dyDescent="0.25">
      <c r="A5" s="121" t="s">
        <v>63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</row>
    <row r="6" spans="1:27" ht="18.75" x14ac:dyDescent="0.25">
      <c r="A6" s="122" t="s">
        <v>126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</row>
    <row r="7" spans="1:27" x14ac:dyDescent="0.25">
      <c r="A7" s="12"/>
      <c r="B7" s="12"/>
      <c r="C7" s="12"/>
      <c r="D7" s="12"/>
      <c r="E7" s="12"/>
      <c r="F7" s="12"/>
      <c r="G7" s="12"/>
      <c r="H7" s="4"/>
      <c r="I7" s="4"/>
      <c r="J7" s="4"/>
      <c r="K7" s="4"/>
      <c r="L7" s="59"/>
      <c r="M7" s="4"/>
      <c r="N7" s="4"/>
      <c r="O7" s="4"/>
      <c r="P7" s="59"/>
      <c r="Q7" s="4"/>
      <c r="R7" s="4"/>
      <c r="S7" s="4"/>
      <c r="T7" s="12"/>
    </row>
    <row r="8" spans="1:27" s="14" customFormat="1" ht="12.75" customHeight="1" x14ac:dyDescent="0.25">
      <c r="A8" s="118" t="s">
        <v>3</v>
      </c>
      <c r="B8" s="118" t="s">
        <v>4</v>
      </c>
      <c r="C8" s="118" t="s">
        <v>5</v>
      </c>
      <c r="D8" s="118" t="s">
        <v>146</v>
      </c>
      <c r="E8" s="118" t="s">
        <v>147</v>
      </c>
      <c r="F8" s="125" t="s">
        <v>127</v>
      </c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3" t="s">
        <v>11</v>
      </c>
      <c r="S8" s="126" t="s">
        <v>76</v>
      </c>
      <c r="T8" s="107" t="s">
        <v>14</v>
      </c>
      <c r="U8" s="120" t="s">
        <v>110</v>
      </c>
      <c r="V8" s="107" t="s">
        <v>113</v>
      </c>
      <c r="W8" s="107" t="s">
        <v>116</v>
      </c>
      <c r="X8" s="107" t="s">
        <v>125</v>
      </c>
      <c r="Y8" s="118" t="s">
        <v>124</v>
      </c>
      <c r="Z8" s="107" t="s">
        <v>129</v>
      </c>
      <c r="AA8" s="118" t="s">
        <v>130</v>
      </c>
    </row>
    <row r="9" spans="1:27" s="57" customFormat="1" ht="12.75" x14ac:dyDescent="0.2">
      <c r="A9" s="119"/>
      <c r="B9" s="119"/>
      <c r="C9" s="119"/>
      <c r="D9" s="119"/>
      <c r="E9" s="119"/>
      <c r="F9" s="28" t="s">
        <v>64</v>
      </c>
      <c r="G9" s="28" t="s">
        <v>65</v>
      </c>
      <c r="H9" s="28" t="s">
        <v>66</v>
      </c>
      <c r="I9" s="28" t="s">
        <v>67</v>
      </c>
      <c r="J9" s="28" t="s">
        <v>68</v>
      </c>
      <c r="K9" s="28" t="s">
        <v>69</v>
      </c>
      <c r="L9" s="28" t="s">
        <v>70</v>
      </c>
      <c r="M9" s="28" t="s">
        <v>71</v>
      </c>
      <c r="N9" s="28" t="s">
        <v>72</v>
      </c>
      <c r="O9" s="28" t="s">
        <v>73</v>
      </c>
      <c r="P9" s="28" t="s">
        <v>74</v>
      </c>
      <c r="Q9" s="56" t="s">
        <v>75</v>
      </c>
      <c r="R9" s="123"/>
      <c r="S9" s="130"/>
      <c r="T9" s="109"/>
      <c r="U9" s="120"/>
      <c r="V9" s="108"/>
      <c r="W9" s="109"/>
      <c r="X9" s="108"/>
      <c r="Y9" s="124"/>
      <c r="Z9" s="108"/>
      <c r="AA9" s="124"/>
    </row>
    <row r="10" spans="1:27" s="14" customFormat="1" ht="12.75" x14ac:dyDescent="0.25">
      <c r="A10" s="5">
        <v>1</v>
      </c>
      <c r="B10" s="5">
        <v>2</v>
      </c>
      <c r="C10" s="5">
        <v>3</v>
      </c>
      <c r="D10" s="5"/>
      <c r="E10" s="5"/>
      <c r="F10" s="5">
        <v>4</v>
      </c>
      <c r="G10" s="5">
        <v>5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12</v>
      </c>
      <c r="O10" s="5">
        <v>13</v>
      </c>
      <c r="P10" s="5">
        <v>14</v>
      </c>
      <c r="Q10" s="5">
        <v>15</v>
      </c>
      <c r="R10" s="65">
        <v>16</v>
      </c>
      <c r="S10" s="5">
        <v>17</v>
      </c>
      <c r="T10" s="6">
        <v>18</v>
      </c>
      <c r="U10" s="6">
        <v>20</v>
      </c>
      <c r="V10" s="6">
        <v>20</v>
      </c>
      <c r="W10" s="6"/>
      <c r="X10" s="6">
        <v>20</v>
      </c>
      <c r="Y10" s="6">
        <v>20</v>
      </c>
      <c r="Z10" s="6">
        <v>20</v>
      </c>
      <c r="AA10" s="6">
        <v>20</v>
      </c>
    </row>
    <row r="11" spans="1:27" s="55" customFormat="1" ht="21.75" customHeight="1" x14ac:dyDescent="0.25">
      <c r="A11" s="113" t="s">
        <v>96</v>
      </c>
      <c r="B11" s="114"/>
      <c r="C11" s="115"/>
      <c r="D11" s="92"/>
      <c r="E11" s="92"/>
      <c r="F11" s="50">
        <f t="shared" ref="F11:S11" si="0">SUM(F12:F12)</f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  <c r="R11" s="50">
        <f t="shared" si="0"/>
        <v>16588152</v>
      </c>
      <c r="S11" s="50">
        <f t="shared" si="0"/>
        <v>0</v>
      </c>
      <c r="T11" s="54"/>
      <c r="U11" s="51">
        <f t="shared" ref="U11:AA11" si="1">SUM(U12:U12)</f>
        <v>0</v>
      </c>
      <c r="V11" s="51">
        <f t="shared" si="1"/>
        <v>0</v>
      </c>
      <c r="W11" s="51">
        <f t="shared" si="1"/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  <c r="AA11" s="51">
        <f t="shared" si="1"/>
        <v>0</v>
      </c>
    </row>
    <row r="12" spans="1:27" s="26" customFormat="1" ht="21.75" customHeight="1" x14ac:dyDescent="0.25">
      <c r="A12" s="29">
        <v>1</v>
      </c>
      <c r="B12" s="30" t="s">
        <v>26</v>
      </c>
      <c r="C12" s="31" t="s">
        <v>27</v>
      </c>
      <c r="D12" s="30">
        <v>8721584370</v>
      </c>
      <c r="E12" s="93" t="s">
        <v>148</v>
      </c>
      <c r="F12" s="32">
        <f>'T1'!K12</f>
        <v>0</v>
      </c>
      <c r="G12" s="58">
        <f>'T2'!K12</f>
        <v>0</v>
      </c>
      <c r="H12" s="34">
        <f>'T3'!K12</f>
        <v>0</v>
      </c>
      <c r="I12" s="34">
        <f>'T4'!K12</f>
        <v>0</v>
      </c>
      <c r="J12" s="35">
        <f>'T5'!K12</f>
        <v>0</v>
      </c>
      <c r="K12" s="35">
        <f>'T6'!K12</f>
        <v>0</v>
      </c>
      <c r="L12" s="34">
        <f>'T7'!J12</f>
        <v>0</v>
      </c>
      <c r="M12" s="37">
        <f>'T8'!J12</f>
        <v>0</v>
      </c>
      <c r="N12" s="38">
        <f>'T9'!J12</f>
        <v>0</v>
      </c>
      <c r="O12" s="39">
        <f>'T10'!J12</f>
        <v>0</v>
      </c>
      <c r="P12" s="38">
        <f>'T11'!J12</f>
        <v>0</v>
      </c>
      <c r="Q12" s="38">
        <f>'T12'!J12</f>
        <v>0</v>
      </c>
      <c r="R12" s="40">
        <f>'T1'!O12+'T2'!O12+'T3'!O12+'T4'!O12+'T5'!O12+'T6'!O12+'T7'!O12+'T8'!O12+'T9'!O12+'T10'!O12+'T11'!O12+'T12'!O12</f>
        <v>16588152</v>
      </c>
      <c r="S12" s="61">
        <v>0</v>
      </c>
      <c r="T12" s="42"/>
      <c r="U12" s="68">
        <f>J12-H12</f>
        <v>0</v>
      </c>
      <c r="V12" s="69"/>
      <c r="W12" s="69"/>
      <c r="X12" s="69"/>
      <c r="Y12" s="69"/>
      <c r="Z12" s="69"/>
      <c r="AA12" s="69"/>
    </row>
    <row r="13" spans="1:27" s="55" customFormat="1" ht="21.75" customHeight="1" x14ac:dyDescent="0.25">
      <c r="A13" s="113" t="s">
        <v>23</v>
      </c>
      <c r="B13" s="114"/>
      <c r="C13" s="115"/>
      <c r="D13" s="92"/>
      <c r="E13" s="92"/>
      <c r="F13" s="50">
        <f>SUM(F14)</f>
        <v>16733800</v>
      </c>
      <c r="G13" s="50">
        <f t="shared" ref="G13:Z13" si="2">SUM(G14)</f>
        <v>16733800</v>
      </c>
      <c r="H13" s="50">
        <f t="shared" si="2"/>
        <v>16733800</v>
      </c>
      <c r="I13" s="50">
        <f t="shared" si="2"/>
        <v>16733800</v>
      </c>
      <c r="J13" s="50">
        <f t="shared" si="2"/>
        <v>16733800</v>
      </c>
      <c r="K13" s="50">
        <f t="shared" si="2"/>
        <v>16733800</v>
      </c>
      <c r="L13" s="50">
        <f t="shared" si="2"/>
        <v>16733800</v>
      </c>
      <c r="M13" s="50">
        <f t="shared" si="2"/>
        <v>16733800</v>
      </c>
      <c r="N13" s="50">
        <f t="shared" si="2"/>
        <v>16733800</v>
      </c>
      <c r="O13" s="50">
        <f t="shared" si="2"/>
        <v>16733800</v>
      </c>
      <c r="P13" s="50">
        <f t="shared" si="2"/>
        <v>16733800</v>
      </c>
      <c r="Q13" s="50">
        <f t="shared" si="2"/>
        <v>16733800</v>
      </c>
      <c r="R13" s="50">
        <f t="shared" si="2"/>
        <v>15208200</v>
      </c>
      <c r="S13" s="50">
        <f t="shared" si="2"/>
        <v>185597400</v>
      </c>
      <c r="T13" s="50">
        <f t="shared" si="2"/>
        <v>0</v>
      </c>
      <c r="U13" s="50">
        <f t="shared" si="2"/>
        <v>192045600</v>
      </c>
      <c r="V13" s="50">
        <f t="shared" si="2"/>
        <v>132000000</v>
      </c>
      <c r="W13" s="50">
        <f t="shared" si="2"/>
        <v>0</v>
      </c>
      <c r="X13" s="50">
        <f t="shared" si="2"/>
        <v>44837400</v>
      </c>
      <c r="Y13" s="50">
        <f t="shared" si="2"/>
        <v>2241876</v>
      </c>
      <c r="Z13" s="50">
        <f t="shared" si="2"/>
        <v>44837400</v>
      </c>
      <c r="AA13" s="50">
        <f>SUM(AA14)</f>
        <v>2241870</v>
      </c>
    </row>
    <row r="14" spans="1:27" s="26" customFormat="1" ht="21.75" customHeight="1" x14ac:dyDescent="0.25">
      <c r="A14" s="29">
        <v>2</v>
      </c>
      <c r="B14" s="30" t="s">
        <v>24</v>
      </c>
      <c r="C14" s="31" t="s">
        <v>25</v>
      </c>
      <c r="D14" s="30">
        <v>8177009250</v>
      </c>
      <c r="E14" s="93" t="s">
        <v>149</v>
      </c>
      <c r="F14" s="32">
        <f>'T1'!K14</f>
        <v>16733800</v>
      </c>
      <c r="G14" s="58">
        <f>'T2'!K14</f>
        <v>16733800</v>
      </c>
      <c r="H14" s="34">
        <f>'T3'!K14</f>
        <v>16733800</v>
      </c>
      <c r="I14" s="34">
        <f>'T4'!K14</f>
        <v>16733800</v>
      </c>
      <c r="J14" s="35">
        <f>'T5'!K14</f>
        <v>16733800</v>
      </c>
      <c r="K14" s="35">
        <f>'T6'!K14</f>
        <v>16733800</v>
      </c>
      <c r="L14" s="34">
        <f>'T7'!K14</f>
        <v>16733800</v>
      </c>
      <c r="M14" s="37">
        <f>'T8'!K14</f>
        <v>16733800</v>
      </c>
      <c r="N14" s="38">
        <f>'T9'!K14</f>
        <v>16733800</v>
      </c>
      <c r="O14" s="39">
        <f>'T10'!K14</f>
        <v>16733800</v>
      </c>
      <c r="P14" s="38">
        <f>'T11'!K14</f>
        <v>16733800</v>
      </c>
      <c r="Q14" s="38">
        <f>'T12'!K14</f>
        <v>16733800</v>
      </c>
      <c r="R14" s="40">
        <f>'T1'!O14+'T2'!O14+'T3'!O14+'T4'!O14+'T5'!O14+'T6'!O14+'T7'!O14+'T8'!O14+'T9'!O14+'T10'!O14+'T11'!O14+'T12'!O14</f>
        <v>15208200</v>
      </c>
      <c r="S14" s="61">
        <f>SUM(F14:Q14)-R14</f>
        <v>185597400</v>
      </c>
      <c r="T14" s="42"/>
      <c r="U14" s="68">
        <f>'T1'!V14+'T2'!V14+'T3'!V14+'T4'!V14+'T5'!V14+'T6'!V14+'T7'!V14+'T8'!V14+'T9'!V14+'T10'!V14+'T11'!V14+'T12'!V14</f>
        <v>192045600</v>
      </c>
      <c r="V14" s="69">
        <f>'T1'!W14+'T2'!W14+'T3'!W14+'T4'!W14+'T5'!W14+'T6'!W14+'T7'!W14+'T8'!W14+'T9'!W14+'T10'!W14+'T11'!W14+'T12'!W14</f>
        <v>132000000</v>
      </c>
      <c r="W14" s="69">
        <f>'T1'!X14+'T2'!X14+'T3'!X14+'T4'!X14+'T5'!X14+'T6'!X14+'T7'!X14+'T8'!X14+'T9'!X14+'T10'!X14+'T11'!X14+'T12'!X14</f>
        <v>0</v>
      </c>
      <c r="X14" s="69">
        <f>'T1'!Y14+'T2'!Y14+'T3'!Y14+'T4'!Y14+'T5'!Y14+'T6'!Y14+'T7'!Y14+'T8'!Y14+'T9'!Y14+'T10'!Y14+'T11'!Y14+'T12'!Y14</f>
        <v>44837400</v>
      </c>
      <c r="Y14" s="69">
        <f>'T1'!Z14+'T2'!Z14+'T3'!Z14+'T4'!Z14+'T5'!Z14+'T6'!Z14+'T7'!Z14+'T8'!Z14+'T9'!Z14+'T10'!Z14+'T11'!Z14+'T12'!Z14</f>
        <v>2241876</v>
      </c>
      <c r="Z14" s="69">
        <f>MAX(U14-V14-W14-R14,0)</f>
        <v>44837400</v>
      </c>
      <c r="AA14" s="69">
        <f>ROUND(IF(Z14&gt;960000000,((Z14-960000000)*0.35+217800000),IF(AND(Z14&gt;624000000,Z14&lt;=624000000),((Z14-624000000)*0.3+1170000000),IF(AND(Z14&gt;384000000,Z14&lt;=624000000),((Z14-32000000)*0.25+4750000),IF(AND(Z14&gt;216000000,Z14&lt;=384000000),((Z14-216000000)*0.2+23400000),IF(AND(Z14&gt;120000000,Z14&lt;=216000000),((Z14-120000000)*0.15+9000000),IF(AND(Z14&gt;60000000,Z14&lt;=120000000),((Z14-60000000)*0.1+3000000),(Z14*0.05))))))),0)</f>
        <v>2241870</v>
      </c>
    </row>
    <row r="15" spans="1:27" s="53" customFormat="1" ht="21.75" customHeight="1" x14ac:dyDescent="0.25">
      <c r="A15" s="110" t="s">
        <v>28</v>
      </c>
      <c r="B15" s="111"/>
      <c r="C15" s="112"/>
      <c r="D15" s="90"/>
      <c r="E15" s="90"/>
      <c r="F15" s="50" t="e">
        <f>SUM(F16:F42)</f>
        <v>#REF!</v>
      </c>
      <c r="G15" s="50" t="e">
        <f t="shared" ref="G15:Z15" si="3">SUM(G16:G42)</f>
        <v>#REF!</v>
      </c>
      <c r="H15" s="50" t="e">
        <f t="shared" si="3"/>
        <v>#REF!</v>
      </c>
      <c r="I15" s="50" t="e">
        <f t="shared" si="3"/>
        <v>#REF!</v>
      </c>
      <c r="J15" s="50" t="e">
        <f t="shared" si="3"/>
        <v>#REF!</v>
      </c>
      <c r="K15" s="50" t="e">
        <f t="shared" si="3"/>
        <v>#REF!</v>
      </c>
      <c r="L15" s="50" t="e">
        <f t="shared" si="3"/>
        <v>#REF!</v>
      </c>
      <c r="M15" s="50" t="e">
        <f t="shared" si="3"/>
        <v>#REF!</v>
      </c>
      <c r="N15" s="50" t="e">
        <f t="shared" si="3"/>
        <v>#REF!</v>
      </c>
      <c r="O15" s="50" t="e">
        <f t="shared" si="3"/>
        <v>#REF!</v>
      </c>
      <c r="P15" s="50" t="e">
        <f t="shared" si="3"/>
        <v>#REF!</v>
      </c>
      <c r="Q15" s="50" t="e">
        <f t="shared" si="3"/>
        <v>#REF!</v>
      </c>
      <c r="R15" s="50" t="e">
        <f t="shared" si="3"/>
        <v>#REF!</v>
      </c>
      <c r="S15" s="50" t="e">
        <f t="shared" si="3"/>
        <v>#REF!</v>
      </c>
      <c r="T15" s="50">
        <f t="shared" si="3"/>
        <v>0</v>
      </c>
      <c r="U15" s="50" t="e">
        <f t="shared" si="3"/>
        <v>#REF!</v>
      </c>
      <c r="V15" s="50" t="e">
        <f t="shared" si="3"/>
        <v>#REF!</v>
      </c>
      <c r="W15" s="50" t="e">
        <f t="shared" si="3"/>
        <v>#REF!</v>
      </c>
      <c r="X15" s="50" t="e">
        <f t="shared" si="3"/>
        <v>#REF!</v>
      </c>
      <c r="Y15" s="50" t="e">
        <f t="shared" si="3"/>
        <v>#REF!</v>
      </c>
      <c r="Z15" s="50" t="e">
        <f t="shared" si="3"/>
        <v>#REF!</v>
      </c>
      <c r="AA15" s="50" t="e">
        <f>SUM(AA16:AA42)</f>
        <v>#REF!</v>
      </c>
    </row>
    <row r="16" spans="1:27" s="26" customFormat="1" ht="21.75" customHeight="1" x14ac:dyDescent="0.25">
      <c r="A16" s="29">
        <v>3</v>
      </c>
      <c r="B16" s="30" t="s">
        <v>34</v>
      </c>
      <c r="C16" s="31" t="s">
        <v>29</v>
      </c>
      <c r="D16" s="93" t="s">
        <v>150</v>
      </c>
      <c r="E16" s="64" t="s">
        <v>151</v>
      </c>
      <c r="F16" s="32">
        <f>'T1'!K18</f>
        <v>10712800</v>
      </c>
      <c r="G16" s="58">
        <f>'T2'!K18</f>
        <v>10712800</v>
      </c>
      <c r="H16" s="34">
        <f>'T3'!K18</f>
        <v>10712800</v>
      </c>
      <c r="I16" s="34">
        <f>'T4'!K18</f>
        <v>10712800</v>
      </c>
      <c r="J16" s="35">
        <f>'T5'!K18</f>
        <v>10712800</v>
      </c>
      <c r="K16" s="35" t="e">
        <f>'T6'!#REF!</f>
        <v>#REF!</v>
      </c>
      <c r="L16" s="34">
        <f>'T7'!K16</f>
        <v>12977000</v>
      </c>
      <c r="M16" s="37">
        <f>'T8'!K16</f>
        <v>12977000</v>
      </c>
      <c r="N16" s="38">
        <f>'T9'!K16</f>
        <v>12977000</v>
      </c>
      <c r="O16" s="39">
        <f>'T10'!K16</f>
        <v>12977000</v>
      </c>
      <c r="P16" s="38">
        <f>'T11'!K16</f>
        <v>12977000</v>
      </c>
      <c r="Q16" s="38">
        <f>'T12'!K16</f>
        <v>12977000</v>
      </c>
      <c r="R16" s="40" t="e">
        <f>'T1'!O18+'T2'!O18+'T3'!O18+'T4'!O18+'T5'!O18+'T6'!#REF!+'T7'!O16+'T8'!O16+'T9'!O16+'T10'!O16+'T11'!O16+'T12'!O16</f>
        <v>#REF!</v>
      </c>
      <c r="S16" s="61" t="e">
        <f>SUM(F16:Q16)-R16</f>
        <v>#REF!</v>
      </c>
      <c r="T16" s="42"/>
      <c r="U16" s="68" t="e">
        <f>'T1'!V18+'T2'!V18+'T3'!V18+'T4'!V18+'T5'!V18+'T6'!#REF!+'T7'!V16+'T8'!V16+'T9'!V16+'T10'!V16+'T11'!V16+'T12'!V16</f>
        <v>#REF!</v>
      </c>
      <c r="V16" s="69" t="e">
        <f>'T1'!W18+'T2'!W18+'T3'!W18+'T4'!W18+'T5'!W18+'T6'!#REF!+'T7'!W16+'T8'!W16+'T9'!W16+'T10'!W16+'T11'!W16+'T12'!W16</f>
        <v>#REF!</v>
      </c>
      <c r="W16" s="69" t="e">
        <f>'T1'!X18+'T2'!X18+'T3'!X18+'T4'!X18+'T5'!X18+'T6'!#REF!+'T7'!X16+'T8'!X16+'T9'!X16+'T10'!X16+'T11'!X16+'T12'!X16</f>
        <v>#REF!</v>
      </c>
      <c r="X16" s="69" t="e">
        <f>'T1'!Y18+'T2'!Y18+'T3'!Y18+'T4'!Y18+'T5'!Y18+'T6'!#REF!+'T7'!Y16+'T8'!Y16+'T9'!Y16+'T10'!Y16+'T11'!Y16+'T12'!Y16</f>
        <v>#REF!</v>
      </c>
      <c r="Y16" s="69" t="e">
        <f>'T1'!Z18+'T2'!Z18+'T3'!Z18+'T4'!Z18+'T5'!Z18+'T6'!#REF!+'T7'!Z16+'T8'!Z16+'T9'!Z16+'T10'!Z16+'T11'!Z16+'T12'!Z16</f>
        <v>#REF!</v>
      </c>
      <c r="Z16" s="69" t="e">
        <f>MAX(U16-V16-W16-R16,0)</f>
        <v>#REF!</v>
      </c>
      <c r="AA16" s="69" t="e">
        <f>ROUND(IF(Z16&gt;960000000,((Z16-960000000)*0.35+217800000),IF(AND(Z16&gt;624000000,Z16&lt;=624000000),((Z16-624000000)*0.3+1170000000),IF(AND(Z16&gt;384000000,Z16&lt;=624000000),((Z16-32000000)*0.25+4750000),IF(AND(Z16&gt;216000000,Z16&lt;=384000000),((Z16-216000000)*0.2+23400000),IF(AND(Z16&gt;120000000,Z16&lt;=216000000),((Z16-120000000)*0.15+9000000),IF(AND(Z16&gt;60000000,Z16&lt;=120000000),((Z16-60000000)*0.1+3000000),(Z16*0.05))))))),0)</f>
        <v>#REF!</v>
      </c>
    </row>
    <row r="17" spans="1:28" s="26" customFormat="1" ht="21.75" customHeight="1" x14ac:dyDescent="0.25">
      <c r="A17" s="29">
        <v>4</v>
      </c>
      <c r="B17" s="30" t="s">
        <v>31</v>
      </c>
      <c r="C17" s="31" t="s">
        <v>29</v>
      </c>
      <c r="D17" s="30">
        <v>8646017034</v>
      </c>
      <c r="E17" s="64" t="s">
        <v>152</v>
      </c>
      <c r="F17" s="32">
        <f>'T1'!K19</f>
        <v>15553447.364888534</v>
      </c>
      <c r="G17" s="58">
        <f>'T2'!K19</f>
        <v>14955543.226</v>
      </c>
      <c r="H17" s="34">
        <f>'T3'!K19</f>
        <v>14807592.585999999</v>
      </c>
      <c r="I17" s="34">
        <f>'T4'!K19</f>
        <v>14741738.332285002</v>
      </c>
      <c r="J17" s="35">
        <f>'T5'!K19</f>
        <v>11559000</v>
      </c>
      <c r="K17" s="35">
        <f>'T6'!K18</f>
        <v>11559000</v>
      </c>
      <c r="L17" s="34">
        <f>'T7'!K17</f>
        <v>315024000</v>
      </c>
      <c r="M17" s="37">
        <f>'T8'!K17</f>
        <v>315024000</v>
      </c>
      <c r="N17" s="38">
        <f>'T9'!K17</f>
        <v>315024000</v>
      </c>
      <c r="O17" s="39">
        <f>'T10'!K17</f>
        <v>315024000</v>
      </c>
      <c r="P17" s="38">
        <f>'T11'!K17</f>
        <v>315024000</v>
      </c>
      <c r="Q17" s="38">
        <f>'T12'!K17</f>
        <v>315024000</v>
      </c>
      <c r="R17" s="40">
        <f>'T1'!O19+'T2'!O19+'T3'!O19+'T4'!O19+'T5'!O19+'T6'!O18+'T7'!O17+'T8'!O17+'T9'!O17+'T10'!O17+'T11'!O17+'T12'!O17</f>
        <v>112408632</v>
      </c>
      <c r="S17" s="61">
        <f>SUM(F17:Q17)-R17</f>
        <v>1860911689.5091734</v>
      </c>
      <c r="T17" s="42"/>
      <c r="U17" s="68">
        <f>'T1'!V19+'T2'!V19+'T3'!V19+'T4'!V19+'T5'!V19+'T6'!V18+'T7'!V17+'T8'!V17+'T9'!V17+'T10'!V17+'T11'!V17+'T12'!V17</f>
        <v>1846300321.5091734</v>
      </c>
      <c r="V17" s="69">
        <f>'T1'!W19+'T2'!W19+'T3'!W19+'T4'!W19+'T5'!W19+'T6'!W18+'T7'!W17+'T8'!W17+'T9'!W17+'T10'!W17+'T11'!W17+'T12'!W17</f>
        <v>1914000000</v>
      </c>
      <c r="W17" s="69">
        <f>'T1'!X19+'T2'!X19+'T3'!X19+'T4'!X19+'T5'!X19+'T6'!X18+'T7'!X17+'T8'!X17+'T9'!X17+'T10'!X17+'T11'!X17+'T12'!X17</f>
        <v>633600000</v>
      </c>
      <c r="X17" s="69">
        <f>'T1'!Y19+'T2'!Y19+'T3'!Y19+'T4'!Y19+'T5'!Y19+'T6'!Y18+'T7'!Y17+'T8'!Y17+'T9'!Y17+'T10'!Y17+'T11'!Y17+'T12'!Y17</f>
        <v>0</v>
      </c>
      <c r="Y17" s="69">
        <f>'T1'!Z19+'T2'!Z19+'T3'!Z19+'T4'!Z19+'T5'!Z19+'T6'!Z18+'T7'!Z17+'T8'!Z17+'T9'!Z17+'T10'!Z17+'T11'!Z17+'T12'!Z17</f>
        <v>0</v>
      </c>
      <c r="Z17" s="69">
        <f t="shared" ref="Z17:Z42" si="4">MAX(U17-V17-W17-R17,0)</f>
        <v>0</v>
      </c>
      <c r="AA17" s="69">
        <f t="shared" ref="AA17:AA41" si="5">ROUND(IF(Z17&gt;960000000,((Z17-960000000)*0.35+217800000),IF(AND(Z17&gt;624000000,Z17&lt;=624000000),((Z17-624000000)*0.3+1170000000),IF(AND(Z17&gt;384000000,Z17&lt;=624000000),((Z17-32000000)*0.25+4750000),IF(AND(Z17&gt;216000000,Z17&lt;=384000000),((Z17-216000000)*0.2+23400000),IF(AND(Z17&gt;120000000,Z17&lt;=216000000),((Z17-120000000)*0.15+9000000),IF(AND(Z17&gt;60000000,Z17&lt;=120000000),((Z17-60000000)*0.1+3000000),(Z17*0.05))))))),0)</f>
        <v>0</v>
      </c>
    </row>
    <row r="18" spans="1:28" s="26" customFormat="1" ht="21.75" customHeight="1" x14ac:dyDescent="0.25">
      <c r="A18" s="29">
        <v>5</v>
      </c>
      <c r="B18" s="30" t="s">
        <v>32</v>
      </c>
      <c r="C18" s="31" t="s">
        <v>29</v>
      </c>
      <c r="D18" s="30">
        <v>8353468213</v>
      </c>
      <c r="E18" s="64" t="s">
        <v>153</v>
      </c>
      <c r="F18" s="32">
        <f>'T1'!K20</f>
        <v>15553447.364888534</v>
      </c>
      <c r="G18" s="58">
        <f>'T2'!K20</f>
        <v>14955543.226</v>
      </c>
      <c r="H18" s="34">
        <f>'T3'!K20</f>
        <v>14807592.585999999</v>
      </c>
      <c r="I18" s="34">
        <f>'T4'!K20</f>
        <v>14741738.332285002</v>
      </c>
      <c r="J18" s="35">
        <f>'T5'!K20</f>
        <v>11559000</v>
      </c>
      <c r="K18" s="35">
        <f>'T6'!K19</f>
        <v>11559000</v>
      </c>
      <c r="L18" s="34">
        <f>'T7'!K18</f>
        <v>10712800</v>
      </c>
      <c r="M18" s="37">
        <f>'T8'!K18</f>
        <v>10712800</v>
      </c>
      <c r="N18" s="38">
        <f>'T9'!K18</f>
        <v>10712800</v>
      </c>
      <c r="O18" s="39">
        <f>'T10'!K18</f>
        <v>10712800</v>
      </c>
      <c r="P18" s="38">
        <f>'T11'!K18</f>
        <v>10712800</v>
      </c>
      <c r="Q18" s="38">
        <f>'T12'!K18</f>
        <v>10712800</v>
      </c>
      <c r="R18" s="40">
        <f>'T1'!O20+'T2'!O20+'T3'!O20+'T4'!O20+'T5'!O20+'T6'!O19+'T7'!O18+'T8'!O18+'T9'!O18+'T10'!O18+'T11'!O18+'T12'!O18</f>
        <v>7570080</v>
      </c>
      <c r="S18" s="61">
        <f t="shared" ref="S18:S38" si="6">SUM(F18:Q18)-R18</f>
        <v>139883041.50917354</v>
      </c>
      <c r="T18" s="42"/>
      <c r="U18" s="68">
        <f>'T1'!V20+'T2'!V20+'T3'!V20+'T4'!V20+'T5'!V20+'T6'!V19+'T7'!V18+'T8'!V18+'T9'!V18+'T10'!V18+'T11'!V18+'T12'!V18</f>
        <v>138693121.50917354</v>
      </c>
      <c r="V18" s="69">
        <f>'T1'!W20+'T2'!W20+'T3'!W20+'T4'!W20+'T5'!W20+'T6'!W19+'T7'!W18+'T8'!W18+'T9'!W18+'T10'!W18+'T11'!W18+'T12'!W18</f>
        <v>132000000</v>
      </c>
      <c r="W18" s="69">
        <f>'T1'!X20+'T2'!X20+'T3'!X20+'T4'!X20+'T5'!X20+'T6'!X19+'T7'!X18+'T8'!X18+'T9'!X18+'T10'!X18+'T11'!X18+'T12'!X18</f>
        <v>105600000</v>
      </c>
      <c r="X18" s="69">
        <f>'T1'!Y20+'T2'!Y20+'T3'!Y20+'T4'!Y20+'T5'!Y20+'T6'!Y19+'T7'!Y18+'T8'!Y18+'T9'!Y18+'T10'!Y18+'T11'!Y18+'T12'!Y18</f>
        <v>10725001.509173535</v>
      </c>
      <c r="Y18" s="69">
        <f>'T1'!Z20+'T2'!Z20+'T3'!Z20+'T4'!Z20+'T5'!Z20+'T6'!Z19+'T7'!Z18+'T8'!Z18+'T9'!Z18+'T10'!Z18+'T11'!Z18+'T12'!Z18</f>
        <v>536250</v>
      </c>
      <c r="Z18" s="69">
        <f t="shared" si="4"/>
        <v>0</v>
      </c>
      <c r="AA18" s="69">
        <f t="shared" si="5"/>
        <v>0</v>
      </c>
    </row>
    <row r="19" spans="1:28" s="44" customFormat="1" ht="21.75" customHeight="1" x14ac:dyDescent="0.2">
      <c r="A19" s="29">
        <v>6</v>
      </c>
      <c r="B19" s="30" t="s">
        <v>33</v>
      </c>
      <c r="C19" s="31" t="s">
        <v>30</v>
      </c>
      <c r="D19" s="30" t="s">
        <v>154</v>
      </c>
      <c r="E19" s="64" t="s">
        <v>155</v>
      </c>
      <c r="F19" s="32" t="e">
        <f>'T1'!#REF!</f>
        <v>#REF!</v>
      </c>
      <c r="G19" s="58" t="e">
        <f>'T2'!#REF!</f>
        <v>#REF!</v>
      </c>
      <c r="H19" s="34" t="e">
        <f>'T3'!#REF!</f>
        <v>#REF!</v>
      </c>
      <c r="I19" s="34" t="e">
        <f>'T4'!#REF!</f>
        <v>#REF!</v>
      </c>
      <c r="J19" s="35" t="e">
        <f>'T5'!#REF!</f>
        <v>#REF!</v>
      </c>
      <c r="K19" s="35" t="e">
        <f>'T6'!#REF!</f>
        <v>#REF!</v>
      </c>
      <c r="L19" s="34" t="e">
        <f>'T7'!#REF!</f>
        <v>#REF!</v>
      </c>
      <c r="M19" s="37" t="e">
        <f>'T8'!#REF!</f>
        <v>#REF!</v>
      </c>
      <c r="N19" s="38" t="e">
        <f>'T9'!#REF!</f>
        <v>#REF!</v>
      </c>
      <c r="O19" s="39" t="e">
        <f>'T10'!#REF!</f>
        <v>#REF!</v>
      </c>
      <c r="P19" s="38" t="e">
        <f>'T11'!#REF!</f>
        <v>#REF!</v>
      </c>
      <c r="Q19" s="38" t="e">
        <f>'T12'!#REF!</f>
        <v>#REF!</v>
      </c>
      <c r="R19" s="40" t="e">
        <f>'T1'!#REF!+'T2'!#REF!+'T3'!#REF!+'T4'!#REF!+'T5'!#REF!+'T6'!#REF!+'T7'!#REF!+'T8'!#REF!+'T9'!#REF!+'T10'!#REF!+'T11'!#REF!+'T12'!#REF!</f>
        <v>#REF!</v>
      </c>
      <c r="S19" s="61" t="e">
        <f t="shared" si="6"/>
        <v>#REF!</v>
      </c>
      <c r="T19" s="42"/>
      <c r="U19" s="68" t="e">
        <f>'T1'!#REF!+'T2'!#REF!+'T3'!#REF!+'T4'!#REF!+'T5'!#REF!+'T6'!#REF!+'T7'!#REF!+'T8'!#REF!+'T9'!#REF!+'T10'!#REF!+'T11'!#REF!+'T12'!#REF!</f>
        <v>#REF!</v>
      </c>
      <c r="V19" s="69" t="e">
        <f>'T1'!#REF!+'T2'!#REF!+'T3'!#REF!+'T4'!#REF!+'T5'!#REF!+'T6'!#REF!+'T7'!#REF!+'T8'!#REF!+'T9'!#REF!+'T10'!#REF!+'T11'!#REF!+'T12'!#REF!</f>
        <v>#REF!</v>
      </c>
      <c r="W19" s="69" t="e">
        <f>'T1'!#REF!+'T2'!#REF!+'T3'!#REF!+'T4'!#REF!+'T5'!#REF!+'T6'!#REF!+'T7'!#REF!+'T8'!#REF!+'T9'!#REF!+'T10'!#REF!+'T11'!#REF!+'T12'!#REF!</f>
        <v>#REF!</v>
      </c>
      <c r="X19" s="69" t="e">
        <f>'T1'!#REF!+'T2'!#REF!+'T3'!#REF!+'T4'!#REF!+'T5'!#REF!+'T6'!#REF!+'T7'!#REF!+'T8'!#REF!+'T9'!#REF!+'T10'!#REF!+'T11'!#REF!+'T12'!#REF!</f>
        <v>#REF!</v>
      </c>
      <c r="Y19" s="69" t="e">
        <f>'T1'!#REF!+'T2'!#REF!+'T3'!#REF!+'T4'!#REF!+'T5'!#REF!+'T6'!#REF!+'T7'!#REF!+'T8'!#REF!+'T9'!#REF!+'T10'!#REF!+'T11'!#REF!+'T12'!#REF!</f>
        <v>#REF!</v>
      </c>
      <c r="Z19" s="69" t="e">
        <f t="shared" si="4"/>
        <v>#REF!</v>
      </c>
      <c r="AA19" s="69" t="e">
        <f t="shared" si="5"/>
        <v>#REF!</v>
      </c>
      <c r="AB19" s="26"/>
    </row>
    <row r="20" spans="1:28" s="44" customFormat="1" ht="21.75" customHeight="1" x14ac:dyDescent="0.2">
      <c r="A20" s="29">
        <v>7</v>
      </c>
      <c r="B20" s="30" t="s">
        <v>35</v>
      </c>
      <c r="C20" s="31" t="s">
        <v>36</v>
      </c>
      <c r="D20" s="30">
        <v>8646017080</v>
      </c>
      <c r="E20" s="64" t="s">
        <v>156</v>
      </c>
      <c r="F20" s="32">
        <f>'T1'!K21</f>
        <v>15553447.364888534</v>
      </c>
      <c r="G20" s="58">
        <f>'T2'!K21</f>
        <v>14955543.226</v>
      </c>
      <c r="H20" s="34">
        <f>'T3'!K21</f>
        <v>14807592.585999999</v>
      </c>
      <c r="I20" s="34">
        <f>'T4'!K21</f>
        <v>14741738.332285002</v>
      </c>
      <c r="J20" s="35">
        <f>'T5'!K21</f>
        <v>11559000</v>
      </c>
      <c r="K20" s="35">
        <f>'T6'!K20</f>
        <v>11559000</v>
      </c>
      <c r="L20" s="34">
        <f>'T7'!K19</f>
        <v>11559000</v>
      </c>
      <c r="M20" s="37">
        <f>'T8'!K19</f>
        <v>11559000</v>
      </c>
      <c r="N20" s="38">
        <f>'T9'!K19</f>
        <v>11559000</v>
      </c>
      <c r="O20" s="39">
        <f>'T10'!K19</f>
        <v>11559000</v>
      </c>
      <c r="P20" s="38">
        <f>'T11'!K19</f>
        <v>11559000</v>
      </c>
      <c r="Q20" s="38">
        <f>'T12'!K19</f>
        <v>11559000</v>
      </c>
      <c r="R20" s="40">
        <f>'T1'!O21+'T2'!O21+'T3'!O21+'T4'!O21+'T5'!O21+'T6'!O20+'T7'!O19+'T8'!O19+'T9'!O19+'T10'!O19+'T11'!O19+'T12'!O19</f>
        <v>7239960</v>
      </c>
      <c r="S20" s="61">
        <f t="shared" si="6"/>
        <v>145290361.50917354</v>
      </c>
      <c r="T20" s="42"/>
      <c r="U20" s="68">
        <f>'T1'!V21+'T2'!V21+'T3'!V21+'T4'!V21+'T5'!V21+'T6'!V20+'T7'!V19+'T8'!V19+'T9'!V19+'T10'!V19+'T11'!V19+'T12'!V19</f>
        <v>143770321.50917354</v>
      </c>
      <c r="V20" s="69">
        <f>'T1'!W21+'T2'!W21+'T3'!W21+'T4'!W21+'T5'!W21+'T6'!W20+'T7'!W19+'T8'!W19+'T9'!W19+'T10'!W19+'T11'!W19+'T12'!W19</f>
        <v>132000000</v>
      </c>
      <c r="W20" s="69">
        <f>'T1'!X21+'T2'!X21+'T3'!X21+'T4'!X21+'T5'!X21+'T6'!X20+'T7'!X19+'T8'!X19+'T9'!X19+'T10'!X19+'T11'!X19+'T12'!X19</f>
        <v>26400000</v>
      </c>
      <c r="X20" s="69">
        <f>'T1'!Y21+'T2'!Y21+'T3'!Y21+'T4'!Y21+'T5'!Y21+'T6'!Y20+'T7'!Y19+'T8'!Y19+'T9'!Y19+'T10'!Y19+'T11'!Y19+'T12'!Y19</f>
        <v>10725001.509173535</v>
      </c>
      <c r="Y20" s="69">
        <f>'T1'!Z21+'T2'!Z21+'T3'!Z21+'T4'!Z21+'T5'!Z21+'T6'!Z20+'T7'!Z19+'T8'!Z19+'T9'!Z19+'T10'!Z19+'T11'!Z19+'T12'!Z19</f>
        <v>536250</v>
      </c>
      <c r="Z20" s="69">
        <f t="shared" si="4"/>
        <v>0</v>
      </c>
      <c r="AA20" s="69">
        <f t="shared" si="5"/>
        <v>0</v>
      </c>
      <c r="AB20" s="26"/>
    </row>
    <row r="21" spans="1:28" s="44" customFormat="1" ht="21.75" customHeight="1" x14ac:dyDescent="0.2">
      <c r="A21" s="29">
        <v>8</v>
      </c>
      <c r="B21" s="30" t="s">
        <v>51</v>
      </c>
      <c r="C21" s="45" t="s">
        <v>30</v>
      </c>
      <c r="D21" s="30">
        <v>8325912596</v>
      </c>
      <c r="E21" s="64" t="s">
        <v>157</v>
      </c>
      <c r="F21" s="32">
        <f>'T1'!K22</f>
        <v>15712259.206110667</v>
      </c>
      <c r="G21" s="58">
        <f>'T2'!K22</f>
        <v>14964879.032499999</v>
      </c>
      <c r="H21" s="34">
        <f>'T3'!K22</f>
        <v>14779940.7325</v>
      </c>
      <c r="I21" s="34">
        <f>'T4'!K22</f>
        <v>14697622.91535625</v>
      </c>
      <c r="J21" s="35">
        <f>'T5'!K22</f>
        <v>10719200</v>
      </c>
      <c r="K21" s="35">
        <f>'T6'!K21</f>
        <v>10719200</v>
      </c>
      <c r="L21" s="34">
        <f>'T7'!K20</f>
        <v>11559000</v>
      </c>
      <c r="M21" s="37">
        <f>'T8'!K20</f>
        <v>11559000</v>
      </c>
      <c r="N21" s="38">
        <f>'T9'!K20</f>
        <v>11559000</v>
      </c>
      <c r="O21" s="39">
        <f>'T10'!K20</f>
        <v>11559000</v>
      </c>
      <c r="P21" s="38">
        <f>'T11'!K20</f>
        <v>11559000</v>
      </c>
      <c r="Q21" s="38">
        <f>'T12'!K20</f>
        <v>11559000</v>
      </c>
      <c r="R21" s="40">
        <f>'T1'!O22+'T2'!O22+'T3'!O22+'T4'!O22+'T5'!O22+'T6'!O21+'T7'!O20+'T8'!O20+'T9'!O20+'T10'!O20+'T11'!O20+'T12'!O20</f>
        <v>7574112</v>
      </c>
      <c r="S21" s="61">
        <f t="shared" si="6"/>
        <v>143372989.88646692</v>
      </c>
      <c r="T21" s="42"/>
      <c r="U21" s="68">
        <f>'T1'!V22+'T2'!V22+'T3'!V22+'T4'!V22+'T5'!V22+'T6'!V21+'T7'!V20+'T8'!V20+'T9'!V20+'T10'!V20+'T11'!V20+'T12'!V20</f>
        <v>142187101.88646692</v>
      </c>
      <c r="V21" s="69">
        <f>'T1'!W22+'T2'!W22+'T3'!W22+'T4'!W22+'T5'!W22+'T6'!W21+'T7'!W20+'T8'!W20+'T9'!W20+'T10'!W20+'T11'!W20+'T12'!W20</f>
        <v>132000000</v>
      </c>
      <c r="W21" s="69">
        <f>'T1'!X22+'T2'!X22+'T3'!X22+'T4'!X22+'T5'!X22+'T6'!X21+'T7'!X20+'T8'!X20+'T9'!X20+'T10'!X20+'T11'!X20+'T12'!X20</f>
        <v>52800000</v>
      </c>
      <c r="X21" s="69">
        <f>'T1'!Y22+'T2'!Y22+'T3'!Y22+'T4'!Y22+'T5'!Y22+'T6'!Y21+'T7'!Y20+'T8'!Y20+'T9'!Y20+'T10'!Y20+'T11'!Y20+'T12'!Y20</f>
        <v>0</v>
      </c>
      <c r="Y21" s="69">
        <f>'T1'!Z22+'T2'!Z22+'T3'!Z22+'T4'!Z22+'T5'!Z22+'T6'!Z21+'T7'!Z20+'T8'!Z20+'T9'!Z20+'T10'!Z20+'T11'!Z20+'T12'!Z20</f>
        <v>0</v>
      </c>
      <c r="Z21" s="69">
        <f t="shared" si="4"/>
        <v>0</v>
      </c>
      <c r="AA21" s="69">
        <f t="shared" si="5"/>
        <v>0</v>
      </c>
      <c r="AB21" s="26"/>
    </row>
    <row r="22" spans="1:28" s="44" customFormat="1" ht="21.75" customHeight="1" x14ac:dyDescent="0.2">
      <c r="A22" s="29">
        <v>9</v>
      </c>
      <c r="B22" s="30" t="s">
        <v>49</v>
      </c>
      <c r="C22" s="45" t="s">
        <v>30</v>
      </c>
      <c r="D22" s="30">
        <v>8533293019</v>
      </c>
      <c r="E22" s="64" t="s">
        <v>158</v>
      </c>
      <c r="F22" s="32">
        <f>'T1'!K23</f>
        <v>14728908.688609315</v>
      </c>
      <c r="G22" s="58">
        <f>'T2'!K23</f>
        <v>14384359.634099999</v>
      </c>
      <c r="H22" s="34">
        <f>'T3'!K23</f>
        <v>13831535.934</v>
      </c>
      <c r="I22" s="34">
        <f>'T4'!K23</f>
        <v>13918475.435694495</v>
      </c>
      <c r="J22" s="35">
        <f>'T5'!K23</f>
        <v>11559000</v>
      </c>
      <c r="K22" s="35">
        <f>'T6'!K22</f>
        <v>11559000</v>
      </c>
      <c r="L22" s="34">
        <f>'T7'!K21</f>
        <v>11559000</v>
      </c>
      <c r="M22" s="37">
        <f>'T8'!K21</f>
        <v>11559000</v>
      </c>
      <c r="N22" s="38">
        <f>'T9'!K21</f>
        <v>11559000</v>
      </c>
      <c r="O22" s="39">
        <f>'T10'!K21</f>
        <v>11559000</v>
      </c>
      <c r="P22" s="38">
        <f>'T11'!K21</f>
        <v>11559000</v>
      </c>
      <c r="Q22" s="38">
        <f>'T12'!K21</f>
        <v>11559000</v>
      </c>
      <c r="R22" s="40">
        <f>'T1'!O23+'T2'!O23+'T3'!O23+'T4'!O23+'T5'!O23+'T6'!O22+'T7'!O21+'T8'!O21+'T9'!O21+'T10'!O21+'T11'!O21+'T12'!O21</f>
        <v>7239960</v>
      </c>
      <c r="S22" s="61">
        <f t="shared" si="6"/>
        <v>142095319.69240379</v>
      </c>
      <c r="T22" s="42"/>
      <c r="U22" s="68">
        <f>'T1'!V23+'T2'!V23+'T3'!V23+'T4'!V23+'T5'!V23+'T6'!V22+'T7'!V21+'T8'!V21+'T9'!V21+'T10'!V21+'T11'!V21+'T12'!V21</f>
        <v>140575279.69240379</v>
      </c>
      <c r="V22" s="69">
        <f>'T1'!W23+'T2'!W23+'T3'!W23+'T4'!W23+'T5'!W23+'T6'!W22+'T7'!W21+'T8'!W21+'T9'!W21+'T10'!W21+'T11'!W21+'T12'!W21</f>
        <v>132000000</v>
      </c>
      <c r="W22" s="69">
        <f>'T1'!X23+'T2'!X23+'T3'!X23+'T4'!X23+'T5'!X23+'T6'!X22+'T7'!X21+'T8'!X21+'T9'!X21+'T10'!X21+'T11'!X21+'T12'!X21</f>
        <v>0</v>
      </c>
      <c r="X22" s="69">
        <f>'T1'!Y23+'T2'!Y23+'T3'!Y23+'T4'!Y23+'T5'!Y23+'T6'!Y22+'T7'!Y21+'T8'!Y21+'T9'!Y21+'T10'!Y21+'T11'!Y21+'T12'!Y21</f>
        <v>7529959.6924038101</v>
      </c>
      <c r="Y22" s="69">
        <f>'T1'!Z23+'T2'!Z23+'T3'!Z23+'T4'!Z23+'T5'!Z23+'T6'!Z22+'T7'!Z21+'T8'!Z21+'T9'!Z21+'T10'!Z21+'T11'!Z21+'T12'!Z21</f>
        <v>376497</v>
      </c>
      <c r="Z22" s="69">
        <f t="shared" si="4"/>
        <v>1335319.6924037933</v>
      </c>
      <c r="AA22" s="69">
        <f t="shared" si="5"/>
        <v>66766</v>
      </c>
      <c r="AB22" s="26"/>
    </row>
    <row r="23" spans="1:28" s="26" customFormat="1" ht="21.75" customHeight="1" x14ac:dyDescent="0.25">
      <c r="A23" s="29">
        <v>10</v>
      </c>
      <c r="B23" s="30" t="s">
        <v>53</v>
      </c>
      <c r="C23" s="45" t="s">
        <v>30</v>
      </c>
      <c r="D23" s="30">
        <v>8464782827</v>
      </c>
      <c r="E23" s="64" t="s">
        <v>159</v>
      </c>
      <c r="F23" s="32">
        <f>'T1'!K24</f>
        <v>15553447.364888534</v>
      </c>
      <c r="G23" s="58">
        <f>'T2'!K24</f>
        <v>14955543.226</v>
      </c>
      <c r="H23" s="34">
        <f>'T3'!K24</f>
        <v>14807592.585999999</v>
      </c>
      <c r="I23" s="34">
        <f>'T4'!K24</f>
        <v>14741738.332285002</v>
      </c>
      <c r="J23" s="35">
        <f>'T5'!K24</f>
        <v>11559000</v>
      </c>
      <c r="K23" s="35">
        <f>'T6'!K23</f>
        <v>11559000</v>
      </c>
      <c r="L23" s="34">
        <f>'T7'!K22</f>
        <v>10719200</v>
      </c>
      <c r="M23" s="37">
        <f>'T8'!K22</f>
        <v>10719200</v>
      </c>
      <c r="N23" s="38">
        <f>'T9'!K22</f>
        <v>10719200</v>
      </c>
      <c r="O23" s="39">
        <f>'T10'!K22</f>
        <v>10719200</v>
      </c>
      <c r="P23" s="38">
        <f>'T11'!K22</f>
        <v>10719200</v>
      </c>
      <c r="Q23" s="38">
        <f>'T12'!K22</f>
        <v>10719200</v>
      </c>
      <c r="R23" s="40">
        <f>'T1'!O24+'T2'!O24+'T3'!O24+'T4'!O24+'T5'!O24+'T6'!O23+'T7'!O22+'T8'!O22+'T9'!O22+'T10'!O22+'T11'!O22+'T12'!O22</f>
        <v>7574112</v>
      </c>
      <c r="S23" s="61">
        <f t="shared" si="6"/>
        <v>139917409.50917354</v>
      </c>
      <c r="T23" s="42"/>
      <c r="U23" s="68">
        <f>'T1'!V24+'T2'!V24+'T3'!V24+'T4'!V24+'T5'!V24+'T6'!V23+'T7'!V22+'T8'!V22+'T9'!V22+'T10'!V22+'T11'!V22+'T12'!V22</f>
        <v>138731521.50917354</v>
      </c>
      <c r="V23" s="69">
        <f>'T1'!W24+'T2'!W24+'T3'!W24+'T4'!W24+'T5'!W24+'T6'!W23+'T7'!W22+'T8'!W22+'T9'!W22+'T10'!W22+'T11'!W22+'T12'!W22</f>
        <v>132000000</v>
      </c>
      <c r="W23" s="69">
        <f>'T1'!X24+'T2'!X24+'T3'!X24+'T4'!X24+'T5'!X24+'T6'!X23+'T7'!X22+'T8'!X22+'T9'!X22+'T10'!X22+'T11'!X22+'T12'!X22</f>
        <v>52800000</v>
      </c>
      <c r="X23" s="69">
        <f>'T1'!Y24+'T2'!Y24+'T3'!Y24+'T4'!Y24+'T5'!Y24+'T6'!Y23+'T7'!Y22+'T8'!Y22+'T9'!Y22+'T10'!Y22+'T11'!Y22+'T12'!Y22</f>
        <v>10725001.509173535</v>
      </c>
      <c r="Y23" s="69">
        <f>'T1'!Z24+'T2'!Z24+'T3'!Z24+'T4'!Z24+'T5'!Z24+'T6'!Z23+'T7'!Z22+'T8'!Z22+'T9'!Z22+'T10'!Z22+'T11'!Z22+'T12'!Z22</f>
        <v>536250</v>
      </c>
      <c r="Z23" s="69">
        <f t="shared" si="4"/>
        <v>0</v>
      </c>
      <c r="AA23" s="69">
        <f t="shared" si="5"/>
        <v>0</v>
      </c>
    </row>
    <row r="24" spans="1:28" s="26" customFormat="1" ht="21.75" customHeight="1" x14ac:dyDescent="0.25">
      <c r="A24" s="29">
        <v>11</v>
      </c>
      <c r="B24" s="30" t="s">
        <v>78</v>
      </c>
      <c r="C24" s="31" t="s">
        <v>29</v>
      </c>
      <c r="D24" s="30">
        <v>8456235958</v>
      </c>
      <c r="E24" s="64" t="s">
        <v>160</v>
      </c>
      <c r="F24" s="32">
        <f>'T1'!K25</f>
        <v>14728908.688609315</v>
      </c>
      <c r="G24" s="58">
        <f>'T2'!K25</f>
        <v>14384359.634099999</v>
      </c>
      <c r="H24" s="34">
        <f>'T3'!K25</f>
        <v>13831535.934</v>
      </c>
      <c r="I24" s="34">
        <f>'T4'!K25</f>
        <v>13918475.435694495</v>
      </c>
      <c r="J24" s="35">
        <f>'T5'!K25</f>
        <v>11559000</v>
      </c>
      <c r="K24" s="35">
        <f>'T6'!K24</f>
        <v>11559000</v>
      </c>
      <c r="L24" s="34">
        <f>'T7'!K23</f>
        <v>11559000</v>
      </c>
      <c r="M24" s="37">
        <f>'T8'!K23</f>
        <v>11559000</v>
      </c>
      <c r="N24" s="38">
        <f>'T9'!K23</f>
        <v>11559000</v>
      </c>
      <c r="O24" s="39">
        <f>'T10'!K23</f>
        <v>11559000</v>
      </c>
      <c r="P24" s="38">
        <f>'T11'!K23</f>
        <v>11559000</v>
      </c>
      <c r="Q24" s="38">
        <f>'T12'!K23</f>
        <v>11559000</v>
      </c>
      <c r="R24" s="40">
        <f>'T1'!O25+'T2'!O25+'T3'!O25+'T4'!O25+'T5'!O25+'T6'!O24+'T7'!O23+'T8'!O23+'T9'!O23+'T10'!O23+'T11'!O23+'T12'!O23</f>
        <v>7239960</v>
      </c>
      <c r="S24" s="61">
        <f t="shared" si="6"/>
        <v>142095319.69240379</v>
      </c>
      <c r="T24" s="42"/>
      <c r="U24" s="68">
        <f>'T1'!V25+'T2'!V25+'T3'!V25+'T4'!V25+'T5'!V25+'T6'!V24+'T7'!V23+'T8'!V23+'T9'!V23+'T10'!V23+'T11'!V23+'T12'!V23</f>
        <v>140575279.69240379</v>
      </c>
      <c r="V24" s="69">
        <f>'T1'!W25+'T2'!W25+'T3'!W25+'T4'!W25+'T5'!W25+'T6'!W24+'T7'!W23+'T8'!W23+'T9'!W23+'T10'!W23+'T11'!W23+'T12'!W23</f>
        <v>132000000</v>
      </c>
      <c r="W24" s="69">
        <f>'T1'!X25+'T2'!X25+'T3'!X25+'T4'!X25+'T5'!X25+'T6'!X24+'T7'!X23+'T8'!X23+'T9'!X23+'T10'!X23+'T11'!X23+'T12'!X23</f>
        <v>52800000</v>
      </c>
      <c r="X24" s="69">
        <f>'T1'!Y25+'T2'!Y25+'T3'!Y25+'T4'!Y25+'T5'!Y25+'T6'!Y24+'T7'!Y23+'T8'!Y23+'T9'!Y23+'T10'!Y23+'T11'!Y23+'T12'!Y23</f>
        <v>0</v>
      </c>
      <c r="Y24" s="69">
        <f>'T1'!Z25+'T2'!Z25+'T3'!Z25+'T4'!Z25+'T5'!Z25+'T6'!Z24+'T7'!Z23+'T8'!Z23+'T9'!Z23+'T10'!Z23+'T11'!Z23+'T12'!Z23</f>
        <v>0</v>
      </c>
      <c r="Z24" s="69">
        <f t="shared" si="4"/>
        <v>0</v>
      </c>
      <c r="AA24" s="69">
        <f t="shared" si="5"/>
        <v>0</v>
      </c>
    </row>
    <row r="25" spans="1:28" s="26" customFormat="1" ht="21.75" customHeight="1" x14ac:dyDescent="0.25">
      <c r="A25" s="29">
        <v>12</v>
      </c>
      <c r="B25" s="30" t="s">
        <v>80</v>
      </c>
      <c r="C25" s="45" t="s">
        <v>30</v>
      </c>
      <c r="D25" s="30">
        <v>8606843806</v>
      </c>
      <c r="E25" s="64" t="s">
        <v>161</v>
      </c>
      <c r="F25" s="32">
        <f>'T1'!K26</f>
        <v>17059017.37721863</v>
      </c>
      <c r="G25" s="58">
        <f>'T2'!K26</f>
        <v>16369919.268199999</v>
      </c>
      <c r="H25" s="34">
        <f>'T3'!K26</f>
        <v>15264271.868000001</v>
      </c>
      <c r="I25" s="34">
        <f>'T4'!K26</f>
        <v>15438150.87138899</v>
      </c>
      <c r="J25" s="35">
        <f>'T5'!K26</f>
        <v>10719200</v>
      </c>
      <c r="K25" s="35">
        <f>'T6'!K25</f>
        <v>10719200</v>
      </c>
      <c r="L25" s="34">
        <f>'T7'!K24</f>
        <v>11559000</v>
      </c>
      <c r="M25" s="37">
        <f>'T8'!K24</f>
        <v>11559000</v>
      </c>
      <c r="N25" s="38">
        <f>'T9'!K24</f>
        <v>11559000</v>
      </c>
      <c r="O25" s="39">
        <f>'T10'!K24</f>
        <v>11559000</v>
      </c>
      <c r="P25" s="38">
        <f>'T11'!K24</f>
        <v>11559000</v>
      </c>
      <c r="Q25" s="38">
        <f>'T12'!K24</f>
        <v>11559000</v>
      </c>
      <c r="R25" s="40">
        <f>'T1'!O26+'T2'!O26+'T3'!O26+'T4'!O26+'T5'!O26+'T6'!O25+'T7'!O24+'T8'!O24+'T9'!O24+'T10'!O24+'T11'!O24+'T12'!O24</f>
        <v>7574112</v>
      </c>
      <c r="S25" s="61">
        <f t="shared" si="6"/>
        <v>147349647.38480762</v>
      </c>
      <c r="T25" s="42"/>
      <c r="U25" s="68">
        <f>'T1'!V26+'T2'!V26+'T3'!V26+'T4'!V26+'T5'!V26+'T6'!V25+'T7'!V24+'T8'!V24+'T9'!V24+'T10'!V24+'T11'!V24+'T12'!V24</f>
        <v>146163759.38480762</v>
      </c>
      <c r="V25" s="69">
        <f>'T1'!W26+'T2'!W26+'T3'!W26+'T4'!W26+'T5'!W26+'T6'!W25+'T7'!W24+'T8'!W24+'T9'!W24+'T10'!W24+'T11'!W24+'T12'!W24</f>
        <v>132000000</v>
      </c>
      <c r="W25" s="69">
        <f>'T1'!X26+'T2'!X26+'T3'!X26+'T4'!X26+'T5'!X26+'T6'!X25+'T7'!X24+'T8'!X24+'T9'!X24+'T10'!X24+'T11'!X24+'T12'!X24</f>
        <v>79200000</v>
      </c>
      <c r="X25" s="69">
        <f>'T1'!Y26+'T2'!Y26+'T3'!Y26+'T4'!Y26+'T5'!Y26+'T6'!Y25+'T7'!Y24+'T8'!Y24+'T9'!Y24+'T10'!Y24+'T11'!Y24+'T12'!Y24</f>
        <v>0</v>
      </c>
      <c r="Y25" s="69">
        <f>'T1'!Z26+'T2'!Z26+'T3'!Z26+'T4'!Z26+'T5'!Z26+'T6'!Z25+'T7'!Z24+'T8'!Z24+'T9'!Z24+'T10'!Z24+'T11'!Z24+'T12'!Z24</f>
        <v>0</v>
      </c>
      <c r="Z25" s="69">
        <f t="shared" si="4"/>
        <v>0</v>
      </c>
      <c r="AA25" s="69">
        <f t="shared" si="5"/>
        <v>0</v>
      </c>
    </row>
    <row r="26" spans="1:28" s="26" customFormat="1" ht="21.75" customHeight="1" x14ac:dyDescent="0.25">
      <c r="A26" s="29">
        <v>13</v>
      </c>
      <c r="B26" s="30" t="s">
        <v>86</v>
      </c>
      <c r="C26" s="31" t="s">
        <v>30</v>
      </c>
      <c r="D26" s="30">
        <v>8744298922</v>
      </c>
      <c r="E26" s="64" t="s">
        <v>162</v>
      </c>
      <c r="F26" s="32">
        <f>'T1'!K27</f>
        <v>17059017.37721863</v>
      </c>
      <c r="G26" s="58">
        <f>'T2'!K27</f>
        <v>16369919.268199999</v>
      </c>
      <c r="H26" s="34">
        <f>'T3'!K27</f>
        <v>15264271.868000001</v>
      </c>
      <c r="I26" s="34">
        <f>'T4'!K27</f>
        <v>15438150.87138899</v>
      </c>
      <c r="J26" s="35">
        <f>'T5'!K27</f>
        <v>10719200</v>
      </c>
      <c r="K26" s="35">
        <f>'T6'!K26</f>
        <v>10719200</v>
      </c>
      <c r="L26" s="34">
        <f>'T7'!K25</f>
        <v>11559000</v>
      </c>
      <c r="M26" s="37">
        <f>'T8'!K25</f>
        <v>11559000</v>
      </c>
      <c r="N26" s="38">
        <f>'T9'!K25</f>
        <v>11559000</v>
      </c>
      <c r="O26" s="39">
        <f>'T10'!K25</f>
        <v>11559000</v>
      </c>
      <c r="P26" s="38">
        <f>'T11'!K25</f>
        <v>11559000</v>
      </c>
      <c r="Q26" s="38">
        <f>'T12'!K25</f>
        <v>11559000</v>
      </c>
      <c r="R26" s="40">
        <f>'T1'!O27+'T2'!O27+'T3'!O27+'T4'!O27+'T5'!O27+'T6'!O26+'T7'!O25+'T8'!O25+'T9'!O25+'T10'!O25+'T11'!O25+'T12'!O25</f>
        <v>7574112</v>
      </c>
      <c r="S26" s="61">
        <f t="shared" si="6"/>
        <v>147349647.38480762</v>
      </c>
      <c r="T26" s="42"/>
      <c r="U26" s="68">
        <f>'T1'!V27+'T2'!V27+'T3'!V27+'T4'!V27+'T5'!V27+'T6'!V26+'T7'!V25+'T8'!V25+'T9'!V25+'T10'!V25+'T11'!V25+'T12'!V25</f>
        <v>146163759.38480762</v>
      </c>
      <c r="V26" s="69">
        <f>'T1'!W27+'T2'!W27+'T3'!W27+'T4'!W27+'T5'!W27+'T6'!W26+'T7'!W25+'T8'!W25+'T9'!W25+'T10'!W25+'T11'!W25+'T12'!W25</f>
        <v>132000000</v>
      </c>
      <c r="W26" s="69">
        <f>'T1'!X27+'T2'!X27+'T3'!X27+'T4'!X27+'T5'!X27+'T6'!X26+'T7'!X25+'T8'!X25+'T9'!X25+'T10'!X25+'T11'!X25+'T12'!X25</f>
        <v>79200000</v>
      </c>
      <c r="X26" s="69">
        <f>'T1'!Y27+'T2'!Y27+'T3'!Y27+'T4'!Y27+'T5'!Y27+'T6'!Y26+'T7'!Y25+'T8'!Y25+'T9'!Y25+'T10'!Y25+'T11'!Y25+'T12'!Y25</f>
        <v>269995.37721863016</v>
      </c>
      <c r="Y26" s="69">
        <f>'T1'!Z27+'T2'!Z27+'T3'!Z27+'T4'!Z27+'T5'!Z27+'T6'!Z26+'T7'!Z25+'T8'!Z25+'T9'!Z25+'T10'!Z25+'T11'!Z25+'T12'!Z25</f>
        <v>13500</v>
      </c>
      <c r="Z26" s="69">
        <f t="shared" si="4"/>
        <v>0</v>
      </c>
      <c r="AA26" s="69">
        <f t="shared" si="5"/>
        <v>0</v>
      </c>
    </row>
    <row r="27" spans="1:28" s="26" customFormat="1" ht="21.75" customHeight="1" x14ac:dyDescent="0.25">
      <c r="A27" s="29">
        <v>14</v>
      </c>
      <c r="B27" s="30" t="s">
        <v>89</v>
      </c>
      <c r="C27" s="31" t="s">
        <v>30</v>
      </c>
      <c r="D27" s="30">
        <v>8744298954</v>
      </c>
      <c r="E27" s="64" t="s">
        <v>163</v>
      </c>
      <c r="F27" s="32">
        <f>'T1'!K28</f>
        <v>14728908.688609315</v>
      </c>
      <c r="G27" s="58">
        <f>'T2'!K28</f>
        <v>14384359.634099999</v>
      </c>
      <c r="H27" s="34">
        <f>'T3'!K28</f>
        <v>13831535.934</v>
      </c>
      <c r="I27" s="34">
        <f>'T4'!K28</f>
        <v>13918475.435694495</v>
      </c>
      <c r="J27" s="35">
        <f>'T5'!K28</f>
        <v>11559000</v>
      </c>
      <c r="K27" s="35">
        <f>'T6'!K27</f>
        <v>11559000</v>
      </c>
      <c r="L27" s="34">
        <f>'T7'!K26</f>
        <v>10719200</v>
      </c>
      <c r="M27" s="37">
        <f>'T8'!K26</f>
        <v>10719200</v>
      </c>
      <c r="N27" s="38">
        <f>'T9'!K26</f>
        <v>10719200</v>
      </c>
      <c r="O27" s="39">
        <f>'T10'!K26</f>
        <v>10719200</v>
      </c>
      <c r="P27" s="38">
        <f>'T11'!K26</f>
        <v>10719200</v>
      </c>
      <c r="Q27" s="38">
        <f>'T12'!K26</f>
        <v>10719200</v>
      </c>
      <c r="R27" s="40">
        <f>'T1'!O28+'T2'!O28+'T3'!O28+'T4'!O28+'T5'!O28+'T6'!O27+'T7'!O26+'T8'!O26+'T9'!O26+'T10'!O26+'T11'!O26+'T12'!O26</f>
        <v>7574112</v>
      </c>
      <c r="S27" s="61">
        <f t="shared" si="6"/>
        <v>136722367.69240379</v>
      </c>
      <c r="T27" s="42"/>
      <c r="U27" s="68">
        <f>'T1'!V28+'T2'!V28+'T3'!V28+'T4'!V28+'T5'!V28+'T6'!V27+'T7'!V26+'T8'!V26+'T9'!V26+'T10'!V26+'T11'!V26+'T12'!V26</f>
        <v>135536479.69240379</v>
      </c>
      <c r="V27" s="69">
        <f>'T1'!W28+'T2'!W28+'T3'!W28+'T4'!W28+'T5'!W28+'T6'!W27+'T7'!W26+'T8'!W26+'T9'!W26+'T10'!W26+'T11'!W26+'T12'!W26</f>
        <v>132000000</v>
      </c>
      <c r="W27" s="69">
        <f>'T1'!X28+'T2'!X28+'T3'!X28+'T4'!X28+'T5'!X28+'T6'!X27+'T7'!X26+'T8'!X26+'T9'!X26+'T10'!X26+'T11'!X26+'T12'!X26</f>
        <v>158400000</v>
      </c>
      <c r="X27" s="69">
        <f>'T1'!Y28+'T2'!Y28+'T3'!Y28+'T4'!Y28+'T5'!Y28+'T6'!Y27+'T7'!Y26+'T8'!Y26+'T9'!Y26+'T10'!Y26+'T11'!Y26+'T12'!Y26</f>
        <v>0</v>
      </c>
      <c r="Y27" s="69">
        <f>'T1'!Z28+'T2'!Z28+'T3'!Z28+'T4'!Z28+'T5'!Z28+'T6'!Z27+'T7'!Z26+'T8'!Z26+'T9'!Z26+'T10'!Z26+'T11'!Z26+'T12'!Z26</f>
        <v>0</v>
      </c>
      <c r="Z27" s="69">
        <f t="shared" si="4"/>
        <v>0</v>
      </c>
      <c r="AA27" s="69">
        <f t="shared" si="5"/>
        <v>0</v>
      </c>
    </row>
    <row r="28" spans="1:28" s="26" customFormat="1" ht="21.75" customHeight="1" x14ac:dyDescent="0.25">
      <c r="A28" s="29">
        <v>15</v>
      </c>
      <c r="B28" s="30" t="s">
        <v>91</v>
      </c>
      <c r="C28" s="31" t="s">
        <v>30</v>
      </c>
      <c r="D28" s="93" t="s">
        <v>164</v>
      </c>
      <c r="E28" s="94" t="s">
        <v>165</v>
      </c>
      <c r="F28" s="32">
        <f>'T1'!K29</f>
        <v>20435371.721523289</v>
      </c>
      <c r="G28" s="58">
        <f>'T2'!K29</f>
        <v>19573999.085249998</v>
      </c>
      <c r="H28" s="34">
        <f>'T3'!K29</f>
        <v>18191939.835000001</v>
      </c>
      <c r="I28" s="34">
        <f>'T4'!K29</f>
        <v>18409288.589236237</v>
      </c>
      <c r="J28" s="35">
        <f>'T5'!K29</f>
        <v>12510600</v>
      </c>
      <c r="K28" s="35">
        <f>'T6'!K28</f>
        <v>12510600</v>
      </c>
      <c r="L28" s="34">
        <f>'T7'!K27</f>
        <v>10719200</v>
      </c>
      <c r="M28" s="37">
        <f>'T8'!K27</f>
        <v>10719200</v>
      </c>
      <c r="N28" s="38">
        <f>'T9'!K27</f>
        <v>10719200</v>
      </c>
      <c r="O28" s="39">
        <f>'T10'!K27</f>
        <v>10719200</v>
      </c>
      <c r="P28" s="38">
        <f>'T11'!K27</f>
        <v>10719200</v>
      </c>
      <c r="Q28" s="38">
        <f>'T12'!K27</f>
        <v>10719200</v>
      </c>
      <c r="R28" s="40" t="e">
        <f>'T1'!#REF!+'T2'!O29+'T3'!O29+'T4'!O29+'T5'!O29+'T6'!O28+'T7'!O27+'T8'!O27+'T9'!O27+'T10'!O27+'T11'!O27+'T12'!O27</f>
        <v>#REF!</v>
      </c>
      <c r="S28" s="61" t="e">
        <f t="shared" si="6"/>
        <v>#REF!</v>
      </c>
      <c r="T28" s="42"/>
      <c r="U28" s="68" t="e">
        <f>'T1'!#REF!+'T2'!V29+'T3'!V29+'T4'!V29+'T5'!V29+'T6'!V28+'T7'!V27+'T8'!V27+'T9'!V27+'T10'!V27+'T11'!V27+'T12'!V27</f>
        <v>#REF!</v>
      </c>
      <c r="V28" s="69" t="e">
        <f>'T1'!#REF!+'T2'!W29+'T3'!W29+'T4'!W29+'T5'!W29+'T6'!W28+'T7'!W27+'T8'!W27+'T9'!W27+'T10'!W27+'T11'!W27+'T12'!W27</f>
        <v>#REF!</v>
      </c>
      <c r="W28" s="69" t="e">
        <f>'T1'!#REF!+'T2'!X29+'T3'!X29+'T4'!X29+'T5'!X29+'T6'!X28+'T7'!X27+'T8'!X27+'T9'!X27+'T10'!X27+'T11'!X27+'T12'!X27</f>
        <v>#REF!</v>
      </c>
      <c r="X28" s="69" t="e">
        <f>'T1'!#REF!+'T2'!Y29+'T3'!Y29+'T4'!Y29+'T5'!Y29+'T6'!Y28+'T7'!Y27+'T8'!Y27+'T9'!Y27+'T10'!Y27+'T11'!Y27+'T12'!Y27</f>
        <v>#REF!</v>
      </c>
      <c r="Y28" s="69" t="e">
        <f>'T1'!#REF!+'T2'!Z29+'T3'!Z29+'T4'!Z29+'T5'!Z29+'T6'!Z28+'T7'!Z27+'T8'!Z27+'T9'!Z27+'T10'!Z27+'T11'!Z27+'T12'!Z27</f>
        <v>#REF!</v>
      </c>
      <c r="Z28" s="69" t="e">
        <f t="shared" si="4"/>
        <v>#REF!</v>
      </c>
      <c r="AA28" s="69" t="e">
        <f t="shared" si="5"/>
        <v>#REF!</v>
      </c>
    </row>
    <row r="29" spans="1:28" s="26" customFormat="1" ht="21.75" customHeight="1" x14ac:dyDescent="0.25">
      <c r="A29" s="29">
        <v>16</v>
      </c>
      <c r="B29" s="30" t="s">
        <v>92</v>
      </c>
      <c r="C29" s="31" t="s">
        <v>29</v>
      </c>
      <c r="D29" s="30">
        <v>8306929770</v>
      </c>
      <c r="E29" s="64" t="s">
        <v>166</v>
      </c>
      <c r="F29" s="32">
        <f>'T1'!K29</f>
        <v>20435371.721523289</v>
      </c>
      <c r="G29" s="58">
        <f>'T2'!K30</f>
        <v>15276879.032499999</v>
      </c>
      <c r="H29" s="34">
        <f>'T3'!K30</f>
        <v>15091940.7325</v>
      </c>
      <c r="I29" s="34">
        <f>'T4'!K30</f>
        <v>15009622.91535625</v>
      </c>
      <c r="J29" s="35">
        <f>'T5'!K30</f>
        <v>11031200</v>
      </c>
      <c r="K29" s="35">
        <f>'T6'!K29</f>
        <v>11031200</v>
      </c>
      <c r="L29" s="34">
        <f>'T7'!K28</f>
        <v>11559000</v>
      </c>
      <c r="M29" s="37">
        <f>'T8'!K28</f>
        <v>11559000</v>
      </c>
      <c r="N29" s="38">
        <f>'T9'!K28</f>
        <v>11559000</v>
      </c>
      <c r="O29" s="39">
        <f>'T10'!K28</f>
        <v>11559000</v>
      </c>
      <c r="P29" s="38">
        <f>'T11'!K28</f>
        <v>11559000</v>
      </c>
      <c r="Q29" s="38">
        <f>'T12'!K28</f>
        <v>11559000</v>
      </c>
      <c r="R29" s="40">
        <f>'T1'!O29+'T2'!O30+'T3'!O30+'T4'!O30+'T5'!O30+'T6'!O29+'T7'!O28+'T8'!O28+'T9'!O28+'T10'!O28+'T11'!O28+'T12'!O28</f>
        <v>7912086</v>
      </c>
      <c r="S29" s="61">
        <f t="shared" si="6"/>
        <v>149318128.40187955</v>
      </c>
      <c r="T29" s="42"/>
      <c r="U29" s="68">
        <f>'T1'!V29+'T2'!V30+'T3'!V30+'T4'!V30+'T5'!V30+'T6'!V29+'T7'!V28+'T8'!V28+'T9'!V28+'T10'!V28+'T11'!V28+'T12'!V28</f>
        <v>148470214.40187955</v>
      </c>
      <c r="V29" s="69">
        <f>'T1'!W29+'T2'!W30+'T3'!W30+'T4'!W30+'T5'!W30+'T6'!W29+'T7'!W28+'T8'!W28+'T9'!W28+'T10'!W28+'T11'!W28+'T12'!W28</f>
        <v>132000000</v>
      </c>
      <c r="W29" s="69">
        <f>'T1'!X29+'T2'!X30+'T3'!X30+'T4'!X30+'T5'!X30+'T6'!X29+'T7'!X28+'T8'!X28+'T9'!X28+'T10'!X28+'T11'!X28+'T12'!X28</f>
        <v>92400000</v>
      </c>
      <c r="X29" s="69">
        <f>'T1'!Y29+'T2'!Y30+'T3'!Y30+'T4'!Y30+'T5'!Y30+'T6'!Y29+'T7'!Y28+'T8'!Y28+'T9'!Y28+'T10'!Y28+'T11'!Y28+'T12'!Y28</f>
        <v>8113096.6803562492</v>
      </c>
      <c r="Y29" s="69">
        <f>'T1'!Z29+'T2'!Z30+'T3'!Z30+'T4'!Z30+'T5'!Z30+'T6'!Z29+'T7'!Z28+'T8'!Z28+'T9'!Z28+'T10'!Z28+'T11'!Z28+'T12'!Z28</f>
        <v>405655</v>
      </c>
      <c r="Z29" s="69">
        <f t="shared" si="4"/>
        <v>0</v>
      </c>
      <c r="AA29" s="69">
        <f t="shared" si="5"/>
        <v>0</v>
      </c>
    </row>
    <row r="30" spans="1:28" s="26" customFormat="1" ht="21.75" customHeight="1" x14ac:dyDescent="0.25">
      <c r="A30" s="29">
        <v>17</v>
      </c>
      <c r="B30" s="30" t="s">
        <v>93</v>
      </c>
      <c r="C30" s="31" t="s">
        <v>29</v>
      </c>
      <c r="D30" s="30">
        <v>8024571060</v>
      </c>
      <c r="E30" s="64" t="s">
        <v>167</v>
      </c>
      <c r="F30" s="32">
        <f>'T1'!K30</f>
        <v>16024259.206110667</v>
      </c>
      <c r="G30" s="58">
        <f>'T2'!K31</f>
        <v>15276879.032499999</v>
      </c>
      <c r="H30" s="34">
        <f>'T3'!K31</f>
        <v>15091940.7325</v>
      </c>
      <c r="I30" s="34">
        <f>'T4'!K31</f>
        <v>15009622.91535625</v>
      </c>
      <c r="J30" s="35">
        <f>'T5'!K31</f>
        <v>11031200</v>
      </c>
      <c r="K30" s="35">
        <f>'T6'!K30</f>
        <v>11031200</v>
      </c>
      <c r="L30" s="34">
        <f>'T7'!K29</f>
        <v>12510600</v>
      </c>
      <c r="M30" s="37">
        <f>'T8'!K29</f>
        <v>12510600</v>
      </c>
      <c r="N30" s="38">
        <f>'T9'!K29</f>
        <v>12510600</v>
      </c>
      <c r="O30" s="39">
        <f>'T10'!K29</f>
        <v>12510600</v>
      </c>
      <c r="P30" s="38">
        <f>'T11'!K29</f>
        <v>12510600</v>
      </c>
      <c r="Q30" s="38">
        <f>'T12'!K29</f>
        <v>12510600</v>
      </c>
      <c r="R30" s="40">
        <f>'T1'!O30+'T2'!O31+'T3'!O31+'T4'!O31+'T5'!O31+'T6'!O30+'T7'!O29+'T8'!O29+'T9'!O29+'T10'!O29+'T11'!O29+'T12'!O29</f>
        <v>9149868</v>
      </c>
      <c r="S30" s="61">
        <f t="shared" si="6"/>
        <v>149378833.88646692</v>
      </c>
      <c r="T30" s="42"/>
      <c r="U30" s="68">
        <f>'T1'!V30+'T2'!V31+'T3'!V31+'T4'!V31+'T5'!V31+'T6'!V30+'T7'!V29+'T8'!V29+'T9'!V29+'T10'!V29+'T11'!V29+'T12'!V29</f>
        <v>149768701.88646692</v>
      </c>
      <c r="V30" s="69">
        <f>'T1'!W30+'T2'!W31+'T3'!W31+'T4'!W31+'T5'!W31+'T6'!W30+'T7'!W29+'T8'!W29+'T9'!W29+'T10'!W29+'T11'!W29+'T12'!W29</f>
        <v>132000000</v>
      </c>
      <c r="W30" s="69">
        <f>'T1'!X30+'T2'!X31+'T3'!X31+'T4'!X31+'T5'!X31+'T6'!X30+'T7'!X29+'T8'!X29+'T9'!X29+'T10'!X29+'T11'!X29+'T12'!X29</f>
        <v>101200000</v>
      </c>
      <c r="X30" s="69">
        <f>'T1'!Y30+'T2'!Y31+'T3'!Y31+'T4'!Y31+'T5'!Y31+'T6'!Y30+'T7'!Y29+'T8'!Y29+'T9'!Y29+'T10'!Y29+'T11'!Y29+'T12'!Y29</f>
        <v>3602477.2061106674</v>
      </c>
      <c r="Y30" s="69">
        <f>'T1'!Z30+'T2'!Z31+'T3'!Z31+'T4'!Z31+'T5'!Z31+'T6'!Z30+'T7'!Z29+'T8'!Z29+'T9'!Z29+'T10'!Z29+'T11'!Z29+'T12'!Z29</f>
        <v>180124</v>
      </c>
      <c r="Z30" s="69">
        <f t="shared" si="4"/>
        <v>0</v>
      </c>
      <c r="AA30" s="69">
        <f t="shared" si="5"/>
        <v>0</v>
      </c>
    </row>
    <row r="31" spans="1:28" s="26" customFormat="1" ht="21.75" customHeight="1" x14ac:dyDescent="0.25">
      <c r="A31" s="29">
        <v>18</v>
      </c>
      <c r="B31" s="30" t="s">
        <v>94</v>
      </c>
      <c r="C31" s="31" t="s">
        <v>30</v>
      </c>
      <c r="D31" s="30" t="s">
        <v>168</v>
      </c>
      <c r="E31" s="64" t="s">
        <v>169</v>
      </c>
      <c r="F31" s="32">
        <f>'T1'!K31</f>
        <v>16024259.206110667</v>
      </c>
      <c r="G31" s="58">
        <f>'T2'!K32</f>
        <v>15269239.45115</v>
      </c>
      <c r="H31" s="34">
        <f>'T3'!K32</f>
        <v>14440003.901000001</v>
      </c>
      <c r="I31" s="34">
        <f>'T4'!K32</f>
        <v>14570413.153541744</v>
      </c>
      <c r="J31" s="35">
        <f>'T5'!K32</f>
        <v>11031200</v>
      </c>
      <c r="K31" s="35">
        <f>'T6'!K31</f>
        <v>11031200</v>
      </c>
      <c r="L31" s="34">
        <f>'T7'!K30</f>
        <v>11031200</v>
      </c>
      <c r="M31" s="37">
        <f>'T8'!K30</f>
        <v>11031200</v>
      </c>
      <c r="N31" s="38">
        <f>'T9'!K30</f>
        <v>11031200</v>
      </c>
      <c r="O31" s="39">
        <f>'T10'!K30</f>
        <v>11031200</v>
      </c>
      <c r="P31" s="38">
        <f>'T11'!K30</f>
        <v>11031200</v>
      </c>
      <c r="Q31" s="38">
        <f>'T12'!K30</f>
        <v>11031200</v>
      </c>
      <c r="R31" s="40">
        <f>'T1'!O31+'T2'!O32+'T3'!O32+'T4'!O32+'T5'!O32+'T6'!O31+'T7'!O30+'T8'!O30+'T9'!O30+'T10'!O30+'T11'!O30+'T12'!O30</f>
        <v>8301384</v>
      </c>
      <c r="S31" s="61">
        <f t="shared" si="6"/>
        <v>140252131.71180242</v>
      </c>
      <c r="T31" s="42"/>
      <c r="U31" s="68">
        <f>'T1'!V31+'T2'!V32+'T3'!V32+'T4'!V32+'T5'!V32+'T6'!V31+'T7'!V30+'T8'!V30+'T9'!V30+'T10'!V30+'T11'!V30+'T12'!V30</f>
        <v>139793515.71180242</v>
      </c>
      <c r="V31" s="69">
        <f>'T1'!W31+'T2'!W32+'T3'!W32+'T4'!W32+'T5'!W32+'T6'!W31+'T7'!W30+'T8'!W30+'T9'!W30+'T10'!W30+'T11'!W30+'T12'!W30</f>
        <v>132000000</v>
      </c>
      <c r="W31" s="69">
        <f>'T1'!X31+'T2'!X32+'T3'!X32+'T4'!X32+'T5'!X32+'T6'!X31+'T7'!X30+'T8'!X30+'T9'!X30+'T10'!X30+'T11'!X30+'T12'!X30</f>
        <v>4400000</v>
      </c>
      <c r="X31" s="69">
        <f>'T1'!Y31+'T2'!Y32+'T3'!Y32+'T4'!Y32+'T5'!Y32+'T6'!Y31+'T7'!Y30+'T8'!Y30+'T9'!Y30+'T10'!Y30+'T11'!Y30+'T12'!Y30</f>
        <v>7014310.5056917444</v>
      </c>
      <c r="Y31" s="69">
        <f>'T1'!Z31+'T2'!Z32+'T3'!Z32+'T4'!Z32+'T5'!Z32+'T6'!Z31+'T7'!Z30+'T8'!Z30+'T9'!Z30+'T10'!Z30+'T11'!Z30+'T12'!Z30</f>
        <v>350716</v>
      </c>
      <c r="Z31" s="69">
        <f t="shared" si="4"/>
        <v>0</v>
      </c>
      <c r="AA31" s="69">
        <f t="shared" si="5"/>
        <v>0</v>
      </c>
    </row>
    <row r="32" spans="1:28" s="26" customFormat="1" ht="21.75" customHeight="1" x14ac:dyDescent="0.25">
      <c r="A32" s="29">
        <v>19</v>
      </c>
      <c r="B32" s="30" t="s">
        <v>95</v>
      </c>
      <c r="C32" s="31" t="s">
        <v>30</v>
      </c>
      <c r="D32" s="30">
        <v>8744298986</v>
      </c>
      <c r="E32" s="64" t="s">
        <v>170</v>
      </c>
      <c r="F32" s="32">
        <f>'T1'!K32</f>
        <v>15786063.032913974</v>
      </c>
      <c r="G32" s="58">
        <f>'T2'!K33</f>
        <v>15269239.45115</v>
      </c>
      <c r="H32" s="34">
        <f>'T3'!K33</f>
        <v>14440003.901000001</v>
      </c>
      <c r="I32" s="34">
        <f>'T4'!K33</f>
        <v>14570413.153541744</v>
      </c>
      <c r="J32" s="35">
        <f>'T5'!K33</f>
        <v>11031200</v>
      </c>
      <c r="K32" s="35">
        <f>'T6'!K32</f>
        <v>11031200</v>
      </c>
      <c r="L32" s="34">
        <f>'T7'!K31</f>
        <v>11031200</v>
      </c>
      <c r="M32" s="37">
        <f>'T8'!K31</f>
        <v>11031200</v>
      </c>
      <c r="N32" s="38">
        <f>'T9'!K31</f>
        <v>11031200</v>
      </c>
      <c r="O32" s="39">
        <f>'T10'!K31</f>
        <v>11031200</v>
      </c>
      <c r="P32" s="38">
        <f>'T11'!K31</f>
        <v>11031200</v>
      </c>
      <c r="Q32" s="38">
        <f>'T12'!K31</f>
        <v>11031200</v>
      </c>
      <c r="R32" s="40">
        <f>'T1'!O32+'T2'!O33+'T3'!O33+'T4'!O33+'T5'!O33+'T6'!O32+'T7'!O31+'T8'!O31+'T9'!O31+'T10'!O31+'T11'!O31+'T12'!O31</f>
        <v>8301384</v>
      </c>
      <c r="S32" s="61">
        <f t="shared" si="6"/>
        <v>140013935.53860572</v>
      </c>
      <c r="T32" s="42"/>
      <c r="U32" s="68">
        <f>'T1'!V32+'T2'!V33+'T3'!V33+'T4'!V33+'T5'!V33+'T6'!V32+'T7'!V31+'T8'!V31+'T9'!V31+'T10'!V31+'T11'!V31+'T12'!V31</f>
        <v>139555319.53860572</v>
      </c>
      <c r="V32" s="69">
        <f>'T1'!W32+'T2'!W33+'T3'!W33+'T4'!W33+'T5'!W33+'T6'!W32+'T7'!W31+'T8'!W31+'T9'!W31+'T10'!W31+'T11'!W31+'T12'!W31</f>
        <v>132000000</v>
      </c>
      <c r="W32" s="69">
        <f>'T1'!X32+'T2'!X33+'T3'!X33+'T4'!X33+'T5'!X33+'T6'!X32+'T7'!X31+'T8'!X31+'T9'!X31+'T10'!X31+'T11'!X31+'T12'!X31</f>
        <v>26400000</v>
      </c>
      <c r="X32" s="69">
        <f>'T1'!Y32+'T2'!Y33+'T3'!Y33+'T4'!Y33+'T5'!Y33+'T6'!Y32+'T7'!Y31+'T8'!Y31+'T9'!Y31+'T10'!Y31+'T11'!Y31+'T12'!Y31</f>
        <v>10378591.538605718</v>
      </c>
      <c r="Y32" s="69">
        <f>'T1'!Z32+'T2'!Z33+'T3'!Z33+'T4'!Z33+'T5'!Z33+'T6'!Z32+'T7'!Z31+'T8'!Z31+'T9'!Z31+'T10'!Z31+'T11'!Z31+'T12'!Z31</f>
        <v>518930</v>
      </c>
      <c r="Z32" s="69">
        <f t="shared" si="4"/>
        <v>0</v>
      </c>
      <c r="AA32" s="69">
        <f t="shared" si="5"/>
        <v>0</v>
      </c>
    </row>
    <row r="33" spans="1:27" s="26" customFormat="1" ht="21.75" customHeight="1" x14ac:dyDescent="0.25">
      <c r="A33" s="29">
        <v>20</v>
      </c>
      <c r="B33" s="63" t="s">
        <v>99</v>
      </c>
      <c r="C33" s="31" t="s">
        <v>30</v>
      </c>
      <c r="D33" s="30">
        <v>8822503642</v>
      </c>
      <c r="E33" s="63" t="s">
        <v>171</v>
      </c>
      <c r="F33" s="32">
        <f>'T1'!K33</f>
        <v>15786063.032913974</v>
      </c>
      <c r="G33" s="58">
        <f>'T2'!K34</f>
        <v>14384359.634099999</v>
      </c>
      <c r="H33" s="34">
        <f>'T3'!K34</f>
        <v>13831535.934</v>
      </c>
      <c r="I33" s="34">
        <f>'T4'!K34</f>
        <v>13918475.435694495</v>
      </c>
      <c r="J33" s="35">
        <f>'T5'!K34</f>
        <v>11559000</v>
      </c>
      <c r="K33" s="35">
        <f>'T6'!K33</f>
        <v>11559000</v>
      </c>
      <c r="L33" s="34">
        <f>'T7'!K32</f>
        <v>11031200</v>
      </c>
      <c r="M33" s="37">
        <f>'T8'!K32</f>
        <v>11031200</v>
      </c>
      <c r="N33" s="38">
        <f>'T9'!K32</f>
        <v>11031200</v>
      </c>
      <c r="O33" s="39">
        <f>'T10'!K32</f>
        <v>11031200</v>
      </c>
      <c r="P33" s="38">
        <f>'T11'!K32</f>
        <v>11031200</v>
      </c>
      <c r="Q33" s="38">
        <f>'T12'!K32</f>
        <v>11031200</v>
      </c>
      <c r="R33" s="40">
        <f>'T1'!O33+'T2'!O34+'T3'!O34+'T4'!O34+'T5'!O34+'T6'!O33+'T7'!O32+'T8'!O32+'T9'!O32+'T10'!O32+'T11'!O32+'T12'!O32</f>
        <v>7859124</v>
      </c>
      <c r="S33" s="61">
        <f t="shared" si="6"/>
        <v>139366510.03670847</v>
      </c>
      <c r="T33" s="42"/>
      <c r="U33" s="68">
        <f>'T1'!V33+'T2'!V34+'T3'!V34+'T4'!V34+'T5'!V34+'T6'!V33+'T7'!V32+'T8'!V32+'T9'!V32+'T10'!V32+'T11'!V32+'T12'!V32</f>
        <v>138465634.03670847</v>
      </c>
      <c r="V33" s="69">
        <f>'T1'!W33+'T2'!W34+'T3'!W34+'T4'!W34+'T5'!W34+'T6'!W33+'T7'!W32+'T8'!W32+'T9'!W32+'T10'!W32+'T11'!W32+'T12'!W32</f>
        <v>132000000</v>
      </c>
      <c r="W33" s="69">
        <f>'T1'!X33+'T2'!X34+'T3'!X34+'T4'!X34+'T5'!X34+'T6'!X33+'T7'!X32+'T8'!X32+'T9'!X32+'T10'!X32+'T11'!X32+'T12'!X32</f>
        <v>22000000</v>
      </c>
      <c r="X33" s="69">
        <f>'T1'!Y33+'T2'!Y34+'T3'!Y34+'T4'!Y34+'T5'!Y34+'T6'!Y33+'T7'!Y32+'T8'!Y32+'T9'!Y32+'T10'!Y32+'T11'!Y32+'T12'!Y32</f>
        <v>3364281.0329139736</v>
      </c>
      <c r="Y33" s="69">
        <f>'T1'!Z33+'T2'!Z34+'T3'!Z34+'T4'!Z34+'T5'!Z34+'T6'!Z33+'T7'!Z32+'T8'!Z32+'T9'!Z32+'T10'!Z32+'T11'!Z32+'T12'!Z32</f>
        <v>168214</v>
      </c>
      <c r="Z33" s="69">
        <f t="shared" si="4"/>
        <v>0</v>
      </c>
      <c r="AA33" s="69">
        <f t="shared" si="5"/>
        <v>0</v>
      </c>
    </row>
    <row r="34" spans="1:27" s="26" customFormat="1" ht="21.75" customHeight="1" x14ac:dyDescent="0.25">
      <c r="A34" s="29">
        <v>21</v>
      </c>
      <c r="B34" s="30" t="s">
        <v>102</v>
      </c>
      <c r="C34" s="31" t="s">
        <v>112</v>
      </c>
      <c r="D34" s="30">
        <v>8645302913</v>
      </c>
      <c r="E34" s="64" t="s">
        <v>172</v>
      </c>
      <c r="F34" s="32">
        <f>'T1'!K34</f>
        <v>14728908.688609315</v>
      </c>
      <c r="G34" s="58">
        <f>'T2'!K35</f>
        <v>16681919.268199999</v>
      </c>
      <c r="H34" s="34">
        <f>'T3'!K35</f>
        <v>15576271.868000001</v>
      </c>
      <c r="I34" s="34">
        <f>'T4'!K35</f>
        <v>15750150.87138899</v>
      </c>
      <c r="J34" s="35">
        <f>'T5'!K35</f>
        <v>11031200</v>
      </c>
      <c r="K34" s="35">
        <f>'T6'!K34</f>
        <v>11031200</v>
      </c>
      <c r="L34" s="34">
        <f>'T7'!K33</f>
        <v>11031200</v>
      </c>
      <c r="M34" s="37">
        <f>'T8'!K33</f>
        <v>11031200</v>
      </c>
      <c r="N34" s="38">
        <f>'T9'!K33</f>
        <v>11031200</v>
      </c>
      <c r="O34" s="39">
        <f>'T10'!K33</f>
        <v>11031200</v>
      </c>
      <c r="P34" s="38">
        <f>'T11'!K33</f>
        <v>11031200</v>
      </c>
      <c r="Q34" s="38">
        <f>'T12'!K33</f>
        <v>11031200</v>
      </c>
      <c r="R34" s="40">
        <f>'T1'!O34+'T2'!O35+'T3'!O35+'T4'!O35+'T5'!O35+'T6'!O34+'T7'!O33+'T8'!O33+'T9'!O33+'T10'!O33+'T11'!O33+'T12'!O33</f>
        <v>8212932</v>
      </c>
      <c r="S34" s="61">
        <f t="shared" si="6"/>
        <v>142773918.69619828</v>
      </c>
      <c r="T34" s="42"/>
      <c r="U34" s="68">
        <f>'T1'!V34+'T2'!V35+'T3'!V35+'T4'!V35+'T5'!V35+'T6'!V34+'T7'!V33+'T8'!V33+'T9'!V33+'T10'!V33+'T11'!V33+'T12'!V33</f>
        <v>142226850.69619828</v>
      </c>
      <c r="V34" s="69">
        <f>'T1'!W34+'T2'!W35+'T3'!W35+'T4'!W35+'T5'!W35+'T6'!W34+'T7'!W33+'T8'!W33+'T9'!W33+'T10'!W33+'T11'!W33+'T12'!W33</f>
        <v>132000000</v>
      </c>
      <c r="W34" s="69">
        <f>'T1'!X34+'T2'!X35+'T3'!X35+'T4'!X35+'T5'!X35+'T6'!X34+'T7'!X33+'T8'!X33+'T9'!X33+'T10'!X33+'T11'!X33+'T12'!X33</f>
        <v>4400000</v>
      </c>
      <c r="X34" s="69">
        <f>'T1'!Y34+'T2'!Y35+'T3'!Y35+'T4'!Y35+'T5'!Y35+'T6'!Y34+'T7'!Y33+'T8'!Y33+'T9'!Y33+'T10'!Y33+'T11'!Y33+'T12'!Y33</f>
        <v>10742996.00758899</v>
      </c>
      <c r="Y34" s="69">
        <f>'T1'!Z34+'T2'!Z35+'T3'!Z35+'T4'!Z35+'T5'!Z35+'T6'!Z34+'T7'!Z33+'T8'!Z33+'T9'!Z33+'T10'!Z33+'T11'!Z33+'T12'!Z33</f>
        <v>537149</v>
      </c>
      <c r="Z34" s="69">
        <f t="shared" si="4"/>
        <v>0</v>
      </c>
      <c r="AA34" s="69">
        <f t="shared" si="5"/>
        <v>0</v>
      </c>
    </row>
    <row r="35" spans="1:27" s="26" customFormat="1" ht="21.75" customHeight="1" x14ac:dyDescent="0.25">
      <c r="A35" s="29">
        <v>22</v>
      </c>
      <c r="B35" s="63" t="s">
        <v>104</v>
      </c>
      <c r="C35" s="31" t="s">
        <v>29</v>
      </c>
      <c r="D35" s="30">
        <v>8753208932</v>
      </c>
      <c r="E35" s="63" t="s">
        <v>173</v>
      </c>
      <c r="F35" s="32">
        <f>'T1'!K35</f>
        <v>17371017.37721863</v>
      </c>
      <c r="G35" s="58">
        <f>'T2'!K36</f>
        <v>16681919.268199999</v>
      </c>
      <c r="H35" s="34">
        <f>'T3'!K36</f>
        <v>15576271.868000001</v>
      </c>
      <c r="I35" s="34">
        <f>'T4'!K36</f>
        <v>15750150.87138899</v>
      </c>
      <c r="J35" s="35">
        <f>'T5'!K36</f>
        <v>11031200</v>
      </c>
      <c r="K35" s="35">
        <f>'T6'!K35</f>
        <v>11031200</v>
      </c>
      <c r="L35" s="34">
        <f>'T7'!K34</f>
        <v>11559000</v>
      </c>
      <c r="M35" s="37">
        <f>'T8'!K34</f>
        <v>11559000</v>
      </c>
      <c r="N35" s="38">
        <f>'T9'!K34</f>
        <v>11559000</v>
      </c>
      <c r="O35" s="39">
        <f>'T10'!K34</f>
        <v>11559000</v>
      </c>
      <c r="P35" s="38">
        <f>'T11'!K34</f>
        <v>11559000</v>
      </c>
      <c r="Q35" s="38">
        <f>'T12'!K34</f>
        <v>11559000</v>
      </c>
      <c r="R35" s="40">
        <f>'T1'!O35+'T2'!O36+'T3'!O36+'T4'!O36+'T5'!O36+'T6'!O35+'T7'!O34+'T8'!O34+'T9'!O34+'T10'!O34+'T11'!O34+'T12'!O34</f>
        <v>7770672</v>
      </c>
      <c r="S35" s="61">
        <f t="shared" si="6"/>
        <v>149025087.38480762</v>
      </c>
      <c r="T35" s="42"/>
      <c r="U35" s="68">
        <f>'T1'!V35+'T2'!V36+'T3'!V36+'T4'!V36+'T5'!V36+'T6'!V35+'T7'!V34+'T8'!V34+'T9'!V34+'T10'!V34+'T11'!V34+'T12'!V34</f>
        <v>148035759.38480762</v>
      </c>
      <c r="V35" s="69">
        <f>'T1'!W35+'T2'!W36+'T3'!W36+'T4'!W36+'T5'!W36+'T6'!W35+'T7'!W34+'T8'!W34+'T9'!W34+'T10'!W34+'T11'!W34+'T12'!W34</f>
        <v>132000000</v>
      </c>
      <c r="W35" s="69">
        <f>'T1'!X35+'T2'!X36+'T3'!X36+'T4'!X36+'T5'!X36+'T6'!X35+'T7'!X34+'T8'!X34+'T9'!X34+'T10'!X34+'T11'!X34+'T12'!X34</f>
        <v>26400000</v>
      </c>
      <c r="X35" s="69">
        <f>'T1'!Y35+'T2'!Y36+'T3'!Y36+'T4'!Y36+'T5'!Y36+'T6'!Y35+'T7'!Y34+'T8'!Y34+'T9'!Y34+'T10'!Y34+'T11'!Y34+'T12'!Y34</f>
        <v>15692231.38480762</v>
      </c>
      <c r="Y35" s="69">
        <f>'T1'!Z35+'T2'!Z36+'T3'!Z36+'T4'!Z36+'T5'!Z36+'T6'!Z35+'T7'!Z34+'T8'!Z34+'T9'!Z34+'T10'!Z34+'T11'!Z34+'T12'!Z34</f>
        <v>784611</v>
      </c>
      <c r="Z35" s="69">
        <f t="shared" si="4"/>
        <v>0</v>
      </c>
      <c r="AA35" s="69" t="s">
        <v>136</v>
      </c>
    </row>
    <row r="36" spans="1:27" s="26" customFormat="1" ht="21.75" customHeight="1" x14ac:dyDescent="0.25">
      <c r="A36" s="29">
        <v>23</v>
      </c>
      <c r="B36" s="30" t="s">
        <v>109</v>
      </c>
      <c r="C36" s="31" t="s">
        <v>29</v>
      </c>
      <c r="D36" s="30">
        <v>8598168665</v>
      </c>
      <c r="E36" s="64" t="s">
        <v>174</v>
      </c>
      <c r="F36" s="32">
        <f>'T1'!K36</f>
        <v>17371017.37721863</v>
      </c>
      <c r="G36" s="58">
        <f>'T2'!K37</f>
        <v>13257271.613</v>
      </c>
      <c r="H36" s="34">
        <f>'T3'!K37</f>
        <v>13183296.293</v>
      </c>
      <c r="I36" s="34">
        <f>'T4'!K37</f>
        <v>13150369.166142501</v>
      </c>
      <c r="J36" s="35">
        <f>'T5'!K37</f>
        <v>11559000</v>
      </c>
      <c r="K36" s="35">
        <f>'T6'!K36</f>
        <v>11559000</v>
      </c>
      <c r="L36" s="34">
        <f>'T7'!K35</f>
        <v>11031200</v>
      </c>
      <c r="M36" s="37">
        <f>'T8'!K35</f>
        <v>11031200</v>
      </c>
      <c r="N36" s="38">
        <f>'T9'!K35</f>
        <v>11031200</v>
      </c>
      <c r="O36" s="39">
        <f>'T10'!K35</f>
        <v>11031200</v>
      </c>
      <c r="P36" s="38">
        <f>'T11'!K35</f>
        <v>11031200</v>
      </c>
      <c r="Q36" s="38">
        <f>'T12'!K35</f>
        <v>11031200</v>
      </c>
      <c r="R36" s="40">
        <f>'T1'!O36+'T2'!O37+'T3'!O37+'T4'!O37+'T5'!O37+'T6'!O36+'T7'!O35+'T8'!O35+'T9'!O35+'T10'!O35+'T11'!O35+'T12'!O35</f>
        <v>7859124</v>
      </c>
      <c r="S36" s="61">
        <f t="shared" si="6"/>
        <v>138408030.44936115</v>
      </c>
      <c r="T36" s="42"/>
      <c r="U36" s="68">
        <f>'T1'!V36+'T2'!V37+'T3'!V37+'T4'!V37+'T5'!V37+'T6'!V36+'T7'!V35+'T8'!V35+'T9'!V35+'T10'!V35+'T11'!V35+'T12'!V35</f>
        <v>137507154.44936115</v>
      </c>
      <c r="V36" s="69">
        <f>'T1'!W36+'T2'!W37+'T3'!W37+'T4'!W37+'T5'!W37+'T6'!W36+'T7'!W35+'T8'!W35+'T9'!W35+'T10'!W35+'T11'!W35+'T12'!W35</f>
        <v>132000000</v>
      </c>
      <c r="W36" s="69">
        <f>'T1'!X36+'T2'!X37+'T3'!X37+'T4'!X37+'T5'!X37+'T6'!X36+'T7'!X35+'T8'!X35+'T9'!X35+'T10'!X35+'T11'!X35+'T12'!X35</f>
        <v>0</v>
      </c>
      <c r="X36" s="69">
        <f>'T1'!Y36+'T2'!Y37+'T3'!Y37+'T4'!Y37+'T5'!Y37+'T6'!Y36+'T7'!Y35+'T8'!Y35+'T9'!Y35+'T10'!Y35+'T11'!Y35+'T12'!Y35</f>
        <v>7540182.4493611306</v>
      </c>
      <c r="Y36" s="69">
        <f>'T1'!Z36+'T2'!Z37+'T3'!Z37+'T4'!Z37+'T5'!Z37+'T6'!Z36+'T7'!Z35+'T8'!Z35+'T9'!Z35+'T10'!Z35+'T11'!Z35+'T12'!Z35</f>
        <v>377009</v>
      </c>
      <c r="Z36" s="69">
        <f t="shared" si="4"/>
        <v>0</v>
      </c>
      <c r="AA36" s="69">
        <f t="shared" si="5"/>
        <v>0</v>
      </c>
    </row>
    <row r="37" spans="1:27" s="26" customFormat="1" ht="21.75" customHeight="1" x14ac:dyDescent="0.25">
      <c r="A37" s="29">
        <v>24</v>
      </c>
      <c r="B37" s="30" t="s">
        <v>119</v>
      </c>
      <c r="C37" s="31" t="s">
        <v>120</v>
      </c>
      <c r="D37" s="93" t="s">
        <v>175</v>
      </c>
      <c r="E37" s="94" t="s">
        <v>176</v>
      </c>
      <c r="F37" s="32">
        <f>'T1'!K37</f>
        <v>13556223.682444267</v>
      </c>
      <c r="G37" s="58">
        <f>'T2'!K38</f>
        <v>12417471.613</v>
      </c>
      <c r="H37" s="34">
        <f>'T3'!K38</f>
        <v>12343496.293</v>
      </c>
      <c r="I37" s="34">
        <f>'T4'!K38</f>
        <v>12310569.166142501</v>
      </c>
      <c r="J37" s="35">
        <f>'T5'!K38</f>
        <v>10719200</v>
      </c>
      <c r="K37" s="35">
        <f>'T6'!K37</f>
        <v>10719200</v>
      </c>
      <c r="L37" s="34">
        <f>'T7'!K36</f>
        <v>11031200</v>
      </c>
      <c r="M37" s="37">
        <f>'T8'!K36</f>
        <v>11031200</v>
      </c>
      <c r="N37" s="38">
        <f>'T9'!K36</f>
        <v>11031200</v>
      </c>
      <c r="O37" s="39">
        <f>'T10'!K36</f>
        <v>11031200</v>
      </c>
      <c r="P37" s="38">
        <f>'T11'!K36</f>
        <v>11031200</v>
      </c>
      <c r="Q37" s="38">
        <f>'T12'!K36</f>
        <v>11031200</v>
      </c>
      <c r="R37" s="40">
        <f>'T1'!O37+'T2'!O38+'T3'!O38+'T4'!O38+'T5'!O38+'T6'!O37+'T7'!O36+'T8'!O36+'T9'!O36+'T10'!O36+'T11'!O36+'T12'!O36</f>
        <v>8049132</v>
      </c>
      <c r="S37" s="61">
        <f t="shared" si="6"/>
        <v>130204228.75458676</v>
      </c>
      <c r="T37" s="42"/>
      <c r="U37" s="68">
        <f>'T1'!V37+'T2'!V38+'T3'!V38+'T4'!V38+'T5'!V38+'T6'!V37+'T7'!V36+'T8'!V36+'T9'!V36+'T10'!V36+'T11'!V36+'T12'!V36</f>
        <v>129493360.75458676</v>
      </c>
      <c r="V37" s="69">
        <f>'T1'!W37+'T2'!W38+'T3'!W38+'T4'!W38+'T5'!W38+'T6'!W37+'T7'!W36+'T8'!W36+'T9'!W36+'T10'!W36+'T11'!W36+'T12'!W36</f>
        <v>132000000</v>
      </c>
      <c r="W37" s="69">
        <f>'T1'!X37+'T2'!X38+'T3'!X38+'T4'!X38+'T5'!X38+'T6'!X37+'T7'!X36+'T8'!X36+'T9'!X36+'T10'!X36+'T11'!X36+'T12'!X36</f>
        <v>0</v>
      </c>
      <c r="X37" s="69">
        <f>'T1'!Y37+'T2'!Y38+'T3'!Y38+'T4'!Y38+'T5'!Y38+'T6'!Y37+'T7'!Y36+'T8'!Y36+'T9'!Y36+'T10'!Y36+'T11'!Y36+'T12'!Y36</f>
        <v>1251343.2954442669</v>
      </c>
      <c r="Y37" s="69">
        <f>'T1'!Z37+'T2'!Z38+'T3'!Z38+'T4'!Z38+'T5'!Z38+'T6'!Z37+'T7'!Z36+'T8'!Z36+'T9'!Z36+'T10'!Z36+'T11'!Z36+'T12'!Z36</f>
        <v>62567</v>
      </c>
      <c r="Z37" s="69">
        <f t="shared" si="4"/>
        <v>0</v>
      </c>
      <c r="AA37" s="69">
        <f t="shared" si="5"/>
        <v>0</v>
      </c>
    </row>
    <row r="38" spans="1:27" s="86" customFormat="1" ht="21.75" customHeight="1" x14ac:dyDescent="0.25">
      <c r="A38" s="72">
        <v>25</v>
      </c>
      <c r="B38" s="73" t="s">
        <v>122</v>
      </c>
      <c r="C38" s="73" t="s">
        <v>123</v>
      </c>
      <c r="D38" s="95" t="s">
        <v>177</v>
      </c>
      <c r="E38" s="96" t="s">
        <v>178</v>
      </c>
      <c r="F38" s="32">
        <f>'T1'!K38</f>
        <v>12716423.682444267</v>
      </c>
      <c r="G38" s="75">
        <f>'T2'!K39</f>
        <v>14384359.634099999</v>
      </c>
      <c r="H38" s="76">
        <f>'T3'!K39</f>
        <v>13831535.934</v>
      </c>
      <c r="I38" s="76">
        <f>'T4'!K39</f>
        <v>13918475.435694495</v>
      </c>
      <c r="J38" s="77">
        <f>'T5'!K39</f>
        <v>11559000</v>
      </c>
      <c r="K38" s="77">
        <f>'T6'!K38</f>
        <v>11559000</v>
      </c>
      <c r="L38" s="76">
        <f>'T7'!K37</f>
        <v>11559000</v>
      </c>
      <c r="M38" s="78">
        <f>'T8'!K37</f>
        <v>11559000</v>
      </c>
      <c r="N38" s="79">
        <f>'T9'!K37</f>
        <v>11559000</v>
      </c>
      <c r="O38" s="80">
        <f>'T10'!K37</f>
        <v>11559000</v>
      </c>
      <c r="P38" s="79">
        <f>'T11'!K37</f>
        <v>11559000</v>
      </c>
      <c r="Q38" s="79">
        <f>'T12'!K37</f>
        <v>11559000</v>
      </c>
      <c r="R38" s="40">
        <f>'T1'!O38+'T2'!O39+'T3'!O39+'T4'!O39+'T5'!O39+'T6'!O38+'T7'!O37+'T8'!O37+'T9'!O37+'T10'!O37+'T11'!O37+'T12'!O37</f>
        <v>7295652</v>
      </c>
      <c r="S38" s="82">
        <f t="shared" si="6"/>
        <v>140027142.68623877</v>
      </c>
      <c r="T38" s="83"/>
      <c r="U38" s="84" t="e">
        <f>'T1'!#REF!+'T2'!V39+'T3'!V39+'T4'!V39+'T5'!V39+'T6'!V38+'T7'!V37+'T8'!V37+'T9'!V37+'T10'!V37+'T11'!V37+'T12'!V37</f>
        <v>#REF!</v>
      </c>
      <c r="V38" s="85" t="e">
        <f>'T1'!#REF!+'T2'!W39+'T3'!W39+'T4'!W39+'T5'!W39+'T6'!W38+'T7'!W37+'T8'!W37+'T9'!W37+'T10'!W37+'T11'!W37+'T12'!W37</f>
        <v>#REF!</v>
      </c>
      <c r="W38" s="85" t="e">
        <f>'T1'!#REF!+'T2'!X39+'T3'!X39+'T4'!X39+'T5'!X39+'T6'!X38+'T7'!X37+'T8'!X37+'T9'!X37+'T10'!X37+'T11'!X37+'T12'!X37</f>
        <v>#REF!</v>
      </c>
      <c r="X38" s="85" t="e">
        <f>'T1'!#REF!+'T2'!Y39+'T3'!Y39+'T4'!Y39+'T5'!Y39+'T6'!Y38+'T7'!Y37+'T8'!Y37+'T9'!Y37+'T10'!Y37+'T11'!Y37+'T12'!Y37</f>
        <v>#REF!</v>
      </c>
      <c r="Y38" s="85" t="e">
        <f>'T1'!#REF!+'T2'!Z39+'T3'!Z39+'T4'!Z39+'T5'!Z39+'T6'!Z38+'T7'!Z37+'T8'!Z37+'T9'!Z37+'T10'!Z37+'T11'!Z37+'T12'!Z37</f>
        <v>#REF!</v>
      </c>
      <c r="Z38" s="85" t="e">
        <f t="shared" si="4"/>
        <v>#REF!</v>
      </c>
      <c r="AA38" s="85" t="e">
        <f>Z38*0.1</f>
        <v>#REF!</v>
      </c>
    </row>
    <row r="39" spans="1:27" s="26" customFormat="1" ht="21.75" customHeight="1" x14ac:dyDescent="0.25">
      <c r="A39" s="29">
        <v>25</v>
      </c>
      <c r="B39" s="30" t="s">
        <v>131</v>
      </c>
      <c r="C39" s="31" t="s">
        <v>29</v>
      </c>
      <c r="D39" s="30">
        <v>8697095866</v>
      </c>
      <c r="E39" s="64" t="s">
        <v>179</v>
      </c>
      <c r="F39" s="32">
        <f>'T1'!K38</f>
        <v>12716423.682444267</v>
      </c>
      <c r="G39" s="58">
        <f>'T2'!K40</f>
        <v>14384359.634099999</v>
      </c>
      <c r="H39" s="34">
        <f>'T3'!K40</f>
        <v>13831535.934</v>
      </c>
      <c r="I39" s="34">
        <f>'T4'!K40</f>
        <v>13918475.435694495</v>
      </c>
      <c r="J39" s="35">
        <f>'T5'!K40</f>
        <v>11559000</v>
      </c>
      <c r="K39" s="35">
        <f>'T6'!K39</f>
        <v>11559000</v>
      </c>
      <c r="L39" s="34">
        <f>'T7'!K38</f>
        <v>10719200</v>
      </c>
      <c r="M39" s="37">
        <f>'T8'!K38</f>
        <v>10719200</v>
      </c>
      <c r="N39" s="38">
        <f>'T9'!K38</f>
        <v>10719200</v>
      </c>
      <c r="O39" s="39">
        <f>'T10'!K38</f>
        <v>10719200</v>
      </c>
      <c r="P39" s="38">
        <f>'T11'!K38</f>
        <v>10719200</v>
      </c>
      <c r="Q39" s="38">
        <f>'T12'!K38</f>
        <v>10719200</v>
      </c>
      <c r="R39" s="40">
        <f>'T1'!O38+'T2'!O40+'T3'!O40+'T4'!O40+'T5'!O40+'T6'!O39+'T7'!O38+'T8'!O38+'T9'!O38+'T10'!O38+'T11'!O38+'T12'!O38</f>
        <v>7629804</v>
      </c>
      <c r="S39" s="61">
        <f t="shared" ref="S39:S42" si="7">SUM(F39:Q39)-R39</f>
        <v>134654190.68623877</v>
      </c>
      <c r="T39" s="42"/>
      <c r="U39" s="68">
        <f>'T1'!V38+'T2'!V40+'T3'!V40+'T4'!V40+'T5'!V40+'T6'!V39+'T7'!V38+'T8'!V38+'T9'!V38+'T10'!V38+'T11'!V38+'T12'!V38</f>
        <v>133523994.68623877</v>
      </c>
      <c r="V39" s="69">
        <f>'T1'!W38+'T2'!W40+'T3'!W40+'T4'!W40+'T5'!W40+'T6'!W39+'T7'!W38+'T8'!W38+'T9'!W38+'T10'!W38+'T11'!W38+'T12'!W38</f>
        <v>132000000</v>
      </c>
      <c r="W39" s="69">
        <f>'T1'!X38+'T2'!X40+'T3'!X40+'T4'!X40+'T5'!X40+'T6'!X39+'T7'!X38+'T8'!X38+'T9'!X38+'T10'!X38+'T11'!X38+'T12'!X38</f>
        <v>44000000</v>
      </c>
      <c r="X39" s="69">
        <f>'T1'!Y38+'T2'!Y40+'T3'!Y40+'T4'!Y40+'T5'!Y40+'T6'!Y39+'T7'!Y38+'T8'!Y38+'T9'!Y38+'T10'!Y38+'T11'!Y38+'T12'!Y38</f>
        <v>327401.68244426697</v>
      </c>
      <c r="Y39" s="69">
        <f>'T1'!Z38+'T2'!Z40+'T3'!Z40+'T4'!Z40+'T5'!Z40+'T6'!Z39+'T7'!Z38+'T8'!Z38+'T9'!Z38+'T10'!Z38+'T11'!Z38+'T12'!Z38</f>
        <v>16370</v>
      </c>
      <c r="Z39" s="69">
        <f t="shared" si="4"/>
        <v>0</v>
      </c>
      <c r="AA39" s="69">
        <f t="shared" si="5"/>
        <v>0</v>
      </c>
    </row>
    <row r="40" spans="1:27" s="26" customFormat="1" ht="21.75" customHeight="1" x14ac:dyDescent="0.25">
      <c r="A40" s="29">
        <v>25</v>
      </c>
      <c r="B40" s="30" t="s">
        <v>132</v>
      </c>
      <c r="C40" s="31" t="s">
        <v>29</v>
      </c>
      <c r="D40" s="30">
        <v>8703136721</v>
      </c>
      <c r="E40" s="64" t="s">
        <v>180</v>
      </c>
      <c r="F40" s="32">
        <f>'T1'!K39</f>
        <v>14728908.688609315</v>
      </c>
      <c r="G40" s="58">
        <f>'T2'!K41</f>
        <v>11559000</v>
      </c>
      <c r="H40" s="34">
        <f>'T3'!K41</f>
        <v>11559000</v>
      </c>
      <c r="I40" s="34">
        <f>'T4'!K41</f>
        <v>11559000</v>
      </c>
      <c r="J40" s="35">
        <f>'T5'!K41</f>
        <v>11559000</v>
      </c>
      <c r="K40" s="35">
        <f>'T6'!K40</f>
        <v>11559000</v>
      </c>
      <c r="L40" s="34">
        <f>'T7'!K39</f>
        <v>11559000</v>
      </c>
      <c r="M40" s="37">
        <f>'T8'!K39</f>
        <v>11559000</v>
      </c>
      <c r="N40" s="38">
        <f>'T9'!K39</f>
        <v>11559000</v>
      </c>
      <c r="O40" s="39">
        <f>'T10'!K39</f>
        <v>11559000</v>
      </c>
      <c r="P40" s="38">
        <f>'T11'!K39</f>
        <v>11559000</v>
      </c>
      <c r="Q40" s="38">
        <f>'T12'!K39</f>
        <v>11559000</v>
      </c>
      <c r="R40" s="40">
        <f>'T1'!O39+'T2'!O41+'T3'!O41+'T4'!O41+'T5'!O41+'T6'!O40+'T7'!O39+'T8'!O39+'T9'!O39+'T10'!O39+'T11'!O39+'T12'!O39</f>
        <v>7239960</v>
      </c>
      <c r="S40" s="61">
        <f t="shared" si="7"/>
        <v>134637948.6886093</v>
      </c>
      <c r="T40" s="42"/>
      <c r="U40" s="68">
        <f>'T1'!V39+'T2'!V41+'T3'!V41+'T4'!V41+'T5'!V41+'T6'!V40+'T7'!V39+'T8'!V39+'T9'!V39+'T10'!V39+'T11'!V39+'T12'!V39</f>
        <v>133117908.68860932</v>
      </c>
      <c r="V40" s="69">
        <f>'T1'!W39+'T2'!W41+'T3'!W41+'T4'!W41+'T5'!W41+'T6'!W40+'T7'!W39+'T8'!W39+'T9'!W39+'T10'!W39+'T11'!W39+'T12'!W39</f>
        <v>132000000</v>
      </c>
      <c r="W40" s="69">
        <f>'T1'!X39+'T2'!X41+'T3'!X41+'T4'!X41+'T5'!X41+'T6'!X40+'T7'!X39+'T8'!X39+'T9'!X39+'T10'!X39+'T11'!X39+'T12'!X39</f>
        <v>0</v>
      </c>
      <c r="X40" s="69">
        <f>'T1'!Y39+'T2'!Y41+'T3'!Y41+'T4'!Y41+'T5'!Y41+'T6'!Y40+'T7'!Y39+'T8'!Y39+'T9'!Y39+'T10'!Y39+'T11'!Y39+'T12'!Y39</f>
        <v>2395578.6886093151</v>
      </c>
      <c r="Y40" s="69">
        <f>'T1'!Z39+'T2'!Z41+'T3'!Z41+'T4'!Z41+'T5'!Z41+'T6'!Z40+'T7'!Z39+'T8'!Z39+'T9'!Z39+'T10'!Z39+'T11'!Z39+'T12'!Z39</f>
        <v>119779</v>
      </c>
      <c r="Z40" s="69">
        <f t="shared" si="4"/>
        <v>0</v>
      </c>
      <c r="AA40" s="69">
        <f t="shared" si="5"/>
        <v>0</v>
      </c>
    </row>
    <row r="41" spans="1:27" s="26" customFormat="1" ht="21.75" customHeight="1" x14ac:dyDescent="0.25">
      <c r="A41" s="29">
        <v>25</v>
      </c>
      <c r="B41" s="63" t="s">
        <v>133</v>
      </c>
      <c r="C41" s="31" t="s">
        <v>30</v>
      </c>
      <c r="D41" s="30">
        <v>8723377595</v>
      </c>
      <c r="E41" s="63" t="s">
        <v>181</v>
      </c>
      <c r="F41" s="32">
        <f>'T1'!K40</f>
        <v>14728908.688609315</v>
      </c>
      <c r="G41" s="58">
        <f>'T2'!K48</f>
        <v>0</v>
      </c>
      <c r="H41" s="34">
        <f>'T3'!K48</f>
        <v>0</v>
      </c>
      <c r="I41" s="34">
        <f>'T4'!K42</f>
        <v>14697622.91535625</v>
      </c>
      <c r="J41" s="35">
        <f>'T5'!K42</f>
        <v>10719200</v>
      </c>
      <c r="K41" s="35">
        <f>'T6'!K41</f>
        <v>10719200</v>
      </c>
      <c r="L41" s="34">
        <f>'T7'!K40</f>
        <v>11559000</v>
      </c>
      <c r="M41" s="37">
        <f>'T8'!K40</f>
        <v>11559000</v>
      </c>
      <c r="N41" s="38">
        <f>'T9'!K40</f>
        <v>11559000</v>
      </c>
      <c r="O41" s="39">
        <f>'T10'!K40</f>
        <v>11559000</v>
      </c>
      <c r="P41" s="38">
        <f>'T11'!K40</f>
        <v>11559000</v>
      </c>
      <c r="Q41" s="38">
        <f>'T12'!K40</f>
        <v>11559000</v>
      </c>
      <c r="R41" s="40">
        <f>'T1'!O40+'T2'!O48+'T3'!O48+'T4'!O42+'T5'!O42+'T6'!O41+'T7'!O40+'T8'!O40+'T9'!O40+'T10'!O40+'T11'!O40+'T12'!O40</f>
        <v>6200376</v>
      </c>
      <c r="S41" s="61">
        <f t="shared" si="7"/>
        <v>114018555.60396557</v>
      </c>
      <c r="T41" s="42"/>
      <c r="U41" s="68">
        <f>'T1'!V40+'T2'!V48+'T3'!V48+'T4'!V42+'T5'!V42+'T6'!V41+'T7'!V40+'T8'!V40+'T9'!V40+'T10'!V40+'T11'!V40+'T12'!V40</f>
        <v>112918931.60396557</v>
      </c>
      <c r="V41" s="69">
        <f>'T1'!W40+'T2'!W48+'T3'!W48+'T4'!W42+'T5'!W42+'T6'!W41+'T7'!W40+'T8'!W40+'T9'!W40+'T10'!W40+'T11'!W40+'T12'!W40</f>
        <v>110000000</v>
      </c>
      <c r="W41" s="69">
        <f>'T1'!X40+'T2'!X48+'T3'!X48+'T4'!X42+'T5'!X42+'T6'!X41+'T7'!X40+'T8'!X40+'T9'!X40+'T10'!X40+'T11'!X40+'T12'!X40</f>
        <v>61600000</v>
      </c>
      <c r="X41" s="69">
        <f>'T1'!Y40+'T2'!Y48+'T3'!Y48+'T4'!Y42+'T5'!Y42+'T6'!Y41+'T7'!Y40+'T8'!Y40+'T9'!Y40+'T10'!Y40+'T11'!Y40+'T12'!Y40</f>
        <v>2308600.9153562505</v>
      </c>
      <c r="Y41" s="69">
        <f>'T1'!Z40+'T2'!Z48+'T3'!Z48+'T4'!Z42+'T5'!Z42+'T6'!Z41+'T7'!Z40+'T8'!Z40+'T9'!Z40+'T10'!Z40+'T11'!Z40+'T12'!Z40</f>
        <v>115430</v>
      </c>
      <c r="Z41" s="69">
        <f t="shared" si="4"/>
        <v>0</v>
      </c>
      <c r="AA41" s="69">
        <f t="shared" si="5"/>
        <v>0</v>
      </c>
    </row>
    <row r="42" spans="1:27" s="86" customFormat="1" ht="21.75" customHeight="1" x14ac:dyDescent="0.25">
      <c r="A42" s="72">
        <v>25</v>
      </c>
      <c r="B42" s="73" t="s">
        <v>134</v>
      </c>
      <c r="C42" s="73" t="s">
        <v>123</v>
      </c>
      <c r="D42" s="95" t="s">
        <v>182</v>
      </c>
      <c r="E42" s="96" t="s">
        <v>183</v>
      </c>
      <c r="F42" s="74">
        <f>'T1'!K41</f>
        <v>11559000</v>
      </c>
      <c r="G42" s="75">
        <f>'T2'!K49</f>
        <v>0</v>
      </c>
      <c r="H42" s="76">
        <f>'T3'!K49</f>
        <v>0</v>
      </c>
      <c r="I42" s="76">
        <f>'T4'!K48</f>
        <v>0</v>
      </c>
      <c r="J42" s="77">
        <f>'T5'!K43</f>
        <v>10719200</v>
      </c>
      <c r="K42" s="77">
        <f>'T6'!K42</f>
        <v>10719200</v>
      </c>
      <c r="L42" s="76">
        <f>'T7'!K41</f>
        <v>11559000</v>
      </c>
      <c r="M42" s="78">
        <f>'T8'!K41</f>
        <v>11559000</v>
      </c>
      <c r="N42" s="79">
        <f>'T9'!K41</f>
        <v>11559000</v>
      </c>
      <c r="O42" s="80">
        <f>'T10'!K41</f>
        <v>11559000</v>
      </c>
      <c r="P42" s="79">
        <f>'T11'!K41</f>
        <v>11559000</v>
      </c>
      <c r="Q42" s="79">
        <f>'T12'!K41</f>
        <v>11559000</v>
      </c>
      <c r="R42" s="81">
        <f>'T1'!O41+'T2'!O49+'T3'!O49+'T4'!O48+'T5'!O43+'T6'!O42+'T7'!O41+'T8'!O41+'T9'!O41+'T10'!O41+'T11'!O41+'T12'!O41</f>
        <v>5541354</v>
      </c>
      <c r="S42" s="82">
        <f t="shared" si="7"/>
        <v>96810046</v>
      </c>
      <c r="T42" s="83"/>
      <c r="U42" s="84">
        <f>'T1'!V41+'T2'!V49+'T3'!V49+'T4'!V48+'T5'!V43+'T6'!V42+'T7'!V41+'T8'!V41+'T9'!V41+'T10'!V41+'T11'!V41+'T12'!V41</f>
        <v>95781400</v>
      </c>
      <c r="V42" s="85">
        <f>'T1'!W41+'T2'!W49+'T3'!W49+'T4'!W48+'T5'!W43+'T6'!W42+'T7'!W41+'T8'!W41+'T9'!W41+'T10'!W41+'T11'!W41+'T12'!W41</f>
        <v>99000000</v>
      </c>
      <c r="W42" s="85">
        <f>'T1'!X41+'T2'!X49+'T3'!X49+'T4'!X48+'T5'!X43+'T6'!X42+'T7'!X41+'T8'!X41+'T9'!X41+'T10'!X41+'T11'!X41+'T12'!X41</f>
        <v>0</v>
      </c>
      <c r="X42" s="85">
        <f>'T1'!Y41+'T2'!Y49+'T3'!Y49+'T4'!Y48+'T5'!Y43+'T6'!Y42+'T7'!Y41+'T8'!Y41+'T9'!Y41+'T10'!Y41+'T11'!Y41+'T12'!Y41</f>
        <v>0</v>
      </c>
      <c r="Y42" s="85">
        <f>'T1'!Z41+'T2'!Z49+'T3'!Z49+'T4'!Z48+'T5'!Z43+'T6'!Z42+'T7'!Z41+'T8'!Z41+'T9'!Z41+'T10'!Z41+'T11'!Z41+'T12'!Z41</f>
        <v>0</v>
      </c>
      <c r="Z42" s="85">
        <f t="shared" si="4"/>
        <v>0</v>
      </c>
      <c r="AA42" s="85">
        <f>Z42*0.1</f>
        <v>0</v>
      </c>
    </row>
    <row r="43" spans="1:27" s="26" customFormat="1" ht="21.75" customHeight="1" x14ac:dyDescent="0.25">
      <c r="A43" s="29"/>
      <c r="B43" s="30" t="s">
        <v>137</v>
      </c>
      <c r="C43" s="31"/>
      <c r="D43" s="93"/>
      <c r="E43" s="94"/>
      <c r="F43" s="32"/>
      <c r="G43" s="58"/>
      <c r="H43" s="34"/>
      <c r="I43" s="34"/>
      <c r="J43" s="35"/>
      <c r="K43" s="35"/>
      <c r="L43" s="34"/>
      <c r="M43" s="37"/>
      <c r="N43" s="38"/>
      <c r="O43" s="39"/>
      <c r="P43" s="38"/>
      <c r="Q43" s="38"/>
      <c r="R43" s="40"/>
      <c r="S43" s="61"/>
      <c r="T43" s="42"/>
      <c r="U43" s="68"/>
      <c r="V43" s="69"/>
      <c r="W43" s="69"/>
      <c r="X43" s="69"/>
      <c r="Y43" s="69"/>
      <c r="Z43" s="69"/>
      <c r="AA43" s="69"/>
    </row>
    <row r="44" spans="1:27" s="26" customFormat="1" ht="21.75" customHeight="1" x14ac:dyDescent="0.25">
      <c r="A44" s="29"/>
      <c r="B44" s="30" t="s">
        <v>138</v>
      </c>
      <c r="C44" s="31"/>
      <c r="D44" s="93"/>
      <c r="E44" s="94"/>
      <c r="F44" s="32"/>
      <c r="G44" s="58"/>
      <c r="H44" s="34"/>
      <c r="I44" s="34"/>
      <c r="J44" s="35"/>
      <c r="K44" s="35"/>
      <c r="L44" s="34"/>
      <c r="M44" s="37"/>
      <c r="N44" s="38"/>
      <c r="O44" s="39"/>
      <c r="P44" s="38"/>
      <c r="Q44" s="38"/>
      <c r="R44" s="40"/>
      <c r="S44" s="61"/>
      <c r="T44" s="42"/>
      <c r="U44" s="68"/>
      <c r="V44" s="69"/>
      <c r="W44" s="69"/>
      <c r="X44" s="69"/>
      <c r="Y44" s="69"/>
      <c r="Z44" s="69"/>
      <c r="AA44" s="69"/>
    </row>
    <row r="45" spans="1:27" s="26" customFormat="1" ht="21.75" customHeight="1" x14ac:dyDescent="0.25">
      <c r="A45" s="29"/>
      <c r="B45" s="30" t="s">
        <v>139</v>
      </c>
      <c r="C45" s="31"/>
      <c r="D45" s="93"/>
      <c r="E45" s="94"/>
      <c r="F45" s="32"/>
      <c r="G45" s="58"/>
      <c r="H45" s="34"/>
      <c r="I45" s="34"/>
      <c r="J45" s="35"/>
      <c r="K45" s="35"/>
      <c r="L45" s="34"/>
      <c r="M45" s="37"/>
      <c r="N45" s="38"/>
      <c r="O45" s="39"/>
      <c r="P45" s="38"/>
      <c r="Q45" s="38"/>
      <c r="R45" s="40"/>
      <c r="S45" s="61"/>
      <c r="T45" s="42"/>
      <c r="U45" s="68"/>
      <c r="V45" s="69"/>
      <c r="W45" s="69"/>
      <c r="X45" s="69"/>
      <c r="Y45" s="69"/>
      <c r="Z45" s="69"/>
      <c r="AA45" s="69"/>
    </row>
    <row r="46" spans="1:27" s="26" customFormat="1" ht="21.75" customHeight="1" x14ac:dyDescent="0.25">
      <c r="A46" s="29"/>
      <c r="B46" s="30" t="s">
        <v>140</v>
      </c>
      <c r="C46" s="31"/>
      <c r="D46" s="93"/>
      <c r="E46" s="94"/>
      <c r="F46" s="32"/>
      <c r="G46" s="58"/>
      <c r="H46" s="34"/>
      <c r="I46" s="34"/>
      <c r="J46" s="35"/>
      <c r="K46" s="35"/>
      <c r="L46" s="34"/>
      <c r="M46" s="37"/>
      <c r="N46" s="38"/>
      <c r="O46" s="39"/>
      <c r="P46" s="38"/>
      <c r="Q46" s="38"/>
      <c r="R46" s="40"/>
      <c r="S46" s="61"/>
      <c r="T46" s="42"/>
      <c r="U46" s="68"/>
      <c r="V46" s="69"/>
      <c r="W46" s="69"/>
      <c r="X46" s="69"/>
      <c r="Y46" s="69"/>
      <c r="Z46" s="69"/>
      <c r="AA46" s="69"/>
    </row>
    <row r="47" spans="1:27" s="26" customFormat="1" ht="21.75" customHeight="1" x14ac:dyDescent="0.25">
      <c r="A47" s="29"/>
      <c r="B47" s="30" t="s">
        <v>141</v>
      </c>
      <c r="C47" s="31"/>
      <c r="D47" s="93"/>
      <c r="E47" s="94"/>
      <c r="F47" s="32"/>
      <c r="G47" s="58"/>
      <c r="H47" s="34"/>
      <c r="I47" s="34"/>
      <c r="J47" s="35"/>
      <c r="K47" s="35"/>
      <c r="L47" s="34"/>
      <c r="M47" s="37"/>
      <c r="N47" s="38"/>
      <c r="O47" s="39"/>
      <c r="P47" s="38"/>
      <c r="Q47" s="38"/>
      <c r="R47" s="40"/>
      <c r="S47" s="61"/>
      <c r="T47" s="42"/>
      <c r="U47" s="68"/>
      <c r="V47" s="69"/>
      <c r="W47" s="69"/>
      <c r="X47" s="69"/>
      <c r="Y47" s="69"/>
      <c r="Z47" s="69"/>
      <c r="AA47" s="69"/>
    </row>
    <row r="48" spans="1:27" s="26" customFormat="1" ht="21.75" customHeight="1" x14ac:dyDescent="0.25">
      <c r="A48" s="29"/>
      <c r="B48" s="30" t="s">
        <v>143</v>
      </c>
      <c r="C48" s="31"/>
      <c r="D48" s="93"/>
      <c r="E48" s="94"/>
      <c r="F48" s="32"/>
      <c r="G48" s="58"/>
      <c r="H48" s="34"/>
      <c r="I48" s="34"/>
      <c r="J48" s="35"/>
      <c r="K48" s="35"/>
      <c r="L48" s="34"/>
      <c r="M48" s="37"/>
      <c r="N48" s="38"/>
      <c r="O48" s="39"/>
      <c r="P48" s="38"/>
      <c r="Q48" s="38"/>
      <c r="R48" s="40"/>
      <c r="S48" s="61"/>
      <c r="T48" s="42"/>
      <c r="U48" s="68"/>
      <c r="V48" s="69"/>
      <c r="W48" s="69"/>
      <c r="X48" s="69"/>
      <c r="Y48" s="69"/>
      <c r="Z48" s="69"/>
      <c r="AA48" s="69"/>
    </row>
    <row r="49" spans="1:27" s="26" customFormat="1" ht="21.75" customHeight="1" x14ac:dyDescent="0.25">
      <c r="A49" s="29"/>
      <c r="B49" s="30" t="s">
        <v>145</v>
      </c>
      <c r="C49" s="31"/>
      <c r="D49" s="93">
        <v>8741340541</v>
      </c>
      <c r="E49" s="94" t="s">
        <v>194</v>
      </c>
      <c r="F49" s="32"/>
      <c r="G49" s="58"/>
      <c r="H49" s="34"/>
      <c r="I49" s="34"/>
      <c r="J49" s="35"/>
      <c r="K49" s="35"/>
      <c r="L49" s="34"/>
      <c r="M49" s="37"/>
      <c r="N49" s="38"/>
      <c r="O49" s="39"/>
      <c r="P49" s="38"/>
      <c r="Q49" s="38"/>
      <c r="R49" s="40"/>
      <c r="S49" s="61"/>
      <c r="T49" s="42"/>
      <c r="U49" s="68"/>
      <c r="V49" s="69"/>
      <c r="W49" s="69"/>
      <c r="X49" s="69"/>
      <c r="Y49" s="69"/>
      <c r="Z49" s="69"/>
      <c r="AA49" s="69"/>
    </row>
    <row r="50" spans="1:27" s="53" customFormat="1" ht="21.75" customHeight="1" x14ac:dyDescent="0.25">
      <c r="A50" s="110" t="s">
        <v>38</v>
      </c>
      <c r="B50" s="111"/>
      <c r="C50" s="112"/>
      <c r="D50" s="90"/>
      <c r="E50" s="90"/>
      <c r="F50" s="50" t="e">
        <f>SUM(F51:F59)</f>
        <v>#REF!</v>
      </c>
      <c r="G50" s="50">
        <f t="shared" ref="G50:AA50" si="8">SUM(G51:G59)</f>
        <v>549716933.5223</v>
      </c>
      <c r="H50" s="50">
        <f t="shared" si="8"/>
        <v>564002106.7665</v>
      </c>
      <c r="I50" s="50">
        <f t="shared" si="8"/>
        <v>662035446.69172931</v>
      </c>
      <c r="J50" s="50">
        <f t="shared" si="8"/>
        <v>106827200</v>
      </c>
      <c r="K50" s="50">
        <f t="shared" si="8"/>
        <v>106827200</v>
      </c>
      <c r="L50" s="50">
        <f t="shared" si="8"/>
        <v>106920800</v>
      </c>
      <c r="M50" s="50">
        <f t="shared" si="8"/>
        <v>106920800</v>
      </c>
      <c r="N50" s="50">
        <f t="shared" si="8"/>
        <v>106920800</v>
      </c>
      <c r="O50" s="50">
        <f t="shared" si="8"/>
        <v>128577600</v>
      </c>
      <c r="P50" s="50">
        <f t="shared" si="8"/>
        <v>106920800</v>
      </c>
      <c r="Q50" s="50">
        <f t="shared" si="8"/>
        <v>106920800</v>
      </c>
      <c r="R50" s="50" t="e">
        <f t="shared" si="8"/>
        <v>#REF!</v>
      </c>
      <c r="S50" s="50" t="e">
        <f t="shared" si="8"/>
        <v>#REF!</v>
      </c>
      <c r="T50" s="50">
        <f t="shared" si="8"/>
        <v>0</v>
      </c>
      <c r="U50" s="50" t="e">
        <f t="shared" si="8"/>
        <v>#REF!</v>
      </c>
      <c r="V50" s="50" t="e">
        <f t="shared" si="8"/>
        <v>#REF!</v>
      </c>
      <c r="W50" s="50" t="e">
        <f t="shared" si="8"/>
        <v>#REF!</v>
      </c>
      <c r="X50" s="50" t="e">
        <f t="shared" si="8"/>
        <v>#REF!</v>
      </c>
      <c r="Y50" s="50" t="e">
        <f t="shared" si="8"/>
        <v>#REF!</v>
      </c>
      <c r="Z50" s="50" t="e">
        <f t="shared" si="8"/>
        <v>#REF!</v>
      </c>
      <c r="AA50" s="50" t="e">
        <f t="shared" si="8"/>
        <v>#REF!</v>
      </c>
    </row>
    <row r="51" spans="1:27" s="26" customFormat="1" ht="21.75" customHeight="1" x14ac:dyDescent="0.25">
      <c r="A51" s="29">
        <v>26</v>
      </c>
      <c r="B51" s="30" t="s">
        <v>42</v>
      </c>
      <c r="C51" s="31" t="s">
        <v>41</v>
      </c>
      <c r="D51" s="30">
        <v>8646017066</v>
      </c>
      <c r="E51" s="30">
        <v>225245900</v>
      </c>
      <c r="F51" s="32">
        <f>'T1'!K49</f>
        <v>0</v>
      </c>
      <c r="G51" s="58">
        <f>'T2'!K51</f>
        <v>10032400</v>
      </c>
      <c r="H51" s="34">
        <f>'T3'!K51</f>
        <v>10032400</v>
      </c>
      <c r="I51" s="34">
        <f>'T4'!K50</f>
        <v>52750600</v>
      </c>
      <c r="J51" s="35">
        <f>'T5'!K45</f>
        <v>11559000</v>
      </c>
      <c r="K51" s="35">
        <f>'T6'!K44</f>
        <v>11559000</v>
      </c>
      <c r="L51" s="34">
        <f>'T7'!K43</f>
        <v>10719200</v>
      </c>
      <c r="M51" s="37">
        <f>'T8'!K43</f>
        <v>10719200</v>
      </c>
      <c r="N51" s="38">
        <f>'T9'!K43</f>
        <v>10719200</v>
      </c>
      <c r="O51" s="39">
        <f>'T10'!K43</f>
        <v>10719200</v>
      </c>
      <c r="P51" s="38">
        <f>'T11'!K43</f>
        <v>10719200</v>
      </c>
      <c r="Q51" s="38">
        <f>'T12'!K43</f>
        <v>10719200</v>
      </c>
      <c r="R51" s="40">
        <f>'T1'!O49+'T2'!O51+'T3'!O51+'T4'!O50+'T5'!O45+'T6'!O44+'T7'!O43+'T8'!O43+'T9'!O43+'T10'!O43+'T11'!O43+'T12'!O43</f>
        <v>9494541</v>
      </c>
      <c r="S51" s="61">
        <f>SUM(F51:Q51)-R51</f>
        <v>150754059</v>
      </c>
      <c r="T51" s="42"/>
      <c r="U51" s="68">
        <f>'T1'!V49+'T2'!V51+'T3'!V51+'T4'!V50+'T5'!V45+'T6'!V44+'T7'!V43+'T8'!V43+'T9'!V43+'T10'!V43+'T11'!V43+'T12'!V43</f>
        <v>149298600</v>
      </c>
      <c r="V51" s="69">
        <f>'T1'!W49+'T2'!W51+'T3'!W51+'T4'!W50+'T5'!W45+'T6'!W44+'T7'!W43+'T8'!W43+'T9'!W43+'T10'!W43+'T11'!W43+'T12'!W43</f>
        <v>165000000</v>
      </c>
      <c r="W51" s="69">
        <f>'T1'!X49+'T2'!X51+'T3'!X51+'T4'!X50+'T5'!X45+'T6'!X44+'T7'!X43+'T8'!X43+'T9'!X43+'T10'!X43+'T11'!X43+'T12'!X43</f>
        <v>4400000</v>
      </c>
      <c r="X51" s="69">
        <f>'T1'!Y49+'T2'!Y51+'T3'!Y51+'T4'!Y50+'T5'!Y45+'T6'!Y44+'T7'!Y43+'T8'!Y43+'T9'!Y43+'T10'!Y43+'T11'!Y43+'T12'!Y43</f>
        <v>0</v>
      </c>
      <c r="Y51" s="69">
        <f>'T1'!Z49+'T2'!Z51+'T3'!Z51+'T4'!Z50+'T5'!Z45+'T6'!Z44+'T7'!Z43+'T8'!Z43+'T9'!Z43+'T10'!Z43+'T11'!Z43+'T12'!Z43</f>
        <v>0</v>
      </c>
      <c r="Z51" s="69">
        <f t="shared" ref="Z51:Z58" si="9">MAX(U51-V51-W51-R51,0)</f>
        <v>0</v>
      </c>
      <c r="AA51" s="69">
        <f t="shared" ref="AA51:AA58" si="10">ROUND(IF(Z51&gt;960000000,((Z51-960000000)*0.35+217800000),IF(AND(Z51&gt;624000000,Z51&lt;=624000000),((Z51-624000000)*0.3+1170000000),IF(AND(Z51&gt;384000000,Z51&lt;=624000000),((Z51-32000000)*0.25+4750000),IF(AND(Z51&gt;216000000,Z51&lt;=384000000),((Z51-216000000)*0.2+23400000),IF(AND(Z51&gt;120000000,Z51&lt;=216000000),((Z51-120000000)*0.15+9000000),IF(AND(Z51&gt;60000000,Z51&lt;=120000000),((Z51-60000000)*0.1+3000000),(Z51*0.05))))))),0)</f>
        <v>0</v>
      </c>
    </row>
    <row r="52" spans="1:27" s="26" customFormat="1" ht="21.75" customHeight="1" x14ac:dyDescent="0.2">
      <c r="A52" s="29">
        <v>27</v>
      </c>
      <c r="B52" s="30" t="s">
        <v>79</v>
      </c>
      <c r="C52" s="31" t="s">
        <v>40</v>
      </c>
      <c r="D52" s="30">
        <v>8021110872</v>
      </c>
      <c r="E52" s="30" t="s">
        <v>184</v>
      </c>
      <c r="F52" s="32">
        <f>'T1'!K50</f>
        <v>52750600</v>
      </c>
      <c r="G52" s="58">
        <f>'T2'!K52</f>
        <v>10828400</v>
      </c>
      <c r="H52" s="34">
        <f>'T3'!K52</f>
        <v>10828400</v>
      </c>
      <c r="I52" s="34">
        <f>'T4'!K51</f>
        <v>10032400</v>
      </c>
      <c r="J52" s="35">
        <f>'T5'!K46</f>
        <v>0</v>
      </c>
      <c r="K52" s="35">
        <f>'T6'!K45</f>
        <v>0</v>
      </c>
      <c r="L52" s="34">
        <f>'T7'!K44</f>
        <v>11031200</v>
      </c>
      <c r="M52" s="37">
        <f>'T8'!K44</f>
        <v>11031200</v>
      </c>
      <c r="N52" s="38">
        <f>'T9'!K44</f>
        <v>11031200</v>
      </c>
      <c r="O52" s="39">
        <f>'T10'!K44</f>
        <v>11031200</v>
      </c>
      <c r="P52" s="38">
        <f>'T11'!K44</f>
        <v>11031200</v>
      </c>
      <c r="Q52" s="38">
        <f>'T12'!K44</f>
        <v>11031200</v>
      </c>
      <c r="R52" s="40">
        <f>'T1'!O50+'T2'!O52+'T3'!O52+'T4'!O51+'T5'!O46+'T6'!O45+'T7'!O44+'T8'!O44+'T9'!O44+'T10'!O44+'T11'!O44+'T12'!O44</f>
        <v>9224586</v>
      </c>
      <c r="S52" s="61">
        <f t="shared" ref="S52:S59" si="11">SUM(F52:Q52)-R52</f>
        <v>141402414</v>
      </c>
      <c r="T52" s="49"/>
      <c r="U52" s="68">
        <f>'T1'!V50+'T2'!V52+'T3'!V52+'T4'!V51+'T5'!V46+'T6'!V45+'T7'!V44+'T8'!V44+'T9'!V44+'T10'!V44+'T11'!V44+'T12'!V44</f>
        <v>140407000</v>
      </c>
      <c r="V52" s="69">
        <f>'T1'!W50+'T2'!W52+'T3'!W52+'T4'!W51+'T5'!W46+'T6'!W45+'T7'!W44+'T8'!W44+'T9'!W44+'T10'!W44+'T11'!W44+'T12'!W44</f>
        <v>154000000</v>
      </c>
      <c r="W52" s="69">
        <f>'T1'!X50+'T2'!X52+'T3'!X52+'T4'!X51+'T5'!X46+'T6'!X45+'T7'!X44+'T8'!X44+'T9'!X44+'T10'!X44+'T11'!X44+'T12'!X44</f>
        <v>13200000</v>
      </c>
      <c r="X52" s="69">
        <f>'T1'!Y50+'T2'!Y52+'T3'!Y52+'T4'!Y51+'T5'!Y46+'T6'!Y45+'T7'!Y44+'T8'!Y44+'T9'!Y44+'T10'!Y44+'T11'!Y44+'T12'!Y44</f>
        <v>0</v>
      </c>
      <c r="Y52" s="69">
        <f>'T1'!Z50+'T2'!Z52+'T3'!Z52+'T4'!Z51+'T5'!Z46+'T6'!Z45+'T7'!Z44+'T8'!Z44+'T9'!Z44+'T10'!Z44+'T11'!Z44+'T12'!Z44</f>
        <v>0</v>
      </c>
      <c r="Z52" s="69">
        <f t="shared" si="9"/>
        <v>0</v>
      </c>
      <c r="AA52" s="69">
        <f t="shared" si="10"/>
        <v>0</v>
      </c>
    </row>
    <row r="53" spans="1:27" s="26" customFormat="1" ht="17.25" customHeight="1" x14ac:dyDescent="0.25">
      <c r="A53" s="29">
        <v>28</v>
      </c>
      <c r="B53" s="30" t="s">
        <v>81</v>
      </c>
      <c r="C53" s="31" t="s">
        <v>41</v>
      </c>
      <c r="D53" s="93" t="s">
        <v>185</v>
      </c>
      <c r="E53" s="93" t="s">
        <v>186</v>
      </c>
      <c r="F53" s="32">
        <f>'T1'!K51</f>
        <v>10032400</v>
      </c>
      <c r="G53" s="58">
        <f>'T2'!K53</f>
        <v>10828400</v>
      </c>
      <c r="H53" s="34">
        <f>'T3'!K53</f>
        <v>10828400</v>
      </c>
      <c r="I53" s="34">
        <f>'T4'!K52</f>
        <v>10828400</v>
      </c>
      <c r="J53" s="35">
        <f>'T5'!K48</f>
        <v>0</v>
      </c>
      <c r="K53" s="35">
        <f>'T6'!K47</f>
        <v>0</v>
      </c>
      <c r="L53" s="34">
        <f>'T7'!K45</f>
        <v>11559000</v>
      </c>
      <c r="M53" s="37">
        <f>'T8'!K45</f>
        <v>11559000</v>
      </c>
      <c r="N53" s="38">
        <f>'T9'!K45</f>
        <v>11559000</v>
      </c>
      <c r="O53" s="39">
        <f>'T10'!K45</f>
        <v>11559000</v>
      </c>
      <c r="P53" s="38">
        <f>'T11'!K45</f>
        <v>11559000</v>
      </c>
      <c r="Q53" s="38">
        <f>'T12'!K45</f>
        <v>11559000</v>
      </c>
      <c r="R53" s="40">
        <f>'T1'!O51+'T2'!O53+'T3'!O53+'T4'!O52+'T5'!O48+'T6'!O47+'T7'!O45+'T8'!O45+'T9'!O45+'T10'!O45+'T11'!O45+'T12'!O45</f>
        <v>6185865</v>
      </c>
      <c r="S53" s="61">
        <f t="shared" si="11"/>
        <v>105685735</v>
      </c>
      <c r="T53" s="42"/>
      <c r="U53" s="68">
        <f>'T1'!V51+'T2'!V53+'T3'!V53+'T4'!V52+'T5'!V48+'T6'!V47+'T7'!V45+'T8'!V45+'T9'!V45+'T10'!V45+'T11'!V45+'T12'!V45</f>
        <v>104571600</v>
      </c>
      <c r="V53" s="69">
        <f>'T1'!W51+'T2'!W53+'T3'!W53+'T4'!W52+'T5'!W48+'T6'!W47+'T7'!W45+'T8'!W45+'T9'!W45+'T10'!W45+'T11'!W45+'T12'!W45</f>
        <v>110000000</v>
      </c>
      <c r="W53" s="69">
        <f>'T1'!X51+'T2'!X53+'T3'!X53+'T4'!X52+'T5'!X48+'T6'!X47+'T7'!X45+'T8'!X45+'T9'!X45+'T10'!X45+'T11'!X45+'T12'!X45</f>
        <v>4400000</v>
      </c>
      <c r="X53" s="69">
        <f>'T1'!Y51+'T2'!Y53+'T3'!Y53+'T4'!Y52+'T5'!Y48+'T6'!Y47+'T7'!Y45+'T8'!Y45+'T9'!Y45+'T10'!Y45+'T11'!Y45+'T12'!Y45</f>
        <v>0</v>
      </c>
      <c r="Y53" s="69">
        <f>'T1'!Z51+'T2'!Z53+'T3'!Z53+'T4'!Z52+'T5'!Z48+'T6'!Z47+'T7'!Z45+'T8'!Z45+'T9'!Z45+'T10'!Z45+'T11'!Z45+'T12'!Z45</f>
        <v>0</v>
      </c>
      <c r="Z53" s="69">
        <f t="shared" si="9"/>
        <v>0</v>
      </c>
      <c r="AA53" s="69">
        <f t="shared" si="10"/>
        <v>0</v>
      </c>
    </row>
    <row r="54" spans="1:27" s="26" customFormat="1" ht="17.25" customHeight="1" x14ac:dyDescent="0.25">
      <c r="A54" s="29">
        <v>29</v>
      </c>
      <c r="B54" s="30" t="s">
        <v>100</v>
      </c>
      <c r="C54" s="31" t="s">
        <v>111</v>
      </c>
      <c r="D54" s="93" t="s">
        <v>187</v>
      </c>
      <c r="E54" s="93" t="s">
        <v>188</v>
      </c>
      <c r="F54" s="32" t="e">
        <f>'T1'!#REF!</f>
        <v>#REF!</v>
      </c>
      <c r="G54" s="58">
        <f>'T2'!K54</f>
        <v>10828400</v>
      </c>
      <c r="H54" s="34">
        <f>'T3'!K54</f>
        <v>10828400</v>
      </c>
      <c r="I54" s="34">
        <f>'T4'!K53</f>
        <v>10828400</v>
      </c>
      <c r="J54" s="35">
        <f>'T5'!K49</f>
        <v>0</v>
      </c>
      <c r="K54" s="35">
        <f>'T6'!K48</f>
        <v>0</v>
      </c>
      <c r="L54" s="34">
        <f>'T7'!K46</f>
        <v>0</v>
      </c>
      <c r="M54" s="37">
        <f>'T8'!K46</f>
        <v>0</v>
      </c>
      <c r="N54" s="38">
        <f>'T9'!K46</f>
        <v>0</v>
      </c>
      <c r="O54" s="39">
        <f>'T10'!K46</f>
        <v>0</v>
      </c>
      <c r="P54" s="38">
        <f>'T11'!K46</f>
        <v>0</v>
      </c>
      <c r="Q54" s="38">
        <f>'T12'!K46</f>
        <v>0</v>
      </c>
      <c r="R54" s="40" t="e">
        <f>'T1'!#REF!+'T2'!O54+'T3'!O54+'T4'!O53+'T5'!O49+'T6'!O48+'T7'!O46+'T8'!O46+'T9'!O46+'T10'!O46+'T11'!O46+'T12'!O46</f>
        <v>#REF!</v>
      </c>
      <c r="S54" s="61" t="e">
        <f t="shared" si="11"/>
        <v>#REF!</v>
      </c>
      <c r="T54" s="42"/>
      <c r="U54" s="68" t="e">
        <f>'T1'!#REF!+'T2'!V54+'T3'!V54+'T4'!V53+'T5'!V49+'T6'!V48+'T7'!V46+'T8'!V46+'T9'!V46+'T10'!V46+'T11'!V46+'T12'!V46</f>
        <v>#REF!</v>
      </c>
      <c r="V54" s="69" t="e">
        <f>'T1'!#REF!+'T2'!W54+'T3'!W54+'T4'!W53+'T5'!W49+'T6'!W48+'T7'!W46+'T8'!W46+'T9'!W46+'T10'!W46+'T11'!W46+'T12'!W46</f>
        <v>#REF!</v>
      </c>
      <c r="W54" s="69" t="e">
        <f>'T1'!#REF!+'T2'!X54+'T3'!X54+'T4'!X53+'T5'!X49+'T6'!X48+'T7'!X46+'T8'!X46+'T9'!X46+'T10'!X46+'T11'!X46+'T12'!X46</f>
        <v>#REF!</v>
      </c>
      <c r="X54" s="69" t="e">
        <f>'T1'!#REF!+'T2'!Y54+'T3'!Y54+'T4'!Y53+'T5'!Y49+'T6'!Y48+'T7'!Y46+'T8'!Y46+'T9'!Y46+'T10'!Y46+'T11'!Y46+'T12'!Y46</f>
        <v>#REF!</v>
      </c>
      <c r="Y54" s="69" t="e">
        <f>'T1'!#REF!+'T2'!Z54+'T3'!Z54+'T4'!Z53+'T5'!Z49+'T6'!Z48+'T7'!Z46+'T8'!Z46+'T9'!Z46+'T10'!Z46+'T11'!Z46+'T12'!Z46</f>
        <v>#REF!</v>
      </c>
      <c r="Z54" s="69" t="e">
        <f t="shared" si="9"/>
        <v>#REF!</v>
      </c>
      <c r="AA54" s="69" t="e">
        <f t="shared" si="10"/>
        <v>#REF!</v>
      </c>
    </row>
    <row r="55" spans="1:27" s="26" customFormat="1" ht="17.25" customHeight="1" x14ac:dyDescent="0.25">
      <c r="A55" s="29">
        <v>30</v>
      </c>
      <c r="B55" s="64" t="s">
        <v>105</v>
      </c>
      <c r="C55" s="31" t="s">
        <v>40</v>
      </c>
      <c r="D55" s="64">
        <v>8822503843</v>
      </c>
      <c r="E55" s="64" t="s">
        <v>189</v>
      </c>
      <c r="F55" s="32">
        <f>'T1'!K52</f>
        <v>10828400</v>
      </c>
      <c r="G55" s="58">
        <f>'T2'!K55</f>
        <v>10233000</v>
      </c>
      <c r="H55" s="34">
        <f>'T3'!K55</f>
        <v>10233000</v>
      </c>
      <c r="I55" s="34">
        <f>'T4'!K54</f>
        <v>10828400</v>
      </c>
      <c r="J55" s="35">
        <f>'T5'!K50</f>
        <v>52750600</v>
      </c>
      <c r="K55" s="35">
        <f>'T6'!K49</f>
        <v>52750600</v>
      </c>
      <c r="L55" s="34">
        <f>'T7'!K48</f>
        <v>0</v>
      </c>
      <c r="M55" s="37">
        <f>'T8'!K48</f>
        <v>0</v>
      </c>
      <c r="N55" s="38">
        <f>'T9'!K48</f>
        <v>0</v>
      </c>
      <c r="O55" s="39">
        <f>'T10'!K50</f>
        <v>52750600</v>
      </c>
      <c r="P55" s="38">
        <f>'T11'!K48</f>
        <v>0</v>
      </c>
      <c r="Q55" s="38">
        <f>'T12'!K48</f>
        <v>0</v>
      </c>
      <c r="R55" s="40">
        <f>'T1'!O52+'T2'!O55+'T3'!O55+'T4'!O54+'T5'!O50+'T6'!O49+'T7'!O48+'T8'!O48+'T9'!O48+'T10'!O50+'T11'!O48+'T12'!O48</f>
        <v>12036717</v>
      </c>
      <c r="S55" s="61">
        <f t="shared" si="11"/>
        <v>188337883</v>
      </c>
      <c r="T55" s="42"/>
      <c r="U55" s="68">
        <f>'T1'!V52+'T2'!V55+'T3'!V55+'T4'!V54+'T5'!V50+'T6'!V49+'T7'!V48+'T8'!V48+'T9'!V48+'T10'!V50+'T11'!V48+'T12'!V48</f>
        <v>186504600</v>
      </c>
      <c r="V55" s="69">
        <f>'T1'!W52+'T2'!W55+'T3'!W55+'T4'!W54+'T5'!W50+'T6'!W49+'T7'!W48+'T8'!W48+'T9'!W48+'T10'!W50+'T11'!W48+'T12'!W48</f>
        <v>209000000</v>
      </c>
      <c r="W55" s="69">
        <f>'T1'!X52+'T2'!X55+'T3'!X55+'T4'!X54+'T5'!X50+'T6'!X49+'T7'!X48+'T8'!X48+'T9'!X48+'T10'!X50+'T11'!X48+'T12'!X48</f>
        <v>17600000</v>
      </c>
      <c r="X55" s="69">
        <f>'T1'!Y52+'T2'!Y55+'T3'!Y55+'T4'!Y54+'T5'!Y50+'T6'!Y49+'T7'!Y48+'T8'!Y48+'T9'!Y48+'T10'!Y50+'T11'!Y48+'T12'!Y48</f>
        <v>0</v>
      </c>
      <c r="Y55" s="69">
        <f>'T1'!Z52+'T2'!Z55+'T3'!Z55+'T4'!Z54+'T5'!Z50+'T6'!Z49+'T7'!Z48+'T8'!Z48+'T9'!Z48+'T10'!Z50+'T11'!Z48+'T12'!Z48</f>
        <v>0</v>
      </c>
      <c r="Z55" s="69">
        <f t="shared" si="9"/>
        <v>0</v>
      </c>
      <c r="AA55" s="69">
        <f t="shared" si="10"/>
        <v>0</v>
      </c>
    </row>
    <row r="56" spans="1:27" s="26" customFormat="1" ht="17.25" customHeight="1" x14ac:dyDescent="0.25">
      <c r="A56" s="29">
        <v>31</v>
      </c>
      <c r="B56" s="30" t="s">
        <v>106</v>
      </c>
      <c r="C56" s="31" t="s">
        <v>40</v>
      </c>
      <c r="D56" s="93" t="s">
        <v>190</v>
      </c>
      <c r="E56" s="93" t="s">
        <v>191</v>
      </c>
      <c r="F56" s="32" t="e">
        <f>'T1'!#REF!</f>
        <v>#REF!</v>
      </c>
      <c r="G56" s="58">
        <f>'T2'!K57</f>
        <v>0</v>
      </c>
      <c r="H56" s="34">
        <f>'T3'!K57</f>
        <v>0</v>
      </c>
      <c r="I56" s="34">
        <f>'T4'!K55</f>
        <v>10233000</v>
      </c>
      <c r="J56" s="35">
        <f>'T5'!K51</f>
        <v>10032400</v>
      </c>
      <c r="K56" s="35">
        <f>'T6'!K50</f>
        <v>10032400</v>
      </c>
      <c r="L56" s="34">
        <f>'T7'!K49</f>
        <v>0</v>
      </c>
      <c r="M56" s="37">
        <f>'T8'!K49</f>
        <v>0</v>
      </c>
      <c r="N56" s="38">
        <f>'T9'!K49</f>
        <v>0</v>
      </c>
      <c r="O56" s="39">
        <f>'T10'!K51</f>
        <v>10032400</v>
      </c>
      <c r="P56" s="38">
        <f>'T11'!K49</f>
        <v>0</v>
      </c>
      <c r="Q56" s="38">
        <f>'T12'!K49</f>
        <v>0</v>
      </c>
      <c r="R56" s="40" t="e">
        <f>'T1'!#REF!+'T2'!O57+'T3'!O57+'T4'!O55+'T5'!O51+'T6'!O50+'T7'!O49+'T8'!O49+'T9'!O49+'T10'!O51+'T11'!O49+'T12'!O49</f>
        <v>#REF!</v>
      </c>
      <c r="S56" s="61" t="e">
        <f t="shared" si="11"/>
        <v>#REF!</v>
      </c>
      <c r="T56" s="42"/>
      <c r="U56" s="68" t="e">
        <f>'T1'!#REF!+'T2'!V57+'T3'!V57+'T4'!V55+'T5'!V51+'T6'!V50+'T7'!V49+'T8'!V49+'T9'!V49+'T10'!V51+'T11'!V49+'T12'!V49</f>
        <v>#REF!</v>
      </c>
      <c r="V56" s="69" t="e">
        <f>'T1'!#REF!+'T2'!W57+'T3'!W57+'T4'!W55+'T5'!W51+'T6'!W50+'T7'!W49+'T8'!W49+'T9'!W49+'T10'!W51+'T11'!W49+'T12'!W49</f>
        <v>#REF!</v>
      </c>
      <c r="W56" s="69" t="e">
        <f>'T1'!#REF!+'T2'!X57+'T3'!X57+'T4'!X55+'T5'!X51+'T6'!X50+'T7'!X49+'T8'!X49+'T9'!X49+'T10'!X51+'T11'!X49+'T12'!X49</f>
        <v>#REF!</v>
      </c>
      <c r="X56" s="69" t="e">
        <f>'T1'!#REF!+'T2'!Y57+'T3'!Y57+'T4'!Y55+'T5'!Y51+'T6'!Y50+'T7'!Y49+'T8'!Y49+'T9'!Y49+'T10'!Y51+'T11'!Y49+'T12'!Y49</f>
        <v>#REF!</v>
      </c>
      <c r="Y56" s="69" t="e">
        <f>'T1'!#REF!+'T2'!Z57+'T3'!Z57+'T4'!Z55+'T5'!Z51+'T6'!Z50+'T7'!Z49+'T8'!Z49+'T9'!Z49+'T10'!Z51+'T11'!Z49+'T12'!Z49</f>
        <v>#REF!</v>
      </c>
      <c r="Z56" s="69" t="e">
        <f t="shared" si="9"/>
        <v>#REF!</v>
      </c>
      <c r="AA56" s="69" t="e">
        <f t="shared" si="10"/>
        <v>#REF!</v>
      </c>
    </row>
    <row r="57" spans="1:27" s="26" customFormat="1" ht="17.25" customHeight="1" x14ac:dyDescent="0.25">
      <c r="A57" s="29">
        <v>32</v>
      </c>
      <c r="B57" s="64" t="s">
        <v>117</v>
      </c>
      <c r="C57" s="31" t="s">
        <v>40</v>
      </c>
      <c r="D57" s="64">
        <v>8640706824</v>
      </c>
      <c r="E57" s="64" t="s">
        <v>192</v>
      </c>
      <c r="F57" s="32">
        <f>'T1'!K53</f>
        <v>10828400</v>
      </c>
      <c r="G57" s="58">
        <f>'T2'!K58</f>
        <v>0</v>
      </c>
      <c r="H57" s="34">
        <f>'T3'!K58</f>
        <v>0</v>
      </c>
      <c r="I57" s="34">
        <f>'T4'!K57</f>
        <v>0</v>
      </c>
      <c r="J57" s="35">
        <f>'T5'!K52</f>
        <v>10828400</v>
      </c>
      <c r="K57" s="35">
        <f>'T6'!K51</f>
        <v>10828400</v>
      </c>
      <c r="L57" s="34">
        <f>'T7'!K50</f>
        <v>52750600</v>
      </c>
      <c r="M57" s="37">
        <f>'T8'!K50</f>
        <v>52750600</v>
      </c>
      <c r="N57" s="38">
        <f>'T9'!K50</f>
        <v>52750600</v>
      </c>
      <c r="O57" s="39">
        <f>'T10'!K52</f>
        <v>10828400</v>
      </c>
      <c r="P57" s="38">
        <f>'T11'!K50</f>
        <v>52750600</v>
      </c>
      <c r="Q57" s="38">
        <f>'T12'!K50</f>
        <v>52750600</v>
      </c>
      <c r="R57" s="40">
        <f>'T1'!O53+'T2'!O58+'T3'!O58+'T4'!O57+'T5'!O52+'T6'!O51+'T7'!O50+'T8'!O50+'T9'!O50+'T10'!O52+'T11'!O50+'T12'!O50</f>
        <v>18490899</v>
      </c>
      <c r="S57" s="61">
        <f t="shared" si="11"/>
        <v>288575701</v>
      </c>
      <c r="T57" s="42"/>
      <c r="U57" s="68">
        <f>'T1'!V53+'T2'!V58+'T3'!V58+'T4'!V57+'T5'!V52+'T6'!V51+'T7'!V50+'T8'!V50+'T9'!V50+'T10'!V52+'T11'!V50+'T12'!V50</f>
        <v>285896600</v>
      </c>
      <c r="V57" s="69">
        <f>'T1'!W53+'T2'!W58+'T3'!W58+'T4'!W57+'T5'!W52+'T6'!W51+'T7'!W50+'T8'!W50+'T9'!W50+'T10'!W52+'T11'!W50+'T12'!W50</f>
        <v>319000000</v>
      </c>
      <c r="W57" s="69">
        <f>'T1'!X53+'T2'!X58+'T3'!X58+'T4'!X57+'T5'!X52+'T6'!X51+'T7'!X50+'T8'!X50+'T9'!X50+'T10'!X52+'T11'!X50+'T12'!X50</f>
        <v>35200000</v>
      </c>
      <c r="X57" s="69">
        <f>'T1'!Y53+'T2'!Y58+'T3'!Y58+'T4'!Y57+'T5'!Y52+'T6'!Y51+'T7'!Y50+'T8'!Y50+'T9'!Y50+'T10'!Y52+'T11'!Y50+'T12'!Y50</f>
        <v>0</v>
      </c>
      <c r="Y57" s="69">
        <f>'T1'!Z53+'T2'!Z58+'T3'!Z58+'T4'!Z57+'T5'!Z52+'T6'!Z51+'T7'!Z50+'T8'!Z50+'T9'!Z50+'T10'!Z52+'T11'!Z50+'T12'!Z50</f>
        <v>0</v>
      </c>
      <c r="Z57" s="69">
        <f t="shared" si="9"/>
        <v>0</v>
      </c>
      <c r="AA57" s="69">
        <f t="shared" si="10"/>
        <v>0</v>
      </c>
    </row>
    <row r="58" spans="1:27" s="26" customFormat="1" ht="17.25" customHeight="1" x14ac:dyDescent="0.25">
      <c r="A58" s="29">
        <v>33</v>
      </c>
      <c r="B58" s="30" t="s">
        <v>121</v>
      </c>
      <c r="C58" s="31" t="s">
        <v>40</v>
      </c>
      <c r="D58" s="30">
        <v>8421228149</v>
      </c>
      <c r="E58" s="30" t="s">
        <v>193</v>
      </c>
      <c r="F58" s="32">
        <f>'T1'!K54</f>
        <v>10828400</v>
      </c>
      <c r="G58" s="58">
        <f>'T2'!K59</f>
        <v>496966333.52229995</v>
      </c>
      <c r="H58" s="34">
        <f>'T3'!K59</f>
        <v>511251506.7665</v>
      </c>
      <c r="I58" s="34">
        <f>'T4'!K58</f>
        <v>0</v>
      </c>
      <c r="J58" s="35">
        <f>'T5'!K53</f>
        <v>10828400</v>
      </c>
      <c r="K58" s="35">
        <f>'T6'!K52</f>
        <v>10828400</v>
      </c>
      <c r="L58" s="34">
        <f>'T7'!K51</f>
        <v>10032400</v>
      </c>
      <c r="M58" s="37">
        <f>'T8'!K51</f>
        <v>10032400</v>
      </c>
      <c r="N58" s="38">
        <f>'T9'!K51</f>
        <v>10032400</v>
      </c>
      <c r="O58" s="39">
        <f>'T10'!K53</f>
        <v>10828400</v>
      </c>
      <c r="P58" s="38">
        <f>'T11'!K51</f>
        <v>10032400</v>
      </c>
      <c r="Q58" s="38">
        <f>'T12'!K51</f>
        <v>10032400</v>
      </c>
      <c r="R58" s="40">
        <f>'T1'!O54+'T2'!O59+'T3'!O59+'T4'!O58+'T5'!O53+'T6'!O52+'T7'!O51+'T8'!O51+'T9'!O51+'T10'!O53+'T11'!O51+'T12'!O51</f>
        <v>55727553</v>
      </c>
      <c r="S58" s="61">
        <f t="shared" si="11"/>
        <v>1045965887.2888</v>
      </c>
      <c r="T58" s="42"/>
      <c r="U58" s="68">
        <f>'T1'!V54+'T2'!V59+'T3'!V59+'T4'!V58+'T5'!V53+'T6'!V52+'T7'!V51+'T8'!V51+'T9'!V51+'T10'!V53+'T11'!V51+'T12'!V51</f>
        <v>1044023440.2888</v>
      </c>
      <c r="V58" s="69">
        <f>'T1'!W54+'T2'!W59+'T3'!W59+'T4'!W58+'T5'!W53+'T6'!W52+'T7'!W51+'T8'!W51+'T9'!W51+'T10'!W53+'T11'!W51+'T12'!W51</f>
        <v>869000000</v>
      </c>
      <c r="W58" s="69">
        <f>'T1'!X54+'T2'!X59+'T3'!X59+'T4'!X58+'T5'!X53+'T6'!X52+'T7'!X51+'T8'!X51+'T9'!X51+'T10'!X53+'T11'!X51+'T12'!X51</f>
        <v>220000000</v>
      </c>
      <c r="X58" s="69">
        <f>'T1'!Y54+'T2'!Y59+'T3'!Y59+'T4'!Y58+'T5'!Y53+'T6'!Y52+'T7'!Y51+'T8'!Y51+'T9'!Y51+'T10'!Y53+'T11'!Y51+'T12'!Y51</f>
        <v>97856363.188749999</v>
      </c>
      <c r="Y58" s="69">
        <f>'T1'!Z54+'T2'!Z59+'T3'!Z59+'T4'!Z58+'T5'!Z53+'T6'!Z52+'T7'!Z51+'T8'!Z51+'T9'!Z51+'T10'!Z53+'T11'!Z51+'T12'!Z51</f>
        <v>5047617</v>
      </c>
      <c r="Z58" s="69">
        <f t="shared" si="9"/>
        <v>0</v>
      </c>
      <c r="AA58" s="69">
        <f t="shared" si="10"/>
        <v>0</v>
      </c>
    </row>
    <row r="59" spans="1:27" s="26" customFormat="1" ht="17.25" customHeight="1" x14ac:dyDescent="0.25">
      <c r="A59" s="29">
        <v>33</v>
      </c>
      <c r="B59" s="30" t="s">
        <v>135</v>
      </c>
      <c r="C59" s="31" t="s">
        <v>41</v>
      </c>
      <c r="D59" s="30">
        <v>8484286062</v>
      </c>
      <c r="E59" s="30">
        <v>152167725</v>
      </c>
      <c r="F59" s="32">
        <f>'T1'!K55</f>
        <v>10233000</v>
      </c>
      <c r="G59" s="58">
        <f>'T2'!K60</f>
        <v>0</v>
      </c>
      <c r="H59" s="34">
        <f>'T3'!K60</f>
        <v>0</v>
      </c>
      <c r="I59" s="34">
        <f>'T4'!K59</f>
        <v>556534246.69172931</v>
      </c>
      <c r="J59" s="35">
        <f>'T5'!K54</f>
        <v>10828400</v>
      </c>
      <c r="K59" s="35">
        <f>'T6'!K53</f>
        <v>10828400</v>
      </c>
      <c r="L59" s="34">
        <f>'T7'!K52</f>
        <v>10828400</v>
      </c>
      <c r="M59" s="37">
        <f>'T8'!K52</f>
        <v>10828400</v>
      </c>
      <c r="N59" s="38">
        <f>'T9'!K52</f>
        <v>10828400</v>
      </c>
      <c r="O59" s="39">
        <f>'T10'!K54</f>
        <v>10828400</v>
      </c>
      <c r="P59" s="38">
        <f>'T11'!K52</f>
        <v>10828400</v>
      </c>
      <c r="Q59" s="38">
        <f>'T12'!K52</f>
        <v>10828400</v>
      </c>
      <c r="R59" s="40">
        <f>'T1'!O55+'T2'!O60+'T3'!O60+'T4'!O59+'T5'!O54+'T6'!O53+'T7'!O52+'T8'!O52+'T9'!O52+'T10'!O54+'T11'!O52+'T12'!O52</f>
        <v>31626231</v>
      </c>
      <c r="S59" s="61">
        <f t="shared" si="11"/>
        <v>621768215.69172931</v>
      </c>
      <c r="T59" s="42"/>
      <c r="U59" s="68">
        <f>'T1'!V55+'T2'!V60+'T3'!V60+'T4'!V59+'T5'!V54+'T6'!V53+'T7'!V52+'T8'!V52+'T9'!V52+'T10'!V54+'T11'!V52+'T12'!V52</f>
        <v>620544446.69172931</v>
      </c>
      <c r="V59" s="69">
        <f>'T1'!W55+'T2'!W60+'T3'!W60+'T4'!W59+'T5'!W54+'T6'!W53+'T7'!W52+'T8'!W52+'T9'!W52+'T10'!W54+'T11'!W52+'T12'!W52</f>
        <v>506000000</v>
      </c>
      <c r="W59" s="69">
        <f>'T1'!X55+'T2'!X60+'T3'!X60+'T4'!X59+'T5'!X54+'T6'!X53+'T7'!X52+'T8'!X52+'T9'!X52+'T10'!X54+'T11'!X52+'T12'!X52</f>
        <v>132000000</v>
      </c>
      <c r="X59" s="69">
        <f>'T1'!Y55+'T2'!Y60+'T3'!Y60+'T4'!Y59+'T5'!Y54+'T6'!Y53+'T7'!Y52+'T8'!Y52+'T9'!Y52+'T10'!Y54+'T11'!Y52+'T12'!Y52</f>
        <v>80510505.287796944</v>
      </c>
      <c r="Y59" s="69">
        <f>'T1'!Z55+'T2'!Z60+'T3'!Z60+'T4'!Z59+'T5'!Z54+'T6'!Z53+'T7'!Z52+'T8'!Z52+'T9'!Z52+'T10'!Z54+'T11'!Z52+'T12'!Z52</f>
        <v>6826311.5</v>
      </c>
      <c r="Z59" s="69">
        <f t="shared" ref="Z59" si="12">MAX(U59-V59-W59-R59,0)</f>
        <v>0</v>
      </c>
      <c r="AA59" s="69">
        <f t="shared" ref="AA59" si="13">ROUND(IF(Z59&gt;960000000,((Z59-960000000)*0.35+217800000),IF(AND(Z59&gt;624000000,Z59&lt;=624000000),((Z59-624000000)*0.3+1170000000),IF(AND(Z59&gt;384000000,Z59&lt;=624000000),((Z59-32000000)*0.25+4750000),IF(AND(Z59&gt;216000000,Z59&lt;=384000000),((Z59-216000000)*0.2+23400000),IF(AND(Z59&gt;120000000,Z59&lt;=216000000),((Z59-120000000)*0.15+9000000),IF(AND(Z59&gt;60000000,Z59&lt;=120000000),((Z59-60000000)*0.1+3000000),(Z59*0.05))))))),0)</f>
        <v>0</v>
      </c>
    </row>
    <row r="60" spans="1:27" s="26" customFormat="1" ht="17.25" customHeight="1" x14ac:dyDescent="0.25">
      <c r="A60" s="116" t="s">
        <v>13</v>
      </c>
      <c r="B60" s="117"/>
      <c r="C60" s="46"/>
      <c r="D60" s="91"/>
      <c r="E60" s="91"/>
      <c r="F60" s="47" t="e">
        <f t="shared" ref="F60:S60" si="14">F11+F13+F15+F50</f>
        <v>#REF!</v>
      </c>
      <c r="G60" s="47" t="e">
        <f t="shared" si="14"/>
        <v>#REF!</v>
      </c>
      <c r="H60" s="47" t="e">
        <f t="shared" si="14"/>
        <v>#REF!</v>
      </c>
      <c r="I60" s="47" t="e">
        <f t="shared" si="14"/>
        <v>#REF!</v>
      </c>
      <c r="J60" s="47" t="e">
        <f t="shared" si="14"/>
        <v>#REF!</v>
      </c>
      <c r="K60" s="47" t="e">
        <f t="shared" si="14"/>
        <v>#REF!</v>
      </c>
      <c r="L60" s="47" t="e">
        <f t="shared" si="14"/>
        <v>#REF!</v>
      </c>
      <c r="M60" s="47" t="e">
        <f t="shared" si="14"/>
        <v>#REF!</v>
      </c>
      <c r="N60" s="47" t="e">
        <f t="shared" si="14"/>
        <v>#REF!</v>
      </c>
      <c r="O60" s="47" t="e">
        <f t="shared" si="14"/>
        <v>#REF!</v>
      </c>
      <c r="P60" s="47" t="e">
        <f t="shared" si="14"/>
        <v>#REF!</v>
      </c>
      <c r="Q60" s="47" t="e">
        <f t="shared" si="14"/>
        <v>#REF!</v>
      </c>
      <c r="R60" s="47" t="e">
        <f t="shared" si="14"/>
        <v>#REF!</v>
      </c>
      <c r="S60" s="47" t="e">
        <f t="shared" si="14"/>
        <v>#REF!</v>
      </c>
      <c r="T60" s="48"/>
      <c r="U60" s="47" t="e">
        <f t="shared" ref="U60:AA60" si="15">U11+U13+U15+U50</f>
        <v>#REF!</v>
      </c>
      <c r="V60" s="47" t="e">
        <f t="shared" si="15"/>
        <v>#REF!</v>
      </c>
      <c r="W60" s="47" t="e">
        <f t="shared" si="15"/>
        <v>#REF!</v>
      </c>
      <c r="X60" s="47" t="e">
        <f t="shared" si="15"/>
        <v>#REF!</v>
      </c>
      <c r="Y60" s="47" t="e">
        <f t="shared" si="15"/>
        <v>#REF!</v>
      </c>
      <c r="Z60" s="47" t="e">
        <f t="shared" si="15"/>
        <v>#REF!</v>
      </c>
      <c r="AA60" s="47" t="e">
        <f t="shared" si="15"/>
        <v>#REF!</v>
      </c>
    </row>
    <row r="61" spans="1:27" s="14" customFormat="1" ht="19.5" customHeight="1" x14ac:dyDescent="0.25">
      <c r="A61" s="7"/>
      <c r="B61" s="7"/>
      <c r="C61" s="8"/>
      <c r="D61" s="7"/>
      <c r="E61" s="7"/>
      <c r="F61" s="9"/>
      <c r="G61" s="9"/>
      <c r="H61" s="9"/>
      <c r="I61" s="9"/>
      <c r="J61" s="9"/>
      <c r="K61" s="9"/>
      <c r="L61" s="60"/>
      <c r="M61" s="9"/>
      <c r="N61" s="9"/>
      <c r="O61" s="9"/>
      <c r="P61" s="60"/>
      <c r="Q61" s="9"/>
      <c r="R61" s="9"/>
      <c r="S61" s="9"/>
      <c r="T61" s="15"/>
      <c r="U61" s="17"/>
      <c r="V61" s="70"/>
      <c r="W61" s="70"/>
      <c r="X61" s="70"/>
      <c r="Y61" s="70"/>
      <c r="Z61" s="70"/>
      <c r="AA61" s="70"/>
    </row>
    <row r="62" spans="1:27" s="17" customFormat="1" ht="12.75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M62" s="16"/>
      <c r="N62" s="16"/>
      <c r="O62" s="106" t="s">
        <v>128</v>
      </c>
      <c r="P62" s="106"/>
      <c r="Q62" s="106"/>
      <c r="R62" s="106"/>
      <c r="S62" s="106"/>
      <c r="T62" s="16"/>
      <c r="V62" s="70"/>
      <c r="W62" s="70"/>
      <c r="X62" s="70"/>
      <c r="Y62" s="70"/>
      <c r="Z62" s="70"/>
      <c r="AA62" s="70"/>
    </row>
    <row r="63" spans="1:27" s="17" customFormat="1" ht="12.75" x14ac:dyDescent="0.25">
      <c r="A63" s="10" t="s">
        <v>44</v>
      </c>
      <c r="B63" s="16"/>
      <c r="C63" s="16"/>
      <c r="D63" s="16"/>
      <c r="E63" s="16"/>
      <c r="F63" s="16"/>
      <c r="G63" s="10"/>
      <c r="H63" s="16"/>
      <c r="I63" s="105" t="s">
        <v>45</v>
      </c>
      <c r="J63" s="105"/>
      <c r="K63" s="16"/>
      <c r="L63" s="16"/>
      <c r="N63" s="10"/>
      <c r="O63" s="105" t="s">
        <v>46</v>
      </c>
      <c r="P63" s="105"/>
      <c r="Q63" s="105"/>
      <c r="R63" s="105"/>
      <c r="S63" s="105"/>
      <c r="T63" s="16"/>
      <c r="V63" s="70"/>
      <c r="W63" s="70"/>
      <c r="X63" s="70"/>
      <c r="Y63" s="70"/>
      <c r="Z63" s="70"/>
      <c r="AA63" s="70"/>
    </row>
    <row r="64" spans="1:27" s="17" customFormat="1" ht="12.75" x14ac:dyDescent="0.25">
      <c r="A64" s="11" t="s">
        <v>47</v>
      </c>
      <c r="B64" s="16"/>
      <c r="C64" s="16"/>
      <c r="D64" s="16"/>
      <c r="E64" s="16"/>
      <c r="F64" s="11"/>
      <c r="G64" s="11"/>
      <c r="H64" s="11"/>
      <c r="I64" s="106" t="s">
        <v>48</v>
      </c>
      <c r="J64" s="106"/>
      <c r="K64" s="16"/>
      <c r="L64" s="16"/>
      <c r="M64" s="16"/>
      <c r="N64" s="16"/>
      <c r="O64" s="106" t="s">
        <v>47</v>
      </c>
      <c r="P64" s="106"/>
      <c r="Q64" s="106"/>
      <c r="R64" s="106"/>
      <c r="S64" s="106"/>
      <c r="T64" s="16"/>
      <c r="V64" s="70"/>
      <c r="W64" s="70"/>
      <c r="X64" s="70"/>
      <c r="Y64" s="70"/>
      <c r="Z64" s="70"/>
      <c r="AA64" s="70"/>
    </row>
    <row r="65" spans="1:27" s="17" customFormat="1" ht="12.75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0"/>
      <c r="S65" s="16"/>
      <c r="T65" s="16"/>
      <c r="V65" s="71"/>
      <c r="W65" s="71"/>
      <c r="X65" s="71"/>
      <c r="Y65" s="71"/>
      <c r="Z65" s="71"/>
      <c r="AA65" s="71"/>
    </row>
    <row r="66" spans="1:27" s="17" customForma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5"/>
      <c r="L66" s="16"/>
      <c r="M66" s="16"/>
      <c r="N66" s="16"/>
      <c r="O66" s="16"/>
      <c r="P66" s="16"/>
      <c r="Q66" s="16"/>
      <c r="R66" s="10"/>
      <c r="S66" s="16"/>
      <c r="T66" s="16"/>
      <c r="U66" s="13"/>
    </row>
    <row r="67" spans="1:27" x14ac:dyDescent="0.25">
      <c r="A67" s="16"/>
      <c r="B67" s="16"/>
      <c r="C67" s="16"/>
      <c r="D67" s="16"/>
      <c r="E67" s="16"/>
      <c r="F67" s="16"/>
      <c r="G67" s="16"/>
      <c r="H67" s="19"/>
      <c r="I67" s="16"/>
      <c r="J67" s="16"/>
      <c r="K67" s="16"/>
      <c r="L67" s="18"/>
      <c r="M67" s="20"/>
      <c r="N67" s="21"/>
      <c r="P67" s="16"/>
      <c r="Q67" s="16"/>
      <c r="R67" s="10"/>
      <c r="S67" s="16"/>
      <c r="T67" s="12"/>
      <c r="V67" s="17"/>
      <c r="W67" s="17"/>
      <c r="X67" s="17"/>
      <c r="Y67" s="17"/>
      <c r="Z67" s="17"/>
      <c r="AA67" s="17"/>
    </row>
    <row r="68" spans="1:27" x14ac:dyDescent="0.25">
      <c r="L68" s="22"/>
      <c r="M68" s="23"/>
      <c r="N68" s="24"/>
      <c r="V68" s="17"/>
      <c r="W68" s="17"/>
      <c r="X68" s="17"/>
      <c r="Y68" s="17"/>
      <c r="Z68" s="17"/>
      <c r="AA68" s="17"/>
    </row>
    <row r="69" spans="1:27" x14ac:dyDescent="0.25">
      <c r="L69" s="22"/>
      <c r="V69" s="17"/>
      <c r="W69" s="17"/>
      <c r="X69" s="17"/>
      <c r="Y69" s="17"/>
      <c r="Z69" s="17"/>
      <c r="AA69" s="17"/>
    </row>
    <row r="70" spans="1:27" x14ac:dyDescent="0.25">
      <c r="K70" s="25"/>
      <c r="V70" s="17"/>
      <c r="W70" s="17"/>
      <c r="X70" s="17"/>
      <c r="Y70" s="17"/>
      <c r="Z70" s="17"/>
      <c r="AA70" s="17"/>
    </row>
    <row r="71" spans="1:27" x14ac:dyDescent="0.25">
      <c r="F71" s="23"/>
      <c r="H71" s="22"/>
      <c r="I71" s="23"/>
    </row>
    <row r="72" spans="1:27" x14ac:dyDescent="0.25">
      <c r="H72" s="27"/>
    </row>
    <row r="74" spans="1:27" x14ac:dyDescent="0.25">
      <c r="O74" s="23"/>
    </row>
  </sheetData>
  <mergeCells count="28">
    <mergeCell ref="I63:J63"/>
    <mergeCell ref="I64:J64"/>
    <mergeCell ref="A50:C50"/>
    <mergeCell ref="A60:B60"/>
    <mergeCell ref="O62:S62"/>
    <mergeCell ref="O63:S63"/>
    <mergeCell ref="O64:S64"/>
    <mergeCell ref="A11:C11"/>
    <mergeCell ref="A15:C15"/>
    <mergeCell ref="C8:C9"/>
    <mergeCell ref="T8:T9"/>
    <mergeCell ref="A5:T5"/>
    <mergeCell ref="A6:T6"/>
    <mergeCell ref="R8:R9"/>
    <mergeCell ref="S8:S9"/>
    <mergeCell ref="F8:Q8"/>
    <mergeCell ref="A8:A9"/>
    <mergeCell ref="B8:B9"/>
    <mergeCell ref="A13:C13"/>
    <mergeCell ref="D8:D9"/>
    <mergeCell ref="E8:E9"/>
    <mergeCell ref="Z8:Z9"/>
    <mergeCell ref="AA8:AA9"/>
    <mergeCell ref="U8:U9"/>
    <mergeCell ref="V8:V9"/>
    <mergeCell ref="W8:W9"/>
    <mergeCell ref="X8:X9"/>
    <mergeCell ref="Y8:Y9"/>
  </mergeCells>
  <hyperlinks>
    <hyperlink ref="B12" r:id="rId1" display="javascript:submitform('8460891335')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A31" workbookViewId="0">
      <selection activeCell="I19" sqref="I1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.42578125" style="13" customWidth="1"/>
    <col min="5" max="5" width="11.7109375" style="13" bestFit="1" customWidth="1"/>
    <col min="6" max="6" width="11.42578125" style="13" customWidth="1"/>
    <col min="7" max="15" width="11.7109375" style="13" bestFit="1" customWidth="1"/>
    <col min="16" max="16" width="13.28515625" style="13" bestFit="1" customWidth="1"/>
    <col min="17" max="17" width="14.140625" style="13" customWidth="1"/>
    <col min="18" max="16384" width="9.140625" style="13"/>
  </cols>
  <sheetData>
    <row r="1" spans="1:1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</row>
    <row r="4" spans="1:17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</row>
    <row r="5" spans="1:17" ht="20.25" x14ac:dyDescent="0.25">
      <c r="A5" s="121" t="s">
        <v>63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ht="18.75" x14ac:dyDescent="0.25">
      <c r="A6" s="122" t="s">
        <v>107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1:17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12"/>
    </row>
    <row r="8" spans="1:17" s="14" customFormat="1" ht="12.75" customHeight="1" x14ac:dyDescent="0.25">
      <c r="A8" s="118" t="s">
        <v>3</v>
      </c>
      <c r="B8" s="118" t="s">
        <v>4</v>
      </c>
      <c r="C8" s="118" t="s">
        <v>5</v>
      </c>
      <c r="D8" s="125" t="s">
        <v>77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3" t="s">
        <v>76</v>
      </c>
      <c r="Q8" s="107" t="s">
        <v>14</v>
      </c>
    </row>
    <row r="9" spans="1:17" s="57" customFormat="1" ht="15" customHeight="1" x14ac:dyDescent="0.2">
      <c r="A9" s="119"/>
      <c r="B9" s="119"/>
      <c r="C9" s="119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123"/>
      <c r="Q9" s="109"/>
    </row>
    <row r="10" spans="1:17" s="14" customFormat="1" ht="24.7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6">
        <v>17</v>
      </c>
    </row>
    <row r="11" spans="1:17" s="55" customFormat="1" ht="12.75" x14ac:dyDescent="0.25">
      <c r="A11" s="113" t="s">
        <v>23</v>
      </c>
      <c r="B11" s="114"/>
      <c r="C11" s="115"/>
      <c r="D11" s="51">
        <f t="shared" ref="D11:P11" si="0">SUM(D12:D12)</f>
        <v>4212864</v>
      </c>
      <c r="E11" s="51">
        <f t="shared" si="0"/>
        <v>4212864</v>
      </c>
      <c r="F11" s="51">
        <f t="shared" si="0"/>
        <v>4212864</v>
      </c>
      <c r="G11" s="51">
        <f t="shared" si="0"/>
        <v>4212864</v>
      </c>
      <c r="H11" s="51">
        <f t="shared" si="0"/>
        <v>4212864</v>
      </c>
      <c r="I11" s="51">
        <f t="shared" si="0"/>
        <v>4212864</v>
      </c>
      <c r="J11" s="51">
        <f t="shared" si="0"/>
        <v>263304</v>
      </c>
      <c r="K11" s="51">
        <f t="shared" si="0"/>
        <v>263304</v>
      </c>
      <c r="L11" s="51">
        <f t="shared" si="0"/>
        <v>263304</v>
      </c>
      <c r="M11" s="51">
        <f t="shared" si="0"/>
        <v>263304</v>
      </c>
      <c r="N11" s="51">
        <f t="shared" si="0"/>
        <v>263304</v>
      </c>
      <c r="O11" s="51">
        <f t="shared" si="0"/>
        <v>263304</v>
      </c>
      <c r="P11" s="51">
        <f t="shared" si="0"/>
        <v>26857008</v>
      </c>
      <c r="Q11" s="54"/>
    </row>
    <row r="12" spans="1:17" s="26" customFormat="1" ht="12.75" x14ac:dyDescent="0.25">
      <c r="A12" s="29">
        <v>2</v>
      </c>
      <c r="B12" s="30" t="s">
        <v>26</v>
      </c>
      <c r="C12" s="31" t="s">
        <v>27</v>
      </c>
      <c r="D12" s="32">
        <f>'T1'!O12+'T1'!S12</f>
        <v>4212864</v>
      </c>
      <c r="E12" s="58">
        <f>'T2'!O12+'T2'!S12</f>
        <v>4212864</v>
      </c>
      <c r="F12" s="34">
        <f>'T3'!O12+'T3'!S12</f>
        <v>4212864</v>
      </c>
      <c r="G12" s="34">
        <f>'T4'!O12+'T4'!S12</f>
        <v>4212864</v>
      </c>
      <c r="H12" s="35">
        <f>'T5'!O12+'T5'!S12</f>
        <v>4212864</v>
      </c>
      <c r="I12" s="35">
        <f>'T6'!O12+'T6'!S12</f>
        <v>4212864</v>
      </c>
      <c r="J12" s="34">
        <f>'T7'!N12+'T7'!R12</f>
        <v>263304</v>
      </c>
      <c r="K12" s="37">
        <f>'T8'!N12+'T8'!R12</f>
        <v>263304</v>
      </c>
      <c r="L12" s="38">
        <f>'T9'!N12+'T9'!R12</f>
        <v>263304</v>
      </c>
      <c r="M12" s="39">
        <f>'T10'!N12+'T10'!R12</f>
        <v>263304</v>
      </c>
      <c r="N12" s="38">
        <f>'T11'!N12+'T11'!R12</f>
        <v>263304</v>
      </c>
      <c r="O12" s="38">
        <f>'T12'!N12+'T12'!R12</f>
        <v>263304</v>
      </c>
      <c r="P12" s="61">
        <f t="shared" ref="P12:P41" si="1">SUM(D12:O12)</f>
        <v>26857008</v>
      </c>
      <c r="Q12" s="42"/>
    </row>
    <row r="13" spans="1:17" s="55" customFormat="1" ht="12.75" x14ac:dyDescent="0.25">
      <c r="A13" s="113" t="s">
        <v>23</v>
      </c>
      <c r="B13" s="114"/>
      <c r="C13" s="115"/>
      <c r="D13" s="51">
        <f t="shared" ref="D13:O13" si="2">SUM(D14)</f>
        <v>3862400</v>
      </c>
      <c r="E13" s="51">
        <f t="shared" si="2"/>
        <v>3862400</v>
      </c>
      <c r="F13" s="51">
        <f t="shared" si="2"/>
        <v>3862400</v>
      </c>
      <c r="G13" s="51">
        <f t="shared" si="2"/>
        <v>3862400</v>
      </c>
      <c r="H13" s="51">
        <f t="shared" si="2"/>
        <v>3862400</v>
      </c>
      <c r="I13" s="51">
        <f t="shared" si="2"/>
        <v>3862400</v>
      </c>
      <c r="J13" s="51">
        <f t="shared" si="2"/>
        <v>241400</v>
      </c>
      <c r="K13" s="51">
        <f t="shared" si="2"/>
        <v>241400</v>
      </c>
      <c r="L13" s="51">
        <f t="shared" si="2"/>
        <v>241400</v>
      </c>
      <c r="M13" s="51">
        <f t="shared" si="2"/>
        <v>241400</v>
      </c>
      <c r="N13" s="51">
        <f t="shared" si="2"/>
        <v>241400</v>
      </c>
      <c r="O13" s="51">
        <f t="shared" si="2"/>
        <v>241400</v>
      </c>
      <c r="P13" s="51">
        <f>SUM(P14)</f>
        <v>24622800</v>
      </c>
      <c r="Q13" s="54"/>
    </row>
    <row r="14" spans="1:17" s="26" customFormat="1" ht="12.75" x14ac:dyDescent="0.25">
      <c r="A14" s="29">
        <v>1</v>
      </c>
      <c r="B14" s="30" t="s">
        <v>24</v>
      </c>
      <c r="C14" s="31" t="s">
        <v>25</v>
      </c>
      <c r="D14" s="32">
        <f>'T1'!O14+'T1'!S14</f>
        <v>3862400</v>
      </c>
      <c r="E14" s="58">
        <f>'T2'!O14+'T2'!S14</f>
        <v>3862400</v>
      </c>
      <c r="F14" s="34">
        <f>'T3'!O14+'T3'!S14</f>
        <v>3862400</v>
      </c>
      <c r="G14" s="34">
        <f>'T4'!O14+'T4'!S14</f>
        <v>3862400</v>
      </c>
      <c r="H14" s="35">
        <f>'T5'!O14+'T5'!S14</f>
        <v>3862400</v>
      </c>
      <c r="I14" s="35">
        <f>'T6'!O14+'T6'!S14</f>
        <v>3862400</v>
      </c>
      <c r="J14" s="34">
        <f>'T7'!N14+'T7'!R14</f>
        <v>241400</v>
      </c>
      <c r="K14" s="37">
        <f>'T8'!N14+'T8'!R14</f>
        <v>241400</v>
      </c>
      <c r="L14" s="38">
        <f>'T9'!N14+'T9'!R14</f>
        <v>241400</v>
      </c>
      <c r="M14" s="39">
        <f>'T10'!N14+'T10'!R14</f>
        <v>241400</v>
      </c>
      <c r="N14" s="38">
        <f>'T11'!N14+'T11'!R14</f>
        <v>241400</v>
      </c>
      <c r="O14" s="38">
        <f>'T12'!N14+'T12'!R14</f>
        <v>241400</v>
      </c>
      <c r="P14" s="61">
        <f>SUM(D14:O14)</f>
        <v>24622800</v>
      </c>
      <c r="Q14" s="42"/>
    </row>
    <row r="15" spans="1:17" s="53" customFormat="1" ht="12.75" x14ac:dyDescent="0.25">
      <c r="A15" s="110" t="s">
        <v>28</v>
      </c>
      <c r="B15" s="111"/>
      <c r="C15" s="112"/>
      <c r="D15" s="51" t="e">
        <f t="shared" ref="D15:O15" si="3">SUM(D16:D35)</f>
        <v>#REF!</v>
      </c>
      <c r="E15" s="51" t="e">
        <f t="shared" si="3"/>
        <v>#REF!</v>
      </c>
      <c r="F15" s="51" t="e">
        <f t="shared" si="3"/>
        <v>#REF!</v>
      </c>
      <c r="G15" s="51" t="e">
        <f t="shared" si="3"/>
        <v>#REF!</v>
      </c>
      <c r="H15" s="51" t="e">
        <f t="shared" si="3"/>
        <v>#REF!</v>
      </c>
      <c r="I15" s="51" t="e">
        <f t="shared" si="3"/>
        <v>#REF!</v>
      </c>
      <c r="J15" s="51" t="e">
        <f t="shared" si="3"/>
        <v>#REF!</v>
      </c>
      <c r="K15" s="51" t="e">
        <f t="shared" si="3"/>
        <v>#REF!</v>
      </c>
      <c r="L15" s="51" t="e">
        <f t="shared" si="3"/>
        <v>#REF!</v>
      </c>
      <c r="M15" s="51" t="e">
        <f t="shared" si="3"/>
        <v>#REF!</v>
      </c>
      <c r="N15" s="51" t="e">
        <f t="shared" si="3"/>
        <v>#REF!</v>
      </c>
      <c r="O15" s="51" t="e">
        <f t="shared" si="3"/>
        <v>#REF!</v>
      </c>
      <c r="P15" s="51" t="e">
        <f>SUM(P16:P35)</f>
        <v>#REF!</v>
      </c>
      <c r="Q15" s="52"/>
    </row>
    <row r="16" spans="1:17" s="26" customFormat="1" ht="12.75" x14ac:dyDescent="0.25">
      <c r="A16" s="29">
        <v>3</v>
      </c>
      <c r="B16" s="30" t="s">
        <v>34</v>
      </c>
      <c r="C16" s="31" t="s">
        <v>29</v>
      </c>
      <c r="D16" s="32">
        <f>'T1'!O18+'T1'!S18</f>
        <v>2006400</v>
      </c>
      <c r="E16" s="58">
        <f>'T2'!O18+'T2'!S18</f>
        <v>2006400</v>
      </c>
      <c r="F16" s="34">
        <f>'T3'!O18+'T3'!S18</f>
        <v>2006400</v>
      </c>
      <c r="G16" s="34">
        <f>'T4'!O18+'T4'!S18</f>
        <v>2006400</v>
      </c>
      <c r="H16" s="35">
        <f>'T5'!O18+'T5'!S18</f>
        <v>2006400</v>
      </c>
      <c r="I16" s="35" t="e">
        <f>'T6'!#REF!+'T6'!#REF!</f>
        <v>#REF!</v>
      </c>
      <c r="J16" s="34">
        <f>'T7'!N16+'T7'!R16</f>
        <v>169800</v>
      </c>
      <c r="K16" s="37">
        <f>'T8'!N16+'T8'!R16</f>
        <v>169800</v>
      </c>
      <c r="L16" s="38">
        <f>'T9'!N16+'T9'!R16</f>
        <v>169800</v>
      </c>
      <c r="M16" s="39">
        <f>'T10'!N16+'T10'!R16</f>
        <v>169800</v>
      </c>
      <c r="N16" s="38">
        <f>'T11'!N16+'T11'!R16</f>
        <v>169800</v>
      </c>
      <c r="O16" s="38">
        <f>'T12'!N16+'T12'!R16</f>
        <v>169800</v>
      </c>
      <c r="P16" s="61" t="e">
        <f t="shared" si="1"/>
        <v>#REF!</v>
      </c>
      <c r="Q16" s="42"/>
    </row>
    <row r="17" spans="1:17" s="26" customFormat="1" ht="12.75" x14ac:dyDescent="0.25">
      <c r="A17" s="29">
        <v>4</v>
      </c>
      <c r="B17" s="30" t="s">
        <v>31</v>
      </c>
      <c r="C17" s="31" t="s">
        <v>29</v>
      </c>
      <c r="D17" s="32">
        <f>'T1'!O19+'T1'!S19</f>
        <v>1838720</v>
      </c>
      <c r="E17" s="58">
        <f>'T2'!O19+'T2'!S19</f>
        <v>1838720</v>
      </c>
      <c r="F17" s="34">
        <f>'T3'!O19+'T3'!S19</f>
        <v>1838720</v>
      </c>
      <c r="G17" s="34">
        <f>'T4'!O19+'T4'!S19</f>
        <v>1838720</v>
      </c>
      <c r="H17" s="35">
        <f>'T5'!O19+'T5'!S19</f>
        <v>1838720</v>
      </c>
      <c r="I17" s="35">
        <f>'T6'!O18+'T6'!S18</f>
        <v>1838720</v>
      </c>
      <c r="J17" s="34">
        <f>'T7'!N17+'T7'!R17</f>
        <v>3453608</v>
      </c>
      <c r="K17" s="37">
        <f>'T8'!N17+'T8'!R17</f>
        <v>3453608</v>
      </c>
      <c r="L17" s="38">
        <f>'T9'!N17+'T9'!R17</f>
        <v>3453608</v>
      </c>
      <c r="M17" s="39">
        <f>'T10'!N17+'T10'!R17</f>
        <v>3453608</v>
      </c>
      <c r="N17" s="38">
        <f>'T11'!N17+'T11'!R17</f>
        <v>3453608</v>
      </c>
      <c r="O17" s="38">
        <f>'T12'!N17+'T12'!R17</f>
        <v>3453608</v>
      </c>
      <c r="P17" s="61">
        <f t="shared" ref="P17:P39" si="4">SUM(D17:O17)</f>
        <v>31753968</v>
      </c>
      <c r="Q17" s="42"/>
    </row>
    <row r="18" spans="1:17" s="26" customFormat="1" ht="12.75" x14ac:dyDescent="0.25">
      <c r="A18" s="29">
        <v>5</v>
      </c>
      <c r="B18" s="30" t="s">
        <v>32</v>
      </c>
      <c r="C18" s="31" t="s">
        <v>29</v>
      </c>
      <c r="D18" s="32">
        <f>'T1'!O20+'T1'!S20</f>
        <v>1838720</v>
      </c>
      <c r="E18" s="58">
        <f>'T2'!O20+'T2'!S20</f>
        <v>1838720</v>
      </c>
      <c r="F18" s="34">
        <f>'T3'!O20+'T3'!S20</f>
        <v>1838720</v>
      </c>
      <c r="G18" s="34">
        <f>'T4'!O20+'T4'!S20</f>
        <v>1838720</v>
      </c>
      <c r="H18" s="35">
        <f>'T5'!O20+'T5'!S20</f>
        <v>1838720</v>
      </c>
      <c r="I18" s="35">
        <f>'T6'!O19+'T6'!S19</f>
        <v>1838720</v>
      </c>
      <c r="J18" s="34">
        <f>'T7'!N18+'T7'!R18</f>
        <v>125400</v>
      </c>
      <c r="K18" s="37">
        <f>'T8'!N18+'T8'!R18</f>
        <v>125400</v>
      </c>
      <c r="L18" s="38">
        <f>'T9'!N18+'T9'!R18</f>
        <v>125400</v>
      </c>
      <c r="M18" s="39">
        <f>'T10'!N18+'T10'!R18</f>
        <v>125400</v>
      </c>
      <c r="N18" s="38">
        <f>'T11'!N18+'T11'!R18</f>
        <v>125400</v>
      </c>
      <c r="O18" s="38">
        <f>'T12'!N18+'T12'!R18</f>
        <v>125400</v>
      </c>
      <c r="P18" s="61">
        <f t="shared" si="4"/>
        <v>11784720</v>
      </c>
      <c r="Q18" s="42"/>
    </row>
    <row r="19" spans="1:17" s="26" customFormat="1" ht="12.75" x14ac:dyDescent="0.25">
      <c r="A19" s="29">
        <v>6</v>
      </c>
      <c r="B19" s="30" t="s">
        <v>37</v>
      </c>
      <c r="C19" s="31" t="s">
        <v>29</v>
      </c>
      <c r="D19" s="32" t="e">
        <f>'T1'!#REF!+'T1'!#REF!</f>
        <v>#REF!</v>
      </c>
      <c r="E19" s="58" t="e">
        <f>'T2'!#REF!+'T2'!#REF!</f>
        <v>#REF!</v>
      </c>
      <c r="F19" s="34" t="e">
        <f>'T3'!#REF!+'T3'!#REF!</f>
        <v>#REF!</v>
      </c>
      <c r="G19" s="34" t="e">
        <f>'T4'!#REF!+'T4'!#REF!</f>
        <v>#REF!</v>
      </c>
      <c r="H19" s="35" t="e">
        <f>'T5'!#REF!+'T5'!#REF!</f>
        <v>#REF!</v>
      </c>
      <c r="I19" s="35" t="e">
        <f>'T6'!#REF!+'T6'!#REF!</f>
        <v>#REF!</v>
      </c>
      <c r="J19" s="34" t="e">
        <f>'T7'!#REF!+'T7'!#REF!</f>
        <v>#REF!</v>
      </c>
      <c r="K19" s="37" t="e">
        <f>'T8'!#REF!+'T8'!#REF!</f>
        <v>#REF!</v>
      </c>
      <c r="L19" s="38" t="e">
        <f>'T9'!#REF!+'T9'!#REF!</f>
        <v>#REF!</v>
      </c>
      <c r="M19" s="39" t="e">
        <f>'T10'!#REF!+'T10'!#REF!</f>
        <v>#REF!</v>
      </c>
      <c r="N19" s="38" t="e">
        <f>'T11'!#REF!+'T11'!#REF!</f>
        <v>#REF!</v>
      </c>
      <c r="O19" s="38" t="e">
        <f>'T12'!#REF!+'T12'!#REF!</f>
        <v>#REF!</v>
      </c>
      <c r="P19" s="61" t="e">
        <f t="shared" si="4"/>
        <v>#REF!</v>
      </c>
      <c r="Q19" s="42"/>
    </row>
    <row r="20" spans="1:17" s="44" customFormat="1" ht="12.75" x14ac:dyDescent="0.2">
      <c r="A20" s="29">
        <v>7</v>
      </c>
      <c r="B20" s="30" t="s">
        <v>33</v>
      </c>
      <c r="C20" s="31" t="s">
        <v>30</v>
      </c>
      <c r="D20" s="32" t="e">
        <f>'T1'!#REF!+'T1'!#REF!</f>
        <v>#REF!</v>
      </c>
      <c r="E20" s="58">
        <f>'T2'!O21+'T2'!S21</f>
        <v>1838720</v>
      </c>
      <c r="F20" s="34">
        <f>'T3'!O21+'T3'!S21</f>
        <v>1838720</v>
      </c>
      <c r="G20" s="34">
        <f>'T4'!O21+'T4'!S21</f>
        <v>1838720</v>
      </c>
      <c r="H20" s="35">
        <f>'T5'!O21+'T5'!S21</f>
        <v>1838720</v>
      </c>
      <c r="I20" s="35">
        <f>'T6'!O20+'T6'!S20</f>
        <v>1838720</v>
      </c>
      <c r="J20" s="34">
        <f>'T7'!N19+'T7'!R19</f>
        <v>114920</v>
      </c>
      <c r="K20" s="37">
        <f>'T8'!N19+'T8'!R19</f>
        <v>114920</v>
      </c>
      <c r="L20" s="38">
        <f>'T9'!N19+'T9'!R19</f>
        <v>114920</v>
      </c>
      <c r="M20" s="39">
        <f>'T10'!N19+'T10'!R19</f>
        <v>114920</v>
      </c>
      <c r="N20" s="38">
        <f>'T11'!N19+'T11'!R19</f>
        <v>114920</v>
      </c>
      <c r="O20" s="38">
        <f>'T12'!N19+'T12'!R19</f>
        <v>114920</v>
      </c>
      <c r="P20" s="61" t="e">
        <f t="shared" si="4"/>
        <v>#REF!</v>
      </c>
      <c r="Q20" s="42"/>
    </row>
    <row r="21" spans="1:17" s="44" customFormat="1" ht="12.75" x14ac:dyDescent="0.2">
      <c r="A21" s="29">
        <v>8</v>
      </c>
      <c r="B21" s="30" t="s">
        <v>35</v>
      </c>
      <c r="C21" s="31" t="s">
        <v>36</v>
      </c>
      <c r="D21" s="32">
        <f>'T1'!O21+'T1'!S21</f>
        <v>1838720</v>
      </c>
      <c r="E21" s="58">
        <f>'T2'!O22+'T2'!S22</f>
        <v>2008448</v>
      </c>
      <c r="F21" s="34">
        <f>'T3'!O22+'T3'!S22</f>
        <v>2008448</v>
      </c>
      <c r="G21" s="34">
        <f>'T4'!O22+'T4'!S22</f>
        <v>2008448</v>
      </c>
      <c r="H21" s="35">
        <f>'T5'!O22+'T5'!S22</f>
        <v>2008448</v>
      </c>
      <c r="I21" s="35">
        <f>'T6'!O21+'T6'!S21</f>
        <v>2008448</v>
      </c>
      <c r="J21" s="34">
        <f>'T7'!N20+'T7'!R20</f>
        <v>114920</v>
      </c>
      <c r="K21" s="37">
        <f>'T8'!N20+'T8'!R20</f>
        <v>114920</v>
      </c>
      <c r="L21" s="38">
        <f>'T9'!N20+'T9'!R20</f>
        <v>114920</v>
      </c>
      <c r="M21" s="39">
        <f>'T10'!N20+'T10'!R20</f>
        <v>114920</v>
      </c>
      <c r="N21" s="38">
        <f>'T11'!N20+'T11'!R20</f>
        <v>114920</v>
      </c>
      <c r="O21" s="38">
        <f>'T12'!N20+'T12'!R20</f>
        <v>114920</v>
      </c>
      <c r="P21" s="61">
        <f t="shared" si="4"/>
        <v>12570480</v>
      </c>
      <c r="Q21" s="42"/>
    </row>
    <row r="22" spans="1:17" s="44" customFormat="1" ht="12.75" x14ac:dyDescent="0.2">
      <c r="A22" s="29">
        <v>9</v>
      </c>
      <c r="B22" s="30" t="s">
        <v>50</v>
      </c>
      <c r="C22" s="31" t="s">
        <v>29</v>
      </c>
      <c r="D22" s="32" t="e">
        <f>'T1'!#REF!+'T1'!#REF!</f>
        <v>#REF!</v>
      </c>
      <c r="E22" s="58">
        <f>'T2'!O23+'T2'!S23</f>
        <v>1838720</v>
      </c>
      <c r="F22" s="34">
        <f>'T3'!O23+'T3'!S23</f>
        <v>1838720</v>
      </c>
      <c r="G22" s="34">
        <f>'T4'!O23+'T4'!S23</f>
        <v>1838720</v>
      </c>
      <c r="H22" s="35">
        <f>'T5'!O23+'T5'!S23</f>
        <v>1838720</v>
      </c>
      <c r="I22" s="35">
        <f>'T6'!O22+'T6'!S22</f>
        <v>1838720</v>
      </c>
      <c r="J22" s="34">
        <f>'T7'!N21+'T7'!R21</f>
        <v>114920</v>
      </c>
      <c r="K22" s="37">
        <f>'T8'!N21+'T8'!R21</f>
        <v>114920</v>
      </c>
      <c r="L22" s="38">
        <f>'T9'!N21+'T9'!R21</f>
        <v>114920</v>
      </c>
      <c r="M22" s="39">
        <f>'T10'!N21+'T10'!R21</f>
        <v>114920</v>
      </c>
      <c r="N22" s="38">
        <f>'T11'!N21+'T11'!R21</f>
        <v>114920</v>
      </c>
      <c r="O22" s="38">
        <f>'T12'!N21+'T12'!R21</f>
        <v>114920</v>
      </c>
      <c r="P22" s="61" t="e">
        <f t="shared" si="4"/>
        <v>#REF!</v>
      </c>
      <c r="Q22" s="42"/>
    </row>
    <row r="23" spans="1:17" s="44" customFormat="1" ht="12.75" x14ac:dyDescent="0.2">
      <c r="A23" s="29">
        <v>10</v>
      </c>
      <c r="B23" s="30" t="s">
        <v>51</v>
      </c>
      <c r="C23" s="45" t="s">
        <v>30</v>
      </c>
      <c r="D23" s="32">
        <f>'T1'!O22+'T1'!S22</f>
        <v>2008448</v>
      </c>
      <c r="E23" s="58">
        <f>'T2'!O24+'T2'!S24</f>
        <v>1838720</v>
      </c>
      <c r="F23" s="34">
        <f>'T3'!O24+'T3'!S24</f>
        <v>1838720</v>
      </c>
      <c r="G23" s="34">
        <f>'T4'!O24+'T4'!S24</f>
        <v>1838720</v>
      </c>
      <c r="H23" s="35">
        <f>'T5'!O24+'T5'!S24</f>
        <v>1838720</v>
      </c>
      <c r="I23" s="35">
        <f>'T6'!O23+'T6'!S23</f>
        <v>1838720</v>
      </c>
      <c r="J23" s="34">
        <f>'T7'!N22+'T7'!R22</f>
        <v>125528</v>
      </c>
      <c r="K23" s="37">
        <f>'T8'!N22+'T8'!R22</f>
        <v>125528</v>
      </c>
      <c r="L23" s="38">
        <f>'T9'!N22+'T9'!R22</f>
        <v>125528</v>
      </c>
      <c r="M23" s="39">
        <f>'T10'!N22+'T10'!R22</f>
        <v>125528</v>
      </c>
      <c r="N23" s="38">
        <f>'T11'!N22+'T11'!R22</f>
        <v>125528</v>
      </c>
      <c r="O23" s="38">
        <f>'T12'!N22+'T12'!R22</f>
        <v>125528</v>
      </c>
      <c r="P23" s="61">
        <f t="shared" si="4"/>
        <v>11955216</v>
      </c>
      <c r="Q23" s="42"/>
    </row>
    <row r="24" spans="1:17" s="26" customFormat="1" ht="12.75" x14ac:dyDescent="0.25">
      <c r="A24" s="29">
        <v>11</v>
      </c>
      <c r="B24" s="30" t="s">
        <v>49</v>
      </c>
      <c r="C24" s="45" t="s">
        <v>30</v>
      </c>
      <c r="D24" s="32">
        <f>'T1'!O23+'T1'!S23</f>
        <v>1838720</v>
      </c>
      <c r="E24" s="58">
        <f>'T2'!O25+'T2'!S25</f>
        <v>1838720</v>
      </c>
      <c r="F24" s="34">
        <f>'T3'!O25+'T3'!S25</f>
        <v>1838720</v>
      </c>
      <c r="G24" s="34">
        <f>'T4'!O25+'T4'!S25</f>
        <v>1838720</v>
      </c>
      <c r="H24" s="35">
        <f>'T5'!O25+'T5'!S25</f>
        <v>1838720</v>
      </c>
      <c r="I24" s="35">
        <f>'T6'!O24+'T6'!S24</f>
        <v>1838720</v>
      </c>
      <c r="J24" s="34">
        <f>'T7'!N23+'T7'!R23</f>
        <v>114920</v>
      </c>
      <c r="K24" s="37">
        <f>'T8'!N23+'T8'!R23</f>
        <v>114920</v>
      </c>
      <c r="L24" s="38">
        <f>'T9'!N23+'T9'!R23</f>
        <v>114920</v>
      </c>
      <c r="M24" s="39">
        <f>'T10'!N23+'T10'!R23</f>
        <v>114920</v>
      </c>
      <c r="N24" s="38">
        <f>'T11'!N23+'T11'!R23</f>
        <v>114920</v>
      </c>
      <c r="O24" s="38">
        <f>'T12'!N23+'T12'!R23</f>
        <v>114920</v>
      </c>
      <c r="P24" s="61">
        <f t="shared" si="4"/>
        <v>11721840</v>
      </c>
      <c r="Q24" s="42"/>
    </row>
    <row r="25" spans="1:17" s="26" customFormat="1" ht="12.75" x14ac:dyDescent="0.25">
      <c r="A25" s="29">
        <v>12</v>
      </c>
      <c r="B25" s="30" t="s">
        <v>53</v>
      </c>
      <c r="C25" s="45" t="s">
        <v>30</v>
      </c>
      <c r="D25" s="32">
        <f>'T1'!O24+'T1'!S24</f>
        <v>1838720</v>
      </c>
      <c r="E25" s="58">
        <f>'T2'!O26+'T2'!S26</f>
        <v>2008448</v>
      </c>
      <c r="F25" s="34">
        <f>'T3'!O26+'T3'!S26</f>
        <v>2008448</v>
      </c>
      <c r="G25" s="34">
        <f>'T4'!O26+'T4'!S26</f>
        <v>2008448</v>
      </c>
      <c r="H25" s="35">
        <f>'T5'!O26+'T5'!S26</f>
        <v>2008448</v>
      </c>
      <c r="I25" s="35">
        <f>'T6'!O25+'T6'!S25</f>
        <v>2008448</v>
      </c>
      <c r="J25" s="34">
        <f>'T7'!N24+'T7'!R24</f>
        <v>114920</v>
      </c>
      <c r="K25" s="37">
        <f>'T8'!N24+'T8'!R24</f>
        <v>114920</v>
      </c>
      <c r="L25" s="38">
        <f>'T9'!N24+'T9'!R24</f>
        <v>114920</v>
      </c>
      <c r="M25" s="39">
        <f>'T10'!N24+'T10'!R24</f>
        <v>114920</v>
      </c>
      <c r="N25" s="38">
        <f>'T11'!N24+'T11'!R24</f>
        <v>114920</v>
      </c>
      <c r="O25" s="38">
        <f>'T12'!N24+'T12'!R24</f>
        <v>114920</v>
      </c>
      <c r="P25" s="61">
        <f t="shared" si="4"/>
        <v>12570480</v>
      </c>
      <c r="Q25" s="42"/>
    </row>
    <row r="26" spans="1:17" s="26" customFormat="1" ht="12.75" x14ac:dyDescent="0.25">
      <c r="A26" s="29">
        <v>13</v>
      </c>
      <c r="B26" s="30" t="s">
        <v>78</v>
      </c>
      <c r="C26" s="31" t="s">
        <v>29</v>
      </c>
      <c r="D26" s="32">
        <f>'T1'!O25+'T1'!S25</f>
        <v>1838720</v>
      </c>
      <c r="E26" s="58">
        <f>'T2'!O27+'T2'!S27</f>
        <v>2008448</v>
      </c>
      <c r="F26" s="34">
        <f>'T3'!O27+'T3'!S27</f>
        <v>2008448</v>
      </c>
      <c r="G26" s="34">
        <f>'T4'!O27+'T4'!S27</f>
        <v>2008448</v>
      </c>
      <c r="H26" s="35">
        <f>'T5'!O27+'T5'!S27</f>
        <v>2008448</v>
      </c>
      <c r="I26" s="35">
        <f>'T6'!O26+'T6'!S26</f>
        <v>2008448</v>
      </c>
      <c r="J26" s="34">
        <f>'T7'!N25+'T7'!R25</f>
        <v>114920</v>
      </c>
      <c r="K26" s="37">
        <f>'T8'!N25+'T8'!R25</f>
        <v>114920</v>
      </c>
      <c r="L26" s="38">
        <f>'T9'!N25+'T9'!R25</f>
        <v>114920</v>
      </c>
      <c r="M26" s="39">
        <f>'T10'!N25+'T10'!R25</f>
        <v>114920</v>
      </c>
      <c r="N26" s="38">
        <f>'T11'!N25+'T11'!R25</f>
        <v>114920</v>
      </c>
      <c r="O26" s="38">
        <f>'T12'!N25+'T12'!R25</f>
        <v>114920</v>
      </c>
      <c r="P26" s="61">
        <f t="shared" si="4"/>
        <v>12570480</v>
      </c>
      <c r="Q26" s="42"/>
    </row>
    <row r="27" spans="1:17" s="26" customFormat="1" ht="12.75" x14ac:dyDescent="0.25">
      <c r="A27" s="29">
        <v>14</v>
      </c>
      <c r="B27" s="30" t="s">
        <v>80</v>
      </c>
      <c r="C27" s="45" t="s">
        <v>30</v>
      </c>
      <c r="D27" s="32">
        <f>'T1'!O26+'T1'!S26</f>
        <v>2008448</v>
      </c>
      <c r="E27" s="58">
        <f>'T2'!O28+'T2'!S28</f>
        <v>1838720</v>
      </c>
      <c r="F27" s="34">
        <f>'T3'!O28+'T3'!S28</f>
        <v>1838720</v>
      </c>
      <c r="G27" s="34">
        <f>'T4'!O28+'T4'!S28</f>
        <v>1838720</v>
      </c>
      <c r="H27" s="35">
        <f>'T5'!O28+'T5'!S28</f>
        <v>1838720</v>
      </c>
      <c r="I27" s="35">
        <f>'T6'!O27+'T6'!S27</f>
        <v>1838720</v>
      </c>
      <c r="J27" s="34">
        <f>'T7'!N26+'T7'!R26</f>
        <v>125528</v>
      </c>
      <c r="K27" s="37">
        <f>'T8'!N26+'T8'!R26</f>
        <v>125528</v>
      </c>
      <c r="L27" s="38">
        <f>'T9'!N26+'T9'!R26</f>
        <v>125528</v>
      </c>
      <c r="M27" s="39">
        <f>'T10'!N26+'T10'!R26</f>
        <v>125528</v>
      </c>
      <c r="N27" s="38">
        <f>'T11'!N26+'T11'!R26</f>
        <v>125528</v>
      </c>
      <c r="O27" s="38">
        <f>'T12'!N26+'T12'!R26</f>
        <v>125528</v>
      </c>
      <c r="P27" s="61">
        <f t="shared" si="4"/>
        <v>11955216</v>
      </c>
      <c r="Q27" s="42"/>
    </row>
    <row r="28" spans="1:17" s="26" customFormat="1" ht="12.75" x14ac:dyDescent="0.25">
      <c r="A28" s="29">
        <v>15</v>
      </c>
      <c r="B28" s="30" t="s">
        <v>86</v>
      </c>
      <c r="C28" s="31" t="s">
        <v>30</v>
      </c>
      <c r="D28" s="32">
        <f>'T1'!O27+'T1'!S27</f>
        <v>2008448</v>
      </c>
      <c r="E28" s="58">
        <f>'T2'!O29+'T2'!S29</f>
        <v>2539264</v>
      </c>
      <c r="F28" s="34">
        <f>'T3'!O29+'T3'!S29</f>
        <v>2539264</v>
      </c>
      <c r="G28" s="34">
        <f>'T4'!O29+'T4'!S29</f>
        <v>2539264</v>
      </c>
      <c r="H28" s="35">
        <f>'T5'!O29+'T5'!S29</f>
        <v>2539264</v>
      </c>
      <c r="I28" s="35">
        <f>'T6'!O28+'T6'!S28</f>
        <v>2539264</v>
      </c>
      <c r="J28" s="34">
        <f>'T7'!N27+'T7'!R27</f>
        <v>125528</v>
      </c>
      <c r="K28" s="37">
        <f>'T8'!N27+'T8'!R27</f>
        <v>125528</v>
      </c>
      <c r="L28" s="38">
        <f>'T9'!N27+'T9'!R27</f>
        <v>125528</v>
      </c>
      <c r="M28" s="39">
        <f>'T10'!N27+'T10'!R27</f>
        <v>125528</v>
      </c>
      <c r="N28" s="38">
        <f>'T11'!N27+'T11'!R27</f>
        <v>125528</v>
      </c>
      <c r="O28" s="38">
        <f>'T12'!N27+'T12'!R27</f>
        <v>125528</v>
      </c>
      <c r="P28" s="61">
        <f t="shared" si="4"/>
        <v>15457936</v>
      </c>
      <c r="Q28" s="42"/>
    </row>
    <row r="29" spans="1:17" s="26" customFormat="1" ht="12.75" x14ac:dyDescent="0.25">
      <c r="A29" s="29">
        <v>16</v>
      </c>
      <c r="B29" s="30" t="s">
        <v>89</v>
      </c>
      <c r="C29" s="31" t="s">
        <v>30</v>
      </c>
      <c r="D29" s="32">
        <f>'T1'!O28+'T1'!S28</f>
        <v>1838720</v>
      </c>
      <c r="E29" s="58">
        <f>'T2'!O30+'T2'!S30</f>
        <v>2108288</v>
      </c>
      <c r="F29" s="34">
        <f>'T3'!O30+'T3'!S30</f>
        <v>2108288</v>
      </c>
      <c r="G29" s="34">
        <f>'T4'!O30+'T4'!S30</f>
        <v>2108288</v>
      </c>
      <c r="H29" s="35">
        <f>'T5'!O30+'T5'!S30</f>
        <v>2108288</v>
      </c>
      <c r="I29" s="35">
        <f>'T6'!O29+'T6'!S29</f>
        <v>2108288</v>
      </c>
      <c r="J29" s="34">
        <f>'T7'!N28+'T7'!R28</f>
        <v>114920</v>
      </c>
      <c r="K29" s="37">
        <f>'T8'!N28+'T8'!R28</f>
        <v>114920</v>
      </c>
      <c r="L29" s="38">
        <f>'T9'!N28+'T9'!R28</f>
        <v>114920</v>
      </c>
      <c r="M29" s="39">
        <f>'T10'!N28+'T10'!R28</f>
        <v>114920</v>
      </c>
      <c r="N29" s="38">
        <f>'T11'!N28+'T11'!R28</f>
        <v>114920</v>
      </c>
      <c r="O29" s="38">
        <f>'T12'!N28+'T12'!R28</f>
        <v>114920</v>
      </c>
      <c r="P29" s="61">
        <f t="shared" si="4"/>
        <v>13069680</v>
      </c>
      <c r="Q29" s="42"/>
    </row>
    <row r="30" spans="1:17" s="26" customFormat="1" ht="25.5" x14ac:dyDescent="0.25">
      <c r="A30" s="29">
        <v>17</v>
      </c>
      <c r="B30" s="30" t="s">
        <v>88</v>
      </c>
      <c r="C30" s="31" t="s">
        <v>90</v>
      </c>
      <c r="D30" s="32" t="e">
        <f>'T1'!#REF!+'T1'!#REF!</f>
        <v>#REF!</v>
      </c>
      <c r="E30" s="58">
        <f>'T2'!O31+'T2'!S31</f>
        <v>2108288</v>
      </c>
      <c r="F30" s="34">
        <f>'T3'!O31+'T3'!S31</f>
        <v>2108288</v>
      </c>
      <c r="G30" s="34">
        <f>'T4'!O31+'T4'!S31</f>
        <v>2108288</v>
      </c>
      <c r="H30" s="35">
        <f>'T5'!O31+'T5'!S31</f>
        <v>2108288</v>
      </c>
      <c r="I30" s="35">
        <f>'T6'!O30+'T6'!S30</f>
        <v>2108288</v>
      </c>
      <c r="J30" s="34">
        <f>'T7'!N29+'T7'!R29</f>
        <v>158704</v>
      </c>
      <c r="K30" s="37">
        <f>'T8'!N29+'T8'!R29</f>
        <v>158704</v>
      </c>
      <c r="L30" s="38">
        <f>'T9'!N29+'T9'!R29</f>
        <v>158704</v>
      </c>
      <c r="M30" s="39">
        <f>'T10'!N29+'T10'!R29</f>
        <v>158704</v>
      </c>
      <c r="N30" s="38">
        <f>'T11'!N29+'T11'!R29</f>
        <v>158704</v>
      </c>
      <c r="O30" s="38">
        <f>'T12'!N29+'T12'!R29</f>
        <v>158704</v>
      </c>
      <c r="P30" s="61" t="e">
        <f t="shared" si="4"/>
        <v>#REF!</v>
      </c>
      <c r="Q30" s="42"/>
    </row>
    <row r="31" spans="1:17" s="26" customFormat="1" ht="12.75" x14ac:dyDescent="0.25">
      <c r="A31" s="29">
        <v>18</v>
      </c>
      <c r="B31" s="30" t="s">
        <v>91</v>
      </c>
      <c r="C31" s="31" t="s">
        <v>30</v>
      </c>
      <c r="D31" s="32" t="e">
        <f>'T1'!#REF!+'T1'!#REF!</f>
        <v>#REF!</v>
      </c>
      <c r="E31" s="58">
        <f>'T2'!O32+'T2'!S32</f>
        <v>2108288</v>
      </c>
      <c r="F31" s="34">
        <f>'T3'!O32+'T3'!S32</f>
        <v>2108288</v>
      </c>
      <c r="G31" s="34">
        <f>'T4'!O32+'T4'!S32</f>
        <v>2108288</v>
      </c>
      <c r="H31" s="35">
        <f>'T5'!O32+'T5'!S32</f>
        <v>2108288</v>
      </c>
      <c r="I31" s="35">
        <f>'T6'!O31+'T6'!S31</f>
        <v>2108288</v>
      </c>
      <c r="J31" s="34">
        <f>'T7'!N30+'T7'!R30</f>
        <v>131768</v>
      </c>
      <c r="K31" s="37">
        <f>'T8'!N30+'T8'!R30</f>
        <v>131768</v>
      </c>
      <c r="L31" s="38">
        <f>'T9'!N30+'T9'!R30</f>
        <v>131768</v>
      </c>
      <c r="M31" s="39">
        <f>'T10'!N30+'T10'!R30</f>
        <v>131768</v>
      </c>
      <c r="N31" s="38">
        <f>'T11'!N30+'T11'!R30</f>
        <v>131768</v>
      </c>
      <c r="O31" s="38">
        <f>'T12'!N30+'T12'!R30</f>
        <v>131768</v>
      </c>
      <c r="P31" s="61" t="e">
        <f t="shared" si="4"/>
        <v>#REF!</v>
      </c>
      <c r="Q31" s="42"/>
    </row>
    <row r="32" spans="1:17" s="26" customFormat="1" ht="12.75" x14ac:dyDescent="0.25">
      <c r="A32" s="29">
        <v>19</v>
      </c>
      <c r="B32" s="30" t="s">
        <v>92</v>
      </c>
      <c r="C32" s="31" t="s">
        <v>29</v>
      </c>
      <c r="D32" s="32">
        <f>'T1'!O29+'T1'!S29</f>
        <v>2539264</v>
      </c>
      <c r="E32" s="58">
        <f>'T2'!O33+'T2'!S33</f>
        <v>2108288</v>
      </c>
      <c r="F32" s="34">
        <f>'T3'!O33+'T3'!S33</f>
        <v>2108288</v>
      </c>
      <c r="G32" s="34">
        <f>'T4'!O33+'T4'!S33</f>
        <v>2108288</v>
      </c>
      <c r="H32" s="35">
        <f>'T5'!O33+'T5'!S33</f>
        <v>2108288</v>
      </c>
      <c r="I32" s="35">
        <f>'T6'!O32+'T6'!S32</f>
        <v>2108288</v>
      </c>
      <c r="J32" s="34">
        <f>'T7'!N31+'T7'!R31</f>
        <v>131768</v>
      </c>
      <c r="K32" s="37">
        <f>'T8'!N31+'T8'!R31</f>
        <v>131768</v>
      </c>
      <c r="L32" s="38">
        <f>'T9'!N31+'T9'!R31</f>
        <v>131768</v>
      </c>
      <c r="M32" s="39">
        <f>'T10'!N31+'T10'!R31</f>
        <v>131768</v>
      </c>
      <c r="N32" s="38">
        <f>'T11'!N31+'T11'!R31</f>
        <v>131768</v>
      </c>
      <c r="O32" s="38">
        <f>'T12'!N31+'T12'!R31</f>
        <v>131768</v>
      </c>
      <c r="P32" s="61">
        <f t="shared" si="4"/>
        <v>13871312</v>
      </c>
      <c r="Q32" s="42"/>
    </row>
    <row r="33" spans="1:17" s="26" customFormat="1" ht="12.75" x14ac:dyDescent="0.25">
      <c r="A33" s="29">
        <v>20</v>
      </c>
      <c r="B33" s="30" t="s">
        <v>93</v>
      </c>
      <c r="C33" s="31" t="s">
        <v>29</v>
      </c>
      <c r="D33" s="32">
        <f>'T1'!O30+'T1'!S30</f>
        <v>2108288</v>
      </c>
      <c r="E33" s="58">
        <f>'T2'!O34+'T2'!S34</f>
        <v>1838720</v>
      </c>
      <c r="F33" s="34">
        <f>'T3'!O34+'T3'!S34</f>
        <v>1838720</v>
      </c>
      <c r="G33" s="34">
        <f>'T4'!O34+'T4'!S34</f>
        <v>1838720</v>
      </c>
      <c r="H33" s="35">
        <f>'T5'!O34+'T5'!S34</f>
        <v>1838720</v>
      </c>
      <c r="I33" s="35">
        <f>'T6'!O33+'T6'!S33</f>
        <v>1838720</v>
      </c>
      <c r="J33" s="34">
        <f>'T7'!N32+'T7'!R32</f>
        <v>131768</v>
      </c>
      <c r="K33" s="37">
        <f>'T8'!N32+'T8'!R32</f>
        <v>131768</v>
      </c>
      <c r="L33" s="38">
        <f>'T9'!N32+'T9'!R32</f>
        <v>131768</v>
      </c>
      <c r="M33" s="39">
        <f>'T10'!N32+'T10'!R32</f>
        <v>131768</v>
      </c>
      <c r="N33" s="38">
        <f>'T11'!N32+'T11'!R32</f>
        <v>131768</v>
      </c>
      <c r="O33" s="38">
        <f>'T12'!N32+'T12'!R32</f>
        <v>131768</v>
      </c>
      <c r="P33" s="61">
        <f t="shared" si="4"/>
        <v>12092496</v>
      </c>
      <c r="Q33" s="42"/>
    </row>
    <row r="34" spans="1:17" s="26" customFormat="1" ht="12.75" x14ac:dyDescent="0.25">
      <c r="A34" s="29">
        <v>21</v>
      </c>
      <c r="B34" s="30" t="s">
        <v>94</v>
      </c>
      <c r="C34" s="31" t="s">
        <v>30</v>
      </c>
      <c r="D34" s="32">
        <f>'T1'!O31+'T1'!S31</f>
        <v>2108288</v>
      </c>
      <c r="E34" s="58">
        <f>'T2'!O35+'T2'!S35</f>
        <v>2108288</v>
      </c>
      <c r="F34" s="34">
        <f>'T3'!O35+'T3'!S35</f>
        <v>2108288</v>
      </c>
      <c r="G34" s="34">
        <f>'T4'!O35+'T4'!S35</f>
        <v>2108288</v>
      </c>
      <c r="H34" s="35">
        <f>'T5'!O35+'T5'!S35</f>
        <v>2108288</v>
      </c>
      <c r="I34" s="35">
        <f>'T6'!O34+'T6'!S34</f>
        <v>2108288</v>
      </c>
      <c r="J34" s="34">
        <f>'T7'!N33+'T7'!R33</f>
        <v>131768</v>
      </c>
      <c r="K34" s="37">
        <f>'T8'!N33+'T8'!R33</f>
        <v>131768</v>
      </c>
      <c r="L34" s="38">
        <f>'T9'!N33+'T9'!R33</f>
        <v>131768</v>
      </c>
      <c r="M34" s="39">
        <f>'T10'!N33+'T10'!R33</f>
        <v>131768</v>
      </c>
      <c r="N34" s="38">
        <f>'T11'!N33+'T11'!R33</f>
        <v>131768</v>
      </c>
      <c r="O34" s="38">
        <f>'T12'!N33+'T12'!R33</f>
        <v>131768</v>
      </c>
      <c r="P34" s="61">
        <f t="shared" si="4"/>
        <v>13440336</v>
      </c>
      <c r="Q34" s="42"/>
    </row>
    <row r="35" spans="1:17" s="26" customFormat="1" ht="12.75" x14ac:dyDescent="0.25">
      <c r="A35" s="29">
        <v>22</v>
      </c>
      <c r="B35" s="30" t="s">
        <v>95</v>
      </c>
      <c r="C35" s="31" t="s">
        <v>30</v>
      </c>
      <c r="D35" s="32">
        <f>'T1'!O32+'T1'!S32</f>
        <v>2108288</v>
      </c>
      <c r="E35" s="58">
        <f>'T2'!O36+'T2'!S36</f>
        <v>2108288</v>
      </c>
      <c r="F35" s="34">
        <f>'T3'!O36+'T3'!S36</f>
        <v>2108288</v>
      </c>
      <c r="G35" s="34">
        <f>'T4'!O36+'T4'!S36</f>
        <v>2108288</v>
      </c>
      <c r="H35" s="35">
        <f>'T5'!O36+'T5'!S36</f>
        <v>2108288</v>
      </c>
      <c r="I35" s="35">
        <f>'T6'!O35+'T6'!S35</f>
        <v>2108288</v>
      </c>
      <c r="J35" s="34">
        <f>'T7'!N34+'T7'!R34</f>
        <v>114920</v>
      </c>
      <c r="K35" s="37">
        <f>'T8'!N34+'T8'!R34</f>
        <v>114920</v>
      </c>
      <c r="L35" s="38">
        <f>'T9'!N34+'T9'!R34</f>
        <v>114920</v>
      </c>
      <c r="M35" s="39">
        <f>'T10'!N34+'T10'!R34</f>
        <v>114920</v>
      </c>
      <c r="N35" s="38">
        <f>'T11'!N34+'T11'!R34</f>
        <v>114920</v>
      </c>
      <c r="O35" s="38">
        <f>'T12'!N34+'T12'!R34</f>
        <v>114920</v>
      </c>
      <c r="P35" s="61">
        <f t="shared" si="4"/>
        <v>13339248</v>
      </c>
      <c r="Q35" s="42"/>
    </row>
    <row r="36" spans="1:17" s="26" customFormat="1" ht="12.75" x14ac:dyDescent="0.25">
      <c r="A36" s="29">
        <v>23</v>
      </c>
      <c r="B36" s="63" t="s">
        <v>99</v>
      </c>
      <c r="C36" s="31" t="s">
        <v>30</v>
      </c>
      <c r="D36" s="32">
        <f>'T1'!O33+'T1'!S33</f>
        <v>2108288</v>
      </c>
      <c r="E36" s="58">
        <f>'T2'!O37+'T2'!S37</f>
        <v>1838720</v>
      </c>
      <c r="F36" s="34">
        <f>'T3'!O37+'T3'!S37</f>
        <v>1838720</v>
      </c>
      <c r="G36" s="34">
        <f>'T4'!O37+'T4'!S37</f>
        <v>1838720</v>
      </c>
      <c r="H36" s="35">
        <f>'T5'!O37+'T5'!S37</f>
        <v>1838720</v>
      </c>
      <c r="I36" s="35">
        <f>'T6'!O36+'T6'!S36</f>
        <v>1838720</v>
      </c>
      <c r="J36" s="34">
        <f>'T7'!N35+'T7'!R35</f>
        <v>131768</v>
      </c>
      <c r="K36" s="37">
        <f>'T8'!N35+'T8'!R35</f>
        <v>131768</v>
      </c>
      <c r="L36" s="38">
        <f>'T9'!N35+'T9'!R35</f>
        <v>131768</v>
      </c>
      <c r="M36" s="39">
        <f>'T10'!N35+'T10'!R35</f>
        <v>131768</v>
      </c>
      <c r="N36" s="38">
        <f>'T11'!N35+'T11'!R35</f>
        <v>131768</v>
      </c>
      <c r="O36" s="38">
        <f>'T12'!N35+'T12'!R35</f>
        <v>131768</v>
      </c>
      <c r="P36" s="61">
        <f t="shared" si="4"/>
        <v>12092496</v>
      </c>
      <c r="Q36" s="42"/>
    </row>
    <row r="37" spans="1:17" s="26" customFormat="1" ht="25.5" x14ac:dyDescent="0.25">
      <c r="A37" s="29">
        <v>24</v>
      </c>
      <c r="B37" s="30" t="s">
        <v>102</v>
      </c>
      <c r="C37" s="31" t="s">
        <v>90</v>
      </c>
      <c r="D37" s="32">
        <f>'T1'!O34+'T1'!S34</f>
        <v>1838720</v>
      </c>
      <c r="E37" s="58">
        <f>'T2'!O50+'T2'!S50</f>
        <v>9658560</v>
      </c>
      <c r="F37" s="34">
        <f>'T3'!O50+'T3'!S50</f>
        <v>9658560</v>
      </c>
      <c r="G37" s="34">
        <f>'T4'!O49+'T4'!S49</f>
        <v>0</v>
      </c>
      <c r="H37" s="35">
        <f>'T5'!O44+'T5'!S44</f>
        <v>2108288</v>
      </c>
      <c r="I37" s="35">
        <f>'T6'!O43+'T6'!S43</f>
        <v>2108288</v>
      </c>
      <c r="J37" s="34">
        <f>'T7'!N36+'T7'!R36</f>
        <v>131768</v>
      </c>
      <c r="K37" s="37">
        <f>'T8'!N36+'T8'!R36</f>
        <v>131768</v>
      </c>
      <c r="L37" s="38">
        <f>'T9'!N36+'T9'!R36</f>
        <v>131768</v>
      </c>
      <c r="M37" s="39">
        <f>'T10'!N36+'T10'!R36</f>
        <v>131768</v>
      </c>
      <c r="N37" s="38">
        <f>'T11'!N36+'T11'!R36</f>
        <v>131768</v>
      </c>
      <c r="O37" s="38">
        <f>'T12'!N36+'T12'!R36</f>
        <v>131768</v>
      </c>
      <c r="P37" s="61">
        <f t="shared" si="4"/>
        <v>26163024</v>
      </c>
      <c r="Q37" s="42"/>
    </row>
    <row r="38" spans="1:17" s="26" customFormat="1" ht="12.75" x14ac:dyDescent="0.25">
      <c r="A38" s="29">
        <v>25</v>
      </c>
      <c r="B38" s="30" t="s">
        <v>103</v>
      </c>
      <c r="C38" s="31" t="s">
        <v>30</v>
      </c>
      <c r="D38" s="32" t="e">
        <f>'T1'!#REF!+'T1'!#REF!</f>
        <v>#REF!</v>
      </c>
      <c r="E38" s="58">
        <f>'T2'!O51+'T2'!S51</f>
        <v>1774528</v>
      </c>
      <c r="F38" s="34">
        <f>'T3'!O51+'T3'!S51</f>
        <v>1774528</v>
      </c>
      <c r="G38" s="34">
        <f>'T4'!O50+'T4'!S50</f>
        <v>9658560</v>
      </c>
      <c r="H38" s="35">
        <f>'T5'!O45+'T5'!S45</f>
        <v>1838720</v>
      </c>
      <c r="I38" s="35">
        <f>'T6'!O44+'T6'!S44</f>
        <v>1838720</v>
      </c>
      <c r="J38" s="34">
        <f>'T7'!N37+'T7'!R37</f>
        <v>114920</v>
      </c>
      <c r="K38" s="37">
        <f>'T8'!N37+'T8'!R37</f>
        <v>114920</v>
      </c>
      <c r="L38" s="38">
        <f>'T9'!N37+'T9'!R37</f>
        <v>114920</v>
      </c>
      <c r="M38" s="39">
        <f>'T10'!N37+'T10'!R37</f>
        <v>114920</v>
      </c>
      <c r="N38" s="38">
        <f>'T11'!N37+'T11'!R37</f>
        <v>114920</v>
      </c>
      <c r="O38" s="38">
        <f>'T12'!N37+'T12'!R37</f>
        <v>114920</v>
      </c>
      <c r="P38" s="61" t="e">
        <f t="shared" si="4"/>
        <v>#REF!</v>
      </c>
      <c r="Q38" s="42"/>
    </row>
    <row r="39" spans="1:17" s="26" customFormat="1" ht="12.75" x14ac:dyDescent="0.25">
      <c r="A39" s="29">
        <v>26</v>
      </c>
      <c r="B39" s="63" t="s">
        <v>104</v>
      </c>
      <c r="C39" s="31" t="s">
        <v>29</v>
      </c>
      <c r="D39" s="32">
        <f>'T1'!O35+'T1'!S35</f>
        <v>2108288</v>
      </c>
      <c r="E39" s="58">
        <f>'T2'!O52+'T2'!S52</f>
        <v>2015104</v>
      </c>
      <c r="F39" s="34">
        <f>'T3'!O52+'T3'!S52</f>
        <v>2015104</v>
      </c>
      <c r="G39" s="34">
        <f>'T4'!O51+'T4'!S51</f>
        <v>1774528</v>
      </c>
      <c r="H39" s="35">
        <f>'T5'!O46+'T5'!S46</f>
        <v>0</v>
      </c>
      <c r="I39" s="35">
        <f>'T6'!O45+'T6'!S45</f>
        <v>0</v>
      </c>
      <c r="J39" s="34">
        <f>'T7'!N42+'T7'!R42</f>
        <v>125528</v>
      </c>
      <c r="K39" s="37">
        <f>'T8'!N42+'T8'!R42</f>
        <v>125528</v>
      </c>
      <c r="L39" s="38">
        <f>'T9'!N42+'T9'!R42</f>
        <v>125528</v>
      </c>
      <c r="M39" s="39">
        <f>'T10'!N40+'T10'!R40</f>
        <v>114920</v>
      </c>
      <c r="N39" s="38">
        <f>'T11'!N40+'T11'!R40</f>
        <v>114920</v>
      </c>
      <c r="O39" s="38">
        <f>'T12'!N40+'T12'!R40</f>
        <v>114920</v>
      </c>
      <c r="P39" s="61">
        <f t="shared" si="4"/>
        <v>8634368</v>
      </c>
      <c r="Q39" s="42"/>
    </row>
    <row r="40" spans="1:17" s="53" customFormat="1" ht="12.75" x14ac:dyDescent="0.25">
      <c r="A40" s="110" t="s">
        <v>38</v>
      </c>
      <c r="B40" s="111"/>
      <c r="C40" s="112"/>
      <c r="D40" s="51" t="e">
        <f t="shared" ref="D40:O40" si="5">SUM(D41:D45)</f>
        <v>#REF!</v>
      </c>
      <c r="E40" s="51">
        <f t="shared" si="5"/>
        <v>3853824</v>
      </c>
      <c r="F40" s="51">
        <f t="shared" si="5"/>
        <v>3853824</v>
      </c>
      <c r="G40" s="51">
        <f t="shared" si="5"/>
        <v>5868928</v>
      </c>
      <c r="H40" s="51">
        <f t="shared" si="5"/>
        <v>13271808</v>
      </c>
      <c r="I40" s="51">
        <f t="shared" si="5"/>
        <v>13271808</v>
      </c>
      <c r="J40" s="51">
        <f t="shared" si="5"/>
        <v>246688</v>
      </c>
      <c r="K40" s="51">
        <f t="shared" si="5"/>
        <v>246688</v>
      </c>
      <c r="L40" s="51">
        <f t="shared" si="5"/>
        <v>246688</v>
      </c>
      <c r="M40" s="51">
        <f t="shared" si="5"/>
        <v>975876</v>
      </c>
      <c r="N40" s="51">
        <f t="shared" si="5"/>
        <v>372216</v>
      </c>
      <c r="O40" s="51">
        <f t="shared" si="5"/>
        <v>372216</v>
      </c>
      <c r="P40" s="51" t="e">
        <f>SUM(P41:P45)</f>
        <v>#REF!</v>
      </c>
      <c r="Q40" s="52"/>
    </row>
    <row r="41" spans="1:17" s="26" customFormat="1" ht="12.75" x14ac:dyDescent="0.25">
      <c r="A41" s="29">
        <v>27</v>
      </c>
      <c r="B41" s="30" t="s">
        <v>39</v>
      </c>
      <c r="C41" s="31" t="s">
        <v>40</v>
      </c>
      <c r="D41" s="32" t="e">
        <f>'T1'!#REF!+'T1'!#REF!</f>
        <v>#REF!</v>
      </c>
      <c r="E41" s="58">
        <f>'T2'!O54+'T2'!S54</f>
        <v>2015104</v>
      </c>
      <c r="F41" s="34">
        <f>'T3'!O54+'T3'!S54</f>
        <v>2015104</v>
      </c>
      <c r="G41" s="34">
        <f>'T4'!O53+'T4'!S53</f>
        <v>2015104</v>
      </c>
      <c r="H41" s="35">
        <f>'T5'!O49+'T5'!S49</f>
        <v>0</v>
      </c>
      <c r="I41" s="35">
        <f>'T6'!O48+'T6'!S48</f>
        <v>0</v>
      </c>
      <c r="J41" s="34">
        <f>'T7'!N44+'T7'!R44</f>
        <v>131768</v>
      </c>
      <c r="K41" s="37">
        <f>'T8'!N44+'T8'!R44</f>
        <v>131768</v>
      </c>
      <c r="L41" s="38">
        <f>'T9'!N44+'T9'!R44</f>
        <v>131768</v>
      </c>
      <c r="M41" s="39">
        <f>'T10'!N43+'T10'!R43</f>
        <v>125528</v>
      </c>
      <c r="N41" s="38">
        <f>'T11'!N43+'T11'!R43</f>
        <v>125528</v>
      </c>
      <c r="O41" s="38">
        <f>'T12'!N43+'T12'!R43</f>
        <v>125528</v>
      </c>
      <c r="P41" s="61" t="e">
        <f t="shared" si="1"/>
        <v>#REF!</v>
      </c>
      <c r="Q41" s="42"/>
    </row>
    <row r="42" spans="1:17" s="26" customFormat="1" ht="12.75" x14ac:dyDescent="0.2">
      <c r="A42" s="29">
        <v>28</v>
      </c>
      <c r="B42" s="30" t="s">
        <v>42</v>
      </c>
      <c r="C42" s="31" t="s">
        <v>41</v>
      </c>
      <c r="D42" s="32">
        <f>'T1'!O49+'T1'!S49</f>
        <v>0</v>
      </c>
      <c r="E42" s="58">
        <f>'T2'!O55+'T2'!S55</f>
        <v>1838720</v>
      </c>
      <c r="F42" s="34">
        <f>'T3'!O55+'T3'!S55</f>
        <v>1838720</v>
      </c>
      <c r="G42" s="34">
        <f>'T4'!O54+'T4'!S54</f>
        <v>2015104</v>
      </c>
      <c r="H42" s="35">
        <f>'T5'!O50+'T5'!S50</f>
        <v>9658560</v>
      </c>
      <c r="I42" s="35">
        <f>'T6'!O49+'T6'!S49</f>
        <v>9658560</v>
      </c>
      <c r="J42" s="34">
        <f>'T7'!N45+'T7'!R45</f>
        <v>114920</v>
      </c>
      <c r="K42" s="37">
        <f>'T8'!N45+'T8'!R45</f>
        <v>114920</v>
      </c>
      <c r="L42" s="38">
        <f>'T9'!N45+'T9'!R45</f>
        <v>114920</v>
      </c>
      <c r="M42" s="39">
        <f>'T10'!N44+'T10'!R44</f>
        <v>131768</v>
      </c>
      <c r="N42" s="38">
        <f>'T11'!N44+'T11'!R44</f>
        <v>131768</v>
      </c>
      <c r="O42" s="38">
        <f>'T12'!N44+'T12'!R44</f>
        <v>131768</v>
      </c>
      <c r="P42" s="61">
        <f t="shared" ref="P42:P49" si="6">SUM(D42:O42)</f>
        <v>25749728</v>
      </c>
      <c r="Q42" s="49"/>
    </row>
    <row r="43" spans="1:17" s="26" customFormat="1" ht="12.75" x14ac:dyDescent="0.25">
      <c r="A43" s="29">
        <v>29</v>
      </c>
      <c r="B43" s="30" t="s">
        <v>79</v>
      </c>
      <c r="C43" s="31" t="s">
        <v>40</v>
      </c>
      <c r="D43" s="32">
        <f>'T1'!O50+'T1'!S50</f>
        <v>9658560</v>
      </c>
      <c r="E43" s="58">
        <f>'T2'!O57+'T2'!S57</f>
        <v>0</v>
      </c>
      <c r="F43" s="34">
        <f>'T3'!O57+'T3'!S57</f>
        <v>0</v>
      </c>
      <c r="G43" s="34">
        <f>'T4'!O55+'T4'!S55</f>
        <v>1838720</v>
      </c>
      <c r="H43" s="35">
        <f>'T5'!O51+'T5'!S51</f>
        <v>1774528</v>
      </c>
      <c r="I43" s="35">
        <f>'T6'!O50+'T6'!S50</f>
        <v>1774528</v>
      </c>
      <c r="J43" s="34">
        <f>'T7'!N46+'T7'!R46</f>
        <v>0</v>
      </c>
      <c r="K43" s="37">
        <f>'T8'!N46+'T8'!R46</f>
        <v>0</v>
      </c>
      <c r="L43" s="38">
        <f>'T9'!N46+'T9'!R46</f>
        <v>0</v>
      </c>
      <c r="M43" s="39">
        <f>'T10'!N45+'T10'!R45</f>
        <v>114920</v>
      </c>
      <c r="N43" s="38">
        <f>'T11'!N45+'T11'!R45</f>
        <v>114920</v>
      </c>
      <c r="O43" s="38">
        <f>'T12'!N45+'T12'!R45</f>
        <v>114920</v>
      </c>
      <c r="P43" s="61">
        <f t="shared" si="6"/>
        <v>15391096</v>
      </c>
      <c r="Q43" s="42"/>
    </row>
    <row r="44" spans="1:17" s="26" customFormat="1" ht="12.75" x14ac:dyDescent="0.25">
      <c r="A44" s="29">
        <v>30</v>
      </c>
      <c r="B44" s="30" t="s">
        <v>81</v>
      </c>
      <c r="C44" s="31" t="s">
        <v>41</v>
      </c>
      <c r="D44" s="32">
        <f>'T1'!O51+'T1'!S51</f>
        <v>1774528</v>
      </c>
      <c r="E44" s="58">
        <f>'T2'!O61+'T2'!S61</f>
        <v>0</v>
      </c>
      <c r="F44" s="34">
        <f>'T3'!O61+'T3'!S61</f>
        <v>0</v>
      </c>
      <c r="G44" s="34">
        <f>'T4'!O60+'T4'!S60</f>
        <v>0</v>
      </c>
      <c r="H44" s="35">
        <f>'T5'!O55+'T5'!S55</f>
        <v>1838720</v>
      </c>
      <c r="I44" s="35">
        <f>'T6'!O54+'T6'!S54</f>
        <v>1838720</v>
      </c>
      <c r="J44" s="34">
        <f>'T7'!N48+'T7'!R48</f>
        <v>0</v>
      </c>
      <c r="K44" s="37">
        <f>'T8'!N48+'T8'!R48</f>
        <v>0</v>
      </c>
      <c r="L44" s="38">
        <f>'T9'!N48+'T9'!R48</f>
        <v>0</v>
      </c>
      <c r="M44" s="39">
        <f>'T10'!N46+'T10'!R46</f>
        <v>0</v>
      </c>
      <c r="N44" s="38">
        <f>'T11'!N46+'T11'!R46</f>
        <v>0</v>
      </c>
      <c r="O44" s="38">
        <f>'T12'!N46+'T12'!R46</f>
        <v>0</v>
      </c>
      <c r="P44" s="61">
        <f t="shared" si="6"/>
        <v>5451968</v>
      </c>
      <c r="Q44" s="42"/>
    </row>
    <row r="45" spans="1:17" s="26" customFormat="1" ht="12.75" x14ac:dyDescent="0.25">
      <c r="A45" s="29">
        <v>31</v>
      </c>
      <c r="B45" s="30" t="s">
        <v>97</v>
      </c>
      <c r="C45" s="31" t="s">
        <v>40</v>
      </c>
      <c r="D45" s="32" t="e">
        <f>'T1'!#REF!+'T1'!#REF!</f>
        <v>#REF!</v>
      </c>
      <c r="E45" s="58">
        <f>'T2'!O62+'T2'!S62</f>
        <v>0</v>
      </c>
      <c r="F45" s="34">
        <f>'T3'!O62+'T3'!S62</f>
        <v>0</v>
      </c>
      <c r="G45" s="34">
        <f>'T4'!O61+'T4'!S61</f>
        <v>0</v>
      </c>
      <c r="H45" s="35">
        <f>'T5'!O57+'T5'!S57</f>
        <v>0</v>
      </c>
      <c r="I45" s="35">
        <f>'T6'!O56+'T6'!S56</f>
        <v>0</v>
      </c>
      <c r="J45" s="34">
        <f>'T7'!N49+'T7'!R49</f>
        <v>0</v>
      </c>
      <c r="K45" s="37">
        <f>'T8'!N49+'T8'!R49</f>
        <v>0</v>
      </c>
      <c r="L45" s="38">
        <f>'T9'!N49+'T9'!R49</f>
        <v>0</v>
      </c>
      <c r="M45" s="39">
        <f>'T10'!N50+'T10'!R50</f>
        <v>603660</v>
      </c>
      <c r="N45" s="38">
        <f>'T11'!N48+'T11'!R48</f>
        <v>0</v>
      </c>
      <c r="O45" s="38">
        <f>'T12'!N48+'T12'!R48</f>
        <v>0</v>
      </c>
      <c r="P45" s="61" t="e">
        <f t="shared" si="6"/>
        <v>#REF!</v>
      </c>
      <c r="Q45" s="42"/>
    </row>
    <row r="46" spans="1:17" s="26" customFormat="1" ht="12.75" x14ac:dyDescent="0.25">
      <c r="A46" s="29">
        <v>32</v>
      </c>
      <c r="B46" s="30" t="s">
        <v>98</v>
      </c>
      <c r="C46" s="31" t="s">
        <v>40</v>
      </c>
      <c r="D46" s="32" t="e">
        <f>'T1'!#REF!+'T1'!#REF!</f>
        <v>#REF!</v>
      </c>
      <c r="E46" s="58">
        <f>'T2'!O63+'T2'!S63</f>
        <v>0</v>
      </c>
      <c r="F46" s="34">
        <f>'T3'!O63+'T3'!S63</f>
        <v>0</v>
      </c>
      <c r="G46" s="34">
        <f>'T4'!O62+'T4'!S62</f>
        <v>0</v>
      </c>
      <c r="H46" s="35">
        <f>'T5'!O58+'T5'!S58</f>
        <v>0</v>
      </c>
      <c r="I46" s="35">
        <f>'T6'!O57+'T6'!S57</f>
        <v>0</v>
      </c>
      <c r="J46" s="34">
        <f>'T7'!N50+'T7'!R50</f>
        <v>603660</v>
      </c>
      <c r="K46" s="37">
        <f>'T8'!N50+'T8'!R50</f>
        <v>603660</v>
      </c>
      <c r="L46" s="38">
        <f>'T9'!N50+'T9'!R50</f>
        <v>603660</v>
      </c>
      <c r="M46" s="39">
        <f>'T10'!N51+'T10'!R51</f>
        <v>110908</v>
      </c>
      <c r="N46" s="38">
        <f>'T11'!N49+'T11'!R49</f>
        <v>0</v>
      </c>
      <c r="O46" s="38">
        <f>'T12'!N49+'T12'!R49</f>
        <v>0</v>
      </c>
      <c r="P46" s="61" t="e">
        <f t="shared" si="6"/>
        <v>#REF!</v>
      </c>
      <c r="Q46" s="42"/>
    </row>
    <row r="47" spans="1:17" s="26" customFormat="1" ht="25.5" x14ac:dyDescent="0.25">
      <c r="A47" s="29">
        <v>33</v>
      </c>
      <c r="B47" s="30" t="s">
        <v>100</v>
      </c>
      <c r="C47" s="31" t="s">
        <v>101</v>
      </c>
      <c r="D47" s="32" t="e">
        <f>'T1'!#REF!+'T1'!#REF!</f>
        <v>#REF!</v>
      </c>
      <c r="E47" s="58">
        <f>'T2'!O64+'T2'!S64</f>
        <v>0</v>
      </c>
      <c r="F47" s="34">
        <f>'T3'!O64+'T3'!S64</f>
        <v>0</v>
      </c>
      <c r="G47" s="34">
        <f>'T4'!O63+'T4'!S63</f>
        <v>0</v>
      </c>
      <c r="H47" s="35">
        <f>'T5'!O59+'T5'!S59</f>
        <v>78425152</v>
      </c>
      <c r="I47" s="35">
        <f>'T6'!O58+'T6'!S58</f>
        <v>76418752</v>
      </c>
      <c r="J47" s="34">
        <f>'T7'!N51+'T7'!R51</f>
        <v>110908</v>
      </c>
      <c r="K47" s="37">
        <f>'T8'!N51+'T8'!R51</f>
        <v>110908</v>
      </c>
      <c r="L47" s="38">
        <f>'T9'!N51+'T9'!R51</f>
        <v>110908</v>
      </c>
      <c r="M47" s="39">
        <f>'T10'!N52+'T10'!R52</f>
        <v>125944</v>
      </c>
      <c r="N47" s="38">
        <f>'T11'!N50+'T11'!R50</f>
        <v>603660</v>
      </c>
      <c r="O47" s="38">
        <f>'T12'!N50+'T12'!R50</f>
        <v>603660</v>
      </c>
      <c r="P47" s="61" t="e">
        <f t="shared" si="6"/>
        <v>#REF!</v>
      </c>
      <c r="Q47" s="42"/>
    </row>
    <row r="48" spans="1:17" s="26" customFormat="1" ht="12.75" x14ac:dyDescent="0.25">
      <c r="A48" s="29">
        <v>34</v>
      </c>
      <c r="B48" s="64" t="s">
        <v>105</v>
      </c>
      <c r="C48" s="31" t="s">
        <v>40</v>
      </c>
      <c r="D48" s="32">
        <f>'T1'!O52+'T1'!S52</f>
        <v>2015104</v>
      </c>
      <c r="E48" s="58">
        <f>'T2'!O65+'T2'!S65</f>
        <v>0</v>
      </c>
      <c r="F48" s="34">
        <f>'T3'!O65+'T3'!S65</f>
        <v>0</v>
      </c>
      <c r="G48" s="34">
        <f>'T4'!O64+'T4'!S64</f>
        <v>0</v>
      </c>
      <c r="H48" s="35">
        <f>'T5'!O60+'T5'!S60</f>
        <v>0</v>
      </c>
      <c r="I48" s="35">
        <f>'T6'!O59+'T6'!S59</f>
        <v>0</v>
      </c>
      <c r="J48" s="34">
        <f>'T7'!N53+'T7'!R53</f>
        <v>125944</v>
      </c>
      <c r="K48" s="37">
        <f>'T8'!N53+'T8'!R53</f>
        <v>125944</v>
      </c>
      <c r="L48" s="38">
        <f>'T9'!N53+'T9'!R53</f>
        <v>125944</v>
      </c>
      <c r="M48" s="39">
        <f>'T10'!N53+'T10'!R53</f>
        <v>125944</v>
      </c>
      <c r="N48" s="38">
        <f>'T11'!N51+'T11'!R51</f>
        <v>110908</v>
      </c>
      <c r="O48" s="38">
        <f>'T12'!N51+'T12'!R51</f>
        <v>110908</v>
      </c>
      <c r="P48" s="61">
        <f t="shared" si="6"/>
        <v>2740696</v>
      </c>
      <c r="Q48" s="42"/>
    </row>
    <row r="49" spans="1:17" s="26" customFormat="1" ht="12.75" x14ac:dyDescent="0.25">
      <c r="A49" s="29">
        <v>35</v>
      </c>
      <c r="B49" s="30" t="s">
        <v>106</v>
      </c>
      <c r="C49" s="31" t="s">
        <v>40</v>
      </c>
      <c r="D49" s="32" t="e">
        <f>'T1'!#REF!+'T1'!#REF!</f>
        <v>#REF!</v>
      </c>
      <c r="E49" s="58">
        <f>'T2'!O66+'T2'!S66</f>
        <v>0</v>
      </c>
      <c r="F49" s="34">
        <f>'T3'!O66+'T3'!S66</f>
        <v>0</v>
      </c>
      <c r="G49" s="34">
        <f>'T4'!O65+'T4'!S65</f>
        <v>0</v>
      </c>
      <c r="H49" s="35">
        <f>'T5'!O61+'T5'!S61</f>
        <v>0</v>
      </c>
      <c r="I49" s="35">
        <f>'T6'!O60+'T6'!S60</f>
        <v>0</v>
      </c>
      <c r="J49" s="34">
        <f>'T7'!N54+'T7'!R54</f>
        <v>125944</v>
      </c>
      <c r="K49" s="37">
        <f>'T8'!N54+'T8'!R54</f>
        <v>125944</v>
      </c>
      <c r="L49" s="38">
        <f>'T9'!N54+'T9'!R54</f>
        <v>125944</v>
      </c>
      <c r="M49" s="39">
        <f>'T10'!N55+'T10'!R55</f>
        <v>114920</v>
      </c>
      <c r="N49" s="38">
        <f>'T11'!N53+'T11'!R53</f>
        <v>125944</v>
      </c>
      <c r="O49" s="38">
        <f>'T12'!N53+'T12'!R53</f>
        <v>125944</v>
      </c>
      <c r="P49" s="61" t="e">
        <f t="shared" si="6"/>
        <v>#REF!</v>
      </c>
      <c r="Q49" s="42"/>
    </row>
    <row r="50" spans="1:17" s="26" customFormat="1" ht="12.75" x14ac:dyDescent="0.25">
      <c r="A50" s="116" t="s">
        <v>43</v>
      </c>
      <c r="B50" s="117"/>
      <c r="C50" s="46"/>
      <c r="D50" s="47" t="e">
        <f t="shared" ref="D50:P50" si="7">D11+D13+D15+D40</f>
        <v>#REF!</v>
      </c>
      <c r="E50" s="47" t="e">
        <f t="shared" si="7"/>
        <v>#REF!</v>
      </c>
      <c r="F50" s="47" t="e">
        <f t="shared" si="7"/>
        <v>#REF!</v>
      </c>
      <c r="G50" s="47" t="e">
        <f t="shared" si="7"/>
        <v>#REF!</v>
      </c>
      <c r="H50" s="47" t="e">
        <f t="shared" si="7"/>
        <v>#REF!</v>
      </c>
      <c r="I50" s="47" t="e">
        <f t="shared" si="7"/>
        <v>#REF!</v>
      </c>
      <c r="J50" s="47" t="e">
        <f t="shared" si="7"/>
        <v>#REF!</v>
      </c>
      <c r="K50" s="47" t="e">
        <f t="shared" si="7"/>
        <v>#REF!</v>
      </c>
      <c r="L50" s="47" t="e">
        <f t="shared" si="7"/>
        <v>#REF!</v>
      </c>
      <c r="M50" s="47" t="e">
        <f t="shared" si="7"/>
        <v>#REF!</v>
      </c>
      <c r="N50" s="47" t="e">
        <f t="shared" si="7"/>
        <v>#REF!</v>
      </c>
      <c r="O50" s="47" t="e">
        <f t="shared" si="7"/>
        <v>#REF!</v>
      </c>
      <c r="P50" s="47" t="e">
        <f t="shared" si="7"/>
        <v>#REF!</v>
      </c>
      <c r="Q50" s="48"/>
    </row>
    <row r="51" spans="1:17" s="14" customFormat="1" ht="12.75" x14ac:dyDescent="0.25">
      <c r="A51" s="7"/>
      <c r="B51" s="7"/>
      <c r="C51" s="8"/>
      <c r="D51" s="9"/>
      <c r="E51" s="9"/>
      <c r="F51" s="9"/>
      <c r="G51" s="9"/>
      <c r="H51" s="9"/>
      <c r="I51" s="9"/>
      <c r="J51" s="60"/>
      <c r="K51" s="9"/>
      <c r="L51" s="9"/>
      <c r="M51" s="9"/>
      <c r="N51" s="60"/>
      <c r="O51" s="9"/>
      <c r="P51" s="9"/>
      <c r="Q51" s="15"/>
    </row>
    <row r="52" spans="1:17" s="17" customFormat="1" ht="12.75" x14ac:dyDescent="0.25">
      <c r="A52" s="16"/>
      <c r="B52" s="16"/>
      <c r="C52" s="16"/>
      <c r="D52" s="16"/>
      <c r="E52" s="16"/>
      <c r="F52" s="16"/>
      <c r="G52" s="16"/>
      <c r="H52" s="16"/>
      <c r="I52" s="16"/>
      <c r="K52" s="16"/>
      <c r="L52" s="16"/>
      <c r="M52" s="106" t="s">
        <v>82</v>
      </c>
      <c r="N52" s="106"/>
      <c r="O52" s="106"/>
      <c r="P52" s="106"/>
      <c r="Q52" s="16"/>
    </row>
    <row r="53" spans="1:17" s="17" customFormat="1" ht="12.75" x14ac:dyDescent="0.25">
      <c r="A53" s="10" t="s">
        <v>44</v>
      </c>
      <c r="B53" s="16"/>
      <c r="C53" s="16"/>
      <c r="D53" s="16"/>
      <c r="E53" s="10"/>
      <c r="F53" s="16"/>
      <c r="G53" s="105" t="s">
        <v>45</v>
      </c>
      <c r="H53" s="105"/>
      <c r="I53" s="16"/>
      <c r="J53" s="16"/>
      <c r="L53" s="10"/>
      <c r="M53" s="105" t="s">
        <v>46</v>
      </c>
      <c r="N53" s="105"/>
      <c r="O53" s="105"/>
      <c r="P53" s="105"/>
      <c r="Q53" s="16"/>
    </row>
    <row r="54" spans="1:17" s="17" customFormat="1" ht="12.75" x14ac:dyDescent="0.25">
      <c r="A54" s="11" t="s">
        <v>47</v>
      </c>
      <c r="B54" s="16"/>
      <c r="C54" s="16"/>
      <c r="D54" s="11"/>
      <c r="E54" s="11"/>
      <c r="F54" s="11"/>
      <c r="G54" s="106" t="s">
        <v>48</v>
      </c>
      <c r="H54" s="106"/>
      <c r="I54" s="16"/>
      <c r="J54" s="16"/>
      <c r="K54" s="16"/>
      <c r="L54" s="16"/>
      <c r="M54" s="106" t="s">
        <v>47</v>
      </c>
      <c r="N54" s="106"/>
      <c r="O54" s="106"/>
      <c r="P54" s="106"/>
      <c r="Q54" s="16"/>
    </row>
    <row r="55" spans="1:17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</row>
    <row r="57" spans="1:17" x14ac:dyDescent="0.25">
      <c r="A57" s="16"/>
      <c r="B57" s="16"/>
      <c r="C57" s="16"/>
      <c r="D57" s="16"/>
      <c r="E57" s="16"/>
      <c r="F57" s="19"/>
      <c r="G57" s="16"/>
      <c r="H57" s="16"/>
      <c r="I57" s="16"/>
      <c r="J57" s="18"/>
      <c r="K57" s="20"/>
      <c r="L57" s="21"/>
      <c r="N57" s="16"/>
      <c r="O57" s="16"/>
      <c r="P57" s="16"/>
      <c r="Q57" s="12"/>
    </row>
    <row r="58" spans="1:17" x14ac:dyDescent="0.25">
      <c r="J58" s="22"/>
      <c r="K58" s="23"/>
      <c r="L58" s="24"/>
    </row>
    <row r="59" spans="1:17" x14ac:dyDescent="0.25">
      <c r="J59" s="22"/>
    </row>
    <row r="60" spans="1:17" x14ac:dyDescent="0.25">
      <c r="I60" s="25"/>
    </row>
    <row r="61" spans="1:17" x14ac:dyDescent="0.25">
      <c r="D61" s="23"/>
      <c r="F61" s="22"/>
      <c r="G61" s="23"/>
    </row>
    <row r="62" spans="1:17" x14ac:dyDescent="0.25">
      <c r="F62" s="27"/>
    </row>
    <row r="64" spans="1:17" x14ac:dyDescent="0.25">
      <c r="M64" s="23"/>
    </row>
  </sheetData>
  <mergeCells count="18">
    <mergeCell ref="G54:H54"/>
    <mergeCell ref="M54:P54"/>
    <mergeCell ref="A11:C11"/>
    <mergeCell ref="A15:C15"/>
    <mergeCell ref="A40:C40"/>
    <mergeCell ref="A50:B50"/>
    <mergeCell ref="M52:P52"/>
    <mergeCell ref="G53:H53"/>
    <mergeCell ref="M53:P53"/>
    <mergeCell ref="A13:C13"/>
    <mergeCell ref="A5:Q5"/>
    <mergeCell ref="A6:Q6"/>
    <mergeCell ref="A8:A9"/>
    <mergeCell ref="B8:B9"/>
    <mergeCell ref="C8:C9"/>
    <mergeCell ref="D8:O8"/>
    <mergeCell ref="P8:P9"/>
    <mergeCell ref="Q8:Q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9" workbookViewId="0">
      <pane xSplit="4" topLeftCell="G1" activePane="topRight" state="frozen"/>
      <selection activeCell="A7" sqref="A7"/>
      <selection pane="topRight" activeCell="J57" sqref="J5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199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>SUM(X12:X12)</f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W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15832709.36485</v>
      </c>
      <c r="K13" s="51">
        <f t="shared" si="2"/>
        <v>58476309.36485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54529275.36485</v>
      </c>
      <c r="U13" s="51">
        <f t="shared" si="2"/>
        <v>0</v>
      </c>
      <c r="V13" s="51">
        <f t="shared" si="2"/>
        <v>56286309.36485</v>
      </c>
      <c r="W13" s="51">
        <f t="shared" si="2"/>
        <v>33000000</v>
      </c>
      <c r="X13" s="51">
        <f>SUM(X14:X16)</f>
        <v>4400000</v>
      </c>
      <c r="Y13" s="51">
        <f>SUM(Y14:Y16)</f>
        <v>15836059.36485</v>
      </c>
      <c r="Z13" s="51">
        <f>SUM(Z14:Z16)</f>
        <v>896784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5943950.6455000006</v>
      </c>
      <c r="K15" s="36">
        <f>F15+G15+H15+I15+J15</f>
        <v>18876750.645500001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17609770.645500001</v>
      </c>
      <c r="U15" s="42"/>
      <c r="V15" s="68">
        <f>K15-I15</f>
        <v>18146750.645500001</v>
      </c>
      <c r="W15" s="69">
        <v>11000000</v>
      </c>
      <c r="X15" s="69"/>
      <c r="Y15" s="69">
        <f>MAX(V15-O15-W15-X15,0)</f>
        <v>6255300.6455000006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375530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9888758.719349999</v>
      </c>
      <c r="K16" s="36">
        <f t="shared" ref="K16" si="9">F16+G16+H16+I16+J16</f>
        <v>22865758.719349999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21639877.719349999</v>
      </c>
      <c r="U16" s="42"/>
      <c r="V16" s="68">
        <f t="shared" ref="V16" si="14">K16-I16</f>
        <v>22135758.719349999</v>
      </c>
      <c r="W16" s="69">
        <v>11000000</v>
      </c>
      <c r="X16" s="69">
        <f>4400000</f>
        <v>4400000</v>
      </c>
      <c r="Y16" s="69">
        <f t="shared" ref="Y16" si="15">MAX(V16-O16-W16-X16,0)</f>
        <v>5844308.719349999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334431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160346000</v>
      </c>
      <c r="E17" s="51">
        <f t="shared" ref="E17:W17" si="17">SUM(E18:E49)</f>
        <v>676</v>
      </c>
      <c r="F17" s="51">
        <f t="shared" si="17"/>
        <v>134605200</v>
      </c>
      <c r="G17" s="51">
        <f t="shared" si="17"/>
        <v>25740800</v>
      </c>
      <c r="H17" s="51">
        <f t="shared" si="17"/>
        <v>113107800</v>
      </c>
      <c r="I17" s="51">
        <f t="shared" si="17"/>
        <v>18980000</v>
      </c>
      <c r="J17" s="51">
        <f t="shared" si="17"/>
        <v>93305624.157450005</v>
      </c>
      <c r="K17" s="51">
        <f t="shared" si="17"/>
        <v>385739424.15744996</v>
      </c>
      <c r="L17" s="51">
        <f t="shared" si="17"/>
        <v>12827680</v>
      </c>
      <c r="M17" s="51">
        <f t="shared" si="17"/>
        <v>2405190</v>
      </c>
      <c r="N17" s="51">
        <f t="shared" si="17"/>
        <v>1603460</v>
      </c>
      <c r="O17" s="51">
        <f t="shared" si="17"/>
        <v>16836330</v>
      </c>
      <c r="P17" s="51">
        <f t="shared" si="17"/>
        <v>28060550</v>
      </c>
      <c r="Q17" s="51">
        <f t="shared" si="17"/>
        <v>4810380</v>
      </c>
      <c r="R17" s="51">
        <f t="shared" si="17"/>
        <v>1603460</v>
      </c>
      <c r="S17" s="51">
        <f t="shared" si="17"/>
        <v>34474390</v>
      </c>
      <c r="T17" s="51">
        <f t="shared" si="17"/>
        <v>367145939.15744996</v>
      </c>
      <c r="U17" s="51">
        <f t="shared" si="17"/>
        <v>0</v>
      </c>
      <c r="V17" s="51">
        <f t="shared" si="17"/>
        <v>366759424.15744996</v>
      </c>
      <c r="W17" s="51">
        <f t="shared" si="17"/>
        <v>286000000</v>
      </c>
      <c r="X17" s="51">
        <f>SUM(X18:X49)</f>
        <v>101200000</v>
      </c>
      <c r="Y17" s="51">
        <f>SUM(Y18:Y49)</f>
        <v>35143090.708399989</v>
      </c>
      <c r="Z17" s="51">
        <f>SUM(Z18:Z49)</f>
        <v>1757155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3" si="20">D18*1%</f>
        <v>62700</v>
      </c>
      <c r="S18" s="40">
        <f>P18+Q18+R18</f>
        <v>1348050</v>
      </c>
      <c r="T18" s="41">
        <f t="shared" ref="T18:T43" si="21">K18-O18-Z18</f>
        <v>10054450</v>
      </c>
      <c r="U18" s="42"/>
      <c r="V18" s="68">
        <f t="shared" ref="V18:V43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3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3396543.2260000003</v>
      </c>
      <c r="K19" s="36">
        <f t="shared" si="18"/>
        <v>14955543.226</v>
      </c>
      <c r="L19" s="37">
        <f t="shared" ref="L19:L43" si="26">D19*8%</f>
        <v>459680</v>
      </c>
      <c r="M19" s="38">
        <f t="shared" ref="M19:M43" si="27">D19*1.5%</f>
        <v>86190</v>
      </c>
      <c r="N19" s="39">
        <f t="shared" ref="N19:N43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3" si="30">D19*3%</f>
        <v>172380</v>
      </c>
      <c r="R19" s="38">
        <f t="shared" si="20"/>
        <v>57460</v>
      </c>
      <c r="S19" s="40">
        <f t="shared" ref="S19:S43" si="31">P19+Q19+R19</f>
        <v>1235390</v>
      </c>
      <c r="T19" s="41">
        <f t="shared" si="21"/>
        <v>14352213.226</v>
      </c>
      <c r="U19" s="42"/>
      <c r="V19" s="68">
        <f t="shared" si="22"/>
        <v>14225543.226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3396543.2260000003</v>
      </c>
      <c r="K20" s="36">
        <f t="shared" si="18"/>
        <v>14955543.226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14221102.226</v>
      </c>
      <c r="U20" s="42"/>
      <c r="V20" s="68">
        <f t="shared" si="22"/>
        <v>14225543.226</v>
      </c>
      <c r="W20" s="69">
        <v>11000000</v>
      </c>
      <c r="X20" s="69"/>
      <c r="Y20" s="69">
        <f t="shared" si="23"/>
        <v>2622213.2259999998</v>
      </c>
      <c r="Z20" s="69">
        <f t="shared" si="24"/>
        <v>131111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3396543.2260000003</v>
      </c>
      <c r="K21" s="36">
        <f t="shared" si="18"/>
        <v>14955543.226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14221102.226</v>
      </c>
      <c r="U21" s="42"/>
      <c r="V21" s="68">
        <f t="shared" si="22"/>
        <v>14225543.226</v>
      </c>
      <c r="W21" s="69">
        <v>11000000</v>
      </c>
      <c r="X21" s="69"/>
      <c r="Y21" s="69">
        <f t="shared" si="23"/>
        <v>2622213.2259999998</v>
      </c>
      <c r="Z21" s="69">
        <f t="shared" si="24"/>
        <v>131111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4245679.0324999997</v>
      </c>
      <c r="K22" s="36">
        <f t="shared" si="18"/>
        <v>14964879.032499999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14305857.032499999</v>
      </c>
      <c r="U22" s="42"/>
      <c r="V22" s="68">
        <f t="shared" si="22"/>
        <v>14234879.032499999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2825359.6340999999</v>
      </c>
      <c r="K23" s="36">
        <f t="shared" si="18"/>
        <v>14384359.634099999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13678478.634099999</v>
      </c>
      <c r="U23" s="42"/>
      <c r="V23" s="68">
        <f t="shared" si="22"/>
        <v>13654359.634099999</v>
      </c>
      <c r="W23" s="69">
        <v>11000000</v>
      </c>
      <c r="X23" s="69"/>
      <c r="Y23" s="69">
        <f t="shared" si="23"/>
        <v>2051029.6340999994</v>
      </c>
      <c r="Z23" s="69">
        <f t="shared" si="24"/>
        <v>102551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3396543.2260000003</v>
      </c>
      <c r="K24" s="36">
        <f t="shared" si="18"/>
        <v>14955543.226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14221102.226</v>
      </c>
      <c r="U24" s="42"/>
      <c r="V24" s="68">
        <f t="shared" si="22"/>
        <v>14225543.226</v>
      </c>
      <c r="W24" s="69">
        <v>11000000</v>
      </c>
      <c r="X24" s="69"/>
      <c r="Y24" s="69">
        <f t="shared" si="23"/>
        <v>2622213.2259999998</v>
      </c>
      <c r="Z24" s="69">
        <f t="shared" si="24"/>
        <v>131111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2825359.6340999999</v>
      </c>
      <c r="K25" s="36">
        <f t="shared" si="18"/>
        <v>14384359.634099999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13781029.634099999</v>
      </c>
      <c r="U25" s="42"/>
      <c r="V25" s="68">
        <f t="shared" si="22"/>
        <v>13654359.634099999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5650719.2681999998</v>
      </c>
      <c r="K26" s="36">
        <f t="shared" si="18"/>
        <v>16369919.268199999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15710897.268199999</v>
      </c>
      <c r="U26" s="42"/>
      <c r="V26" s="68">
        <f t="shared" si="22"/>
        <v>15639919.268199999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5650719.2681999998</v>
      </c>
      <c r="K27" s="36">
        <f t="shared" si="18"/>
        <v>16369919.268199999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15710897.268199999</v>
      </c>
      <c r="U27" s="42"/>
      <c r="V27" s="68">
        <f t="shared" si="22"/>
        <v>15639919.268199999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2825359.6340999999</v>
      </c>
      <c r="K28" s="36">
        <f t="shared" si="18"/>
        <v>14384359.634099999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13781029.634099999</v>
      </c>
      <c r="U28" s="42"/>
      <c r="V28" s="68">
        <f t="shared" si="22"/>
        <v>13654359.634099999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7063399.0852499995</v>
      </c>
      <c r="K29" s="36">
        <f t="shared" si="18"/>
        <v>19573999.085249998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18740803.085249998</v>
      </c>
      <c r="U29" s="42"/>
      <c r="V29" s="68">
        <f t="shared" si="22"/>
        <v>18843999.085249998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4245679.0324999997</v>
      </c>
      <c r="K30" s="36">
        <f t="shared" si="18"/>
        <v>15276879.032499999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14442342.032499999</v>
      </c>
      <c r="U30" s="42"/>
      <c r="V30" s="68">
        <f t="shared" si="22"/>
        <v>14546879.032499999</v>
      </c>
      <c r="W30" s="69">
        <v>11000000</v>
      </c>
      <c r="X30" s="69"/>
      <c r="Y30" s="69">
        <f t="shared" si="23"/>
        <v>2855097.0324999988</v>
      </c>
      <c r="Z30" s="69">
        <f t="shared" si="24"/>
        <v>142755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4245679.0324999997</v>
      </c>
      <c r="K31" s="36">
        <f t="shared" si="18"/>
        <v>15276879.032499999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14585097.032499999</v>
      </c>
      <c r="U31" s="42"/>
      <c r="V31" s="68">
        <f t="shared" si="22"/>
        <v>14546879.032499999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4238039.4511500001</v>
      </c>
      <c r="K32" s="36">
        <f t="shared" si="18"/>
        <v>15269239.45115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14435084.45115</v>
      </c>
      <c r="U32" s="42"/>
      <c r="V32" s="68">
        <f t="shared" si="22"/>
        <v>14539239.45115</v>
      </c>
      <c r="W32" s="69">
        <v>11000000</v>
      </c>
      <c r="X32" s="69"/>
      <c r="Y32" s="69">
        <f t="shared" si="23"/>
        <v>2847457.4511500001</v>
      </c>
      <c r="Z32" s="69">
        <f t="shared" si="24"/>
        <v>142373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4238039.4511500001</v>
      </c>
      <c r="K33" s="36">
        <f t="shared" si="18"/>
        <v>15269239.45115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14435084.45115</v>
      </c>
      <c r="U33" s="42"/>
      <c r="V33" s="68">
        <f t="shared" si="22"/>
        <v>14539239.45115</v>
      </c>
      <c r="W33" s="69">
        <v>11000000</v>
      </c>
      <c r="X33" s="69"/>
      <c r="Y33" s="69">
        <f t="shared" si="23"/>
        <v>2847457.4511500001</v>
      </c>
      <c r="Z33" s="69">
        <f t="shared" si="24"/>
        <v>142373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2825359.6340999999</v>
      </c>
      <c r="K34" s="36">
        <f t="shared" si="18"/>
        <v>14384359.634099999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13781029.634099999</v>
      </c>
      <c r="U34" s="42"/>
      <c r="V34" s="68">
        <f t="shared" si="22"/>
        <v>13654359.634099999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5650719.2681999998</v>
      </c>
      <c r="K35" s="36">
        <f t="shared" si="18"/>
        <v>16681919.268199999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15777130.268199999</v>
      </c>
      <c r="U35" s="42"/>
      <c r="V35" s="68">
        <f t="shared" si="22"/>
        <v>15951919.268199999</v>
      </c>
      <c r="W35" s="69">
        <v>11000000</v>
      </c>
      <c r="X35" s="69"/>
      <c r="Y35" s="69">
        <f t="shared" si="23"/>
        <v>4260137.2681999989</v>
      </c>
      <c r="Z35" s="69">
        <f t="shared" si="24"/>
        <v>213007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5650719.2681999998</v>
      </c>
      <c r="K36" s="36">
        <f t="shared" si="18"/>
        <v>16681919.268199999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15777130.268199999</v>
      </c>
      <c r="U36" s="42"/>
      <c r="V36" s="68">
        <f t="shared" si="22"/>
        <v>15951919.268199999</v>
      </c>
      <c r="W36" s="69">
        <v>11000000</v>
      </c>
      <c r="X36" s="69"/>
      <c r="Y36" s="69">
        <f t="shared" si="23"/>
        <v>4260137.2681999989</v>
      </c>
      <c r="Z36" s="69">
        <f t="shared" si="24"/>
        <v>213007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1698271.6130000001</v>
      </c>
      <c r="K37" s="36">
        <f t="shared" si="18"/>
        <v>13257271.613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3" si="34">L37+M37+N37</f>
        <v>603330</v>
      </c>
      <c r="P37" s="38">
        <f t="shared" ref="P37:P43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12607744.613</v>
      </c>
      <c r="U37" s="42"/>
      <c r="V37" s="68">
        <f t="shared" si="22"/>
        <v>12527271.613</v>
      </c>
      <c r="W37" s="69">
        <v>11000000</v>
      </c>
      <c r="X37" s="69"/>
      <c r="Y37" s="69">
        <f t="shared" si="23"/>
        <v>923941.6129999999</v>
      </c>
      <c r="Z37" s="69">
        <f t="shared" si="24"/>
        <v>46197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1698271.6130000001</v>
      </c>
      <c r="K38" s="36">
        <f t="shared" si="18"/>
        <v>12417471.613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11757027.613</v>
      </c>
      <c r="U38" s="42"/>
      <c r="V38" s="68">
        <f t="shared" si="22"/>
        <v>11687471.613</v>
      </c>
      <c r="W38" s="69">
        <v>11000000</v>
      </c>
      <c r="X38" s="69"/>
      <c r="Y38" s="69">
        <f t="shared" si="23"/>
        <v>28449.612999999896</v>
      </c>
      <c r="Z38" s="69">
        <f t="shared" si="24"/>
        <v>1422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2825359.6340999999</v>
      </c>
      <c r="K39" s="36">
        <f t="shared" si="18"/>
        <v>14384359.634099999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13678478.634099999</v>
      </c>
      <c r="U39" s="42"/>
      <c r="V39" s="68">
        <f t="shared" si="22"/>
        <v>13654359.634099999</v>
      </c>
      <c r="W39" s="69">
        <v>11000000</v>
      </c>
      <c r="X39" s="69"/>
      <c r="Y39" s="69">
        <f t="shared" si="23"/>
        <v>2051029.6340999994</v>
      </c>
      <c r="Z39" s="69">
        <f t="shared" si="24"/>
        <v>102551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2825359.6340999999</v>
      </c>
      <c r="K40" s="36">
        <f t="shared" si="18"/>
        <v>14384359.634099999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13781029.634099999</v>
      </c>
      <c r="U40" s="42"/>
      <c r="V40" s="68">
        <f t="shared" si="22"/>
        <v>13654359.634099999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3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3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4245679.0324999997</v>
      </c>
      <c r="K42" s="36">
        <f t="shared" ref="K42:K43" si="38">F42+G42+H42+I42+J42</f>
        <v>14964879.032499999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14177064.032499999</v>
      </c>
      <c r="U42" s="42"/>
      <c r="V42" s="68">
        <f t="shared" si="22"/>
        <v>14234879.032499999</v>
      </c>
      <c r="W42" s="69">
        <v>11000000</v>
      </c>
      <c r="X42" s="69"/>
      <c r="Y42" s="69">
        <f t="shared" si="36"/>
        <v>2575857.0324999988</v>
      </c>
      <c r="Z42" s="69">
        <f t="shared" si="24"/>
        <v>128793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4245679.0324999997</v>
      </c>
      <c r="K43" s="36">
        <f t="shared" si="38"/>
        <v>14964879.032499999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14177064.032499999</v>
      </c>
      <c r="U43" s="42"/>
      <c r="V43" s="68">
        <f t="shared" si="22"/>
        <v>14234879.032499999</v>
      </c>
      <c r="W43" s="69">
        <v>11000000</v>
      </c>
      <c r="X43" s="69"/>
      <c r="Y43" s="69">
        <f t="shared" si="36"/>
        <v>2575857.0324999988</v>
      </c>
      <c r="Z43" s="69">
        <f t="shared" si="24"/>
        <v>128793</v>
      </c>
    </row>
    <row r="44" spans="1:26" s="53" customFormat="1" ht="21.75" customHeight="1" x14ac:dyDescent="0.25">
      <c r="A44" s="29"/>
      <c r="B44" s="30"/>
      <c r="C44" s="31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29"/>
      <c r="B45" s="30"/>
      <c r="C45" s="31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>SUM(X51:X58)</f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62">
        <v>31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29">
        <v>32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232744200</v>
      </c>
      <c r="E59" s="47">
        <f t="shared" si="53"/>
        <v>910</v>
      </c>
      <c r="F59" s="47">
        <f t="shared" si="53"/>
        <v>193257400</v>
      </c>
      <c r="G59" s="47">
        <f t="shared" si="53"/>
        <v>39486800</v>
      </c>
      <c r="H59" s="47">
        <f t="shared" si="53"/>
        <v>143429000</v>
      </c>
      <c r="I59" s="47">
        <f t="shared" si="53"/>
        <v>24820000</v>
      </c>
      <c r="J59" s="47">
        <f t="shared" si="53"/>
        <v>109138333.5223</v>
      </c>
      <c r="K59" s="47">
        <f t="shared" si="53"/>
        <v>496966333.52229995</v>
      </c>
      <c r="L59" s="47">
        <f t="shared" si="53"/>
        <v>18619536</v>
      </c>
      <c r="M59" s="47">
        <f t="shared" si="53"/>
        <v>3491163</v>
      </c>
      <c r="N59" s="47">
        <f t="shared" si="53"/>
        <v>2327442</v>
      </c>
      <c r="O59" s="47">
        <f t="shared" si="53"/>
        <v>24438141</v>
      </c>
      <c r="P59" s="47">
        <f t="shared" si="53"/>
        <v>40730235</v>
      </c>
      <c r="Q59" s="47">
        <f t="shared" si="53"/>
        <v>6982326</v>
      </c>
      <c r="R59" s="47">
        <f t="shared" si="53"/>
        <v>2327442</v>
      </c>
      <c r="S59" s="47">
        <f t="shared" si="53"/>
        <v>50040003</v>
      </c>
      <c r="T59" s="47">
        <f t="shared" si="53"/>
        <v>471256599.52229995</v>
      </c>
      <c r="U59" s="47">
        <f t="shared" si="53"/>
        <v>0</v>
      </c>
      <c r="V59" s="47">
        <f t="shared" si="53"/>
        <v>472146333.52229995</v>
      </c>
      <c r="W59" s="47">
        <f t="shared" si="53"/>
        <v>374000000</v>
      </c>
      <c r="X59" s="47">
        <f t="shared" si="53"/>
        <v>110000000</v>
      </c>
      <c r="Y59" s="47">
        <f t="shared" si="53"/>
        <v>50979150.073249988</v>
      </c>
      <c r="Z59" s="47">
        <f>Z11+Z13+Z17+Z50</f>
        <v>2653939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J8:J9"/>
    <mergeCell ref="A11:C11"/>
    <mergeCell ref="A17:C17"/>
    <mergeCell ref="A13:C13"/>
    <mergeCell ref="A50:C50"/>
    <mergeCell ref="T8:T9"/>
    <mergeCell ref="Z8:Z9"/>
    <mergeCell ref="V8:V9"/>
    <mergeCell ref="W8:W9"/>
    <mergeCell ref="X8:X9"/>
    <mergeCell ref="Y8:Y9"/>
    <mergeCell ref="U8:U9"/>
    <mergeCell ref="A59:B59"/>
    <mergeCell ref="N61:T61"/>
    <mergeCell ref="N62:T62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</mergeCells>
  <hyperlinks>
    <hyperlink ref="B12" r:id="rId1" display="javascript:submitform('8460891335'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opLeftCell="A13" workbookViewId="0">
      <pane xSplit="4" topLeftCell="L1" activePane="topRight" state="frozen"/>
      <selection activeCell="A7" sqref="A7"/>
      <selection pane="topRight" activeCell="A29" sqref="A29:XFD2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27" width="20.140625" style="13" customWidth="1"/>
    <col min="28" max="28" width="18.42578125" style="13" customWidth="1"/>
    <col min="29" max="16384" width="9.140625" style="13"/>
  </cols>
  <sheetData>
    <row r="1" spans="1:28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8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8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8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8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8" ht="18.75" x14ac:dyDescent="0.25">
      <c r="A6" s="122" t="s">
        <v>209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8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8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  <c r="AA8" s="128" t="s">
        <v>212</v>
      </c>
      <c r="AB8" s="129" t="s">
        <v>213</v>
      </c>
    </row>
    <row r="9" spans="1:28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  <c r="AA9" s="128"/>
      <c r="AB9" s="129"/>
    </row>
    <row r="10" spans="1:28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  <c r="AA10" s="99"/>
      <c r="AB10" s="99"/>
    </row>
    <row r="11" spans="1:28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100"/>
      <c r="AB11" s="100"/>
    </row>
    <row r="12" spans="1:28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  <c r="AA12" s="101"/>
      <c r="AB12" s="101"/>
    </row>
    <row r="13" spans="1:28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13638912.794500001</v>
      </c>
      <c r="K13" s="51">
        <f t="shared" si="2"/>
        <v>56282512.794500001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52500329.794500001</v>
      </c>
      <c r="U13" s="51">
        <f t="shared" si="2"/>
        <v>0</v>
      </c>
      <c r="V13" s="51">
        <f t="shared" si="2"/>
        <v>54092512.794500001</v>
      </c>
      <c r="W13" s="51">
        <f t="shared" si="2"/>
        <v>33000000</v>
      </c>
      <c r="X13" s="51">
        <f t="shared" si="2"/>
        <v>4400000</v>
      </c>
      <c r="Y13" s="51">
        <f t="shared" si="2"/>
        <v>13642262.794500001</v>
      </c>
      <c r="Z13" s="51">
        <f t="shared" si="2"/>
        <v>731933</v>
      </c>
      <c r="AA13" s="100"/>
      <c r="AB13" s="100"/>
    </row>
    <row r="14" spans="1:28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  <c r="AA14" s="101"/>
      <c r="AB14" s="101"/>
    </row>
    <row r="15" spans="1:28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5685037.0255000005</v>
      </c>
      <c r="K15" s="36">
        <f>F15+G15+H15+I15+J15</f>
        <v>18617837.0255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17376748.0255</v>
      </c>
      <c r="U15" s="42"/>
      <c r="V15" s="68">
        <f>K15-I15</f>
        <v>17887837.0255</v>
      </c>
      <c r="W15" s="69">
        <v>11000000</v>
      </c>
      <c r="X15" s="69"/>
      <c r="Y15" s="69">
        <f>MAX(V15-O15-W15-X15,0)</f>
        <v>5996387.0254999995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349639</v>
      </c>
      <c r="AA15" s="101"/>
      <c r="AB15" s="101"/>
    </row>
    <row r="16" spans="1:28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7953875.7690000003</v>
      </c>
      <c r="K16" s="36">
        <f t="shared" ref="K16" si="9">F16+G16+H16+I16+J16</f>
        <v>20930875.769000001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19843954.769000001</v>
      </c>
      <c r="U16" s="42"/>
      <c r="V16" s="68">
        <f t="shared" ref="V16" si="14">K16-I16</f>
        <v>20200875.769000001</v>
      </c>
      <c r="W16" s="69">
        <v>11000000</v>
      </c>
      <c r="X16" s="69">
        <f>4400000</f>
        <v>4400000</v>
      </c>
      <c r="Y16" s="69">
        <f t="shared" ref="Y16" si="15">MAX(V16-O16-W16-X16,0)</f>
        <v>3909425.7690000013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195471</v>
      </c>
      <c r="AA16" s="101"/>
      <c r="AB16" s="101"/>
    </row>
    <row r="17" spans="1:28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87194393.972000018</v>
      </c>
      <c r="K17" s="51">
        <f t="shared" si="17"/>
        <v>402218393.972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382425206.972</v>
      </c>
      <c r="U17" s="51">
        <f t="shared" si="17"/>
        <v>0</v>
      </c>
      <c r="V17" s="51">
        <f t="shared" si="17"/>
        <v>381778393.972</v>
      </c>
      <c r="W17" s="51">
        <f t="shared" si="17"/>
        <v>308000000</v>
      </c>
      <c r="X17" s="51">
        <f t="shared" si="17"/>
        <v>101200000</v>
      </c>
      <c r="Y17" s="51">
        <f t="shared" si="17"/>
        <v>33234950.321000002</v>
      </c>
      <c r="Z17" s="51">
        <f t="shared" si="17"/>
        <v>1661745</v>
      </c>
      <c r="AA17" s="102"/>
      <c r="AB17" s="102"/>
    </row>
    <row r="18" spans="1:28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  <c r="AA18" s="103"/>
      <c r="AB18" s="103"/>
    </row>
    <row r="19" spans="1:28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>
        <v>3248592.5860000001</v>
      </c>
      <c r="K19" s="36">
        <f t="shared" si="18"/>
        <v>14807592.585999999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14204262.585999999</v>
      </c>
      <c r="U19" s="42"/>
      <c r="V19" s="68">
        <f t="shared" si="22"/>
        <v>14077592.585999999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  <c r="AA19" s="101"/>
      <c r="AB19" s="101"/>
    </row>
    <row r="20" spans="1:28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3248592.5860000001</v>
      </c>
      <c r="K20" s="36">
        <f t="shared" si="18"/>
        <v>14807592.585999999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14080549.585999999</v>
      </c>
      <c r="U20" s="42"/>
      <c r="V20" s="68">
        <f t="shared" si="22"/>
        <v>14077592.585999999</v>
      </c>
      <c r="W20" s="69">
        <v>11000000</v>
      </c>
      <c r="X20" s="69"/>
      <c r="Y20" s="69">
        <f t="shared" si="23"/>
        <v>2474262.5859999992</v>
      </c>
      <c r="Z20" s="69">
        <f t="shared" si="24"/>
        <v>123713</v>
      </c>
      <c r="AA20" s="101"/>
      <c r="AB20" s="101"/>
    </row>
    <row r="21" spans="1:28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3248592.5860000001</v>
      </c>
      <c r="K21" s="36">
        <f t="shared" si="18"/>
        <v>14807592.585999999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14080549.585999999</v>
      </c>
      <c r="U21" s="42"/>
      <c r="V21" s="68">
        <f t="shared" si="22"/>
        <v>14077592.585999999</v>
      </c>
      <c r="W21" s="69">
        <v>11000000</v>
      </c>
      <c r="X21" s="69"/>
      <c r="Y21" s="69">
        <f t="shared" si="23"/>
        <v>2474262.5859999992</v>
      </c>
      <c r="Z21" s="69">
        <f t="shared" si="24"/>
        <v>123713</v>
      </c>
      <c r="AA21" s="101"/>
      <c r="AB21" s="101"/>
    </row>
    <row r="22" spans="1:28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4060740.7324999999</v>
      </c>
      <c r="K22" s="36">
        <f t="shared" si="18"/>
        <v>14779940.7325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14120918.7325</v>
      </c>
      <c r="U22" s="42"/>
      <c r="V22" s="68">
        <f t="shared" si="22"/>
        <v>14049940.7325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  <c r="AA22" s="101"/>
      <c r="AB22" s="101"/>
    </row>
    <row r="23" spans="1:28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2272535.9339999999</v>
      </c>
      <c r="K23" s="36">
        <f t="shared" si="18"/>
        <v>13831535.934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13153295.934</v>
      </c>
      <c r="U23" s="42"/>
      <c r="V23" s="68">
        <f t="shared" si="22"/>
        <v>13101535.934</v>
      </c>
      <c r="W23" s="69">
        <v>11000000</v>
      </c>
      <c r="X23" s="69"/>
      <c r="Y23" s="69">
        <f t="shared" si="23"/>
        <v>1498205.9340000004</v>
      </c>
      <c r="Z23" s="69">
        <f t="shared" si="24"/>
        <v>74910</v>
      </c>
      <c r="AA23" s="101"/>
      <c r="AB23" s="101"/>
    </row>
    <row r="24" spans="1:28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3248592.5860000001</v>
      </c>
      <c r="K24" s="36">
        <f t="shared" si="18"/>
        <v>14807592.585999999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14080549.585999999</v>
      </c>
      <c r="U24" s="42"/>
      <c r="V24" s="68">
        <f t="shared" si="22"/>
        <v>14077592.585999999</v>
      </c>
      <c r="W24" s="69">
        <v>11000000</v>
      </c>
      <c r="X24" s="69"/>
      <c r="Y24" s="69">
        <f t="shared" si="23"/>
        <v>2474262.5859999992</v>
      </c>
      <c r="Z24" s="69">
        <f t="shared" si="24"/>
        <v>123713</v>
      </c>
      <c r="AA24" s="102"/>
      <c r="AB24" s="102"/>
    </row>
    <row r="25" spans="1:28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2272535.9339999999</v>
      </c>
      <c r="K25" s="36">
        <f t="shared" si="18"/>
        <v>13831535.934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13228205.934</v>
      </c>
      <c r="U25" s="42"/>
      <c r="V25" s="68">
        <f t="shared" si="22"/>
        <v>13101535.934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  <c r="AA25" s="102"/>
      <c r="AB25" s="102"/>
    </row>
    <row r="26" spans="1:28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4545071.8679999998</v>
      </c>
      <c r="K26" s="36">
        <f t="shared" si="18"/>
        <v>15264271.868000001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14605249.868000001</v>
      </c>
      <c r="U26" s="42"/>
      <c r="V26" s="68">
        <f t="shared" si="22"/>
        <v>14534271.868000001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  <c r="AA26" s="102"/>
      <c r="AB26" s="102"/>
    </row>
    <row r="27" spans="1:28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4545071.8679999998</v>
      </c>
      <c r="K27" s="36">
        <f t="shared" si="18"/>
        <v>15264271.868000001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14605249.868000001</v>
      </c>
      <c r="U27" s="42"/>
      <c r="V27" s="68">
        <f t="shared" si="22"/>
        <v>14534271.868000001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  <c r="AA27" s="102"/>
      <c r="AB27" s="102"/>
    </row>
    <row r="28" spans="1:28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2272535.9339999999</v>
      </c>
      <c r="K28" s="36">
        <f t="shared" si="18"/>
        <v>13831535.934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13228205.934</v>
      </c>
      <c r="U28" s="42"/>
      <c r="V28" s="68">
        <f t="shared" si="22"/>
        <v>13101535.934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  <c r="AA28" s="102"/>
      <c r="AB28" s="102"/>
    </row>
    <row r="29" spans="1:28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5681339.835</v>
      </c>
      <c r="K29" s="36">
        <f t="shared" si="18"/>
        <v>18191939.835000001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17358743.835000001</v>
      </c>
      <c r="U29" s="42"/>
      <c r="V29" s="68">
        <f t="shared" si="22"/>
        <v>17461939.835000001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  <c r="AA29" s="102"/>
      <c r="AB29" s="102"/>
    </row>
    <row r="30" spans="1:28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4060740.7324999999</v>
      </c>
      <c r="K30" s="36">
        <f t="shared" si="18"/>
        <v>15091940.7325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14266650.7325</v>
      </c>
      <c r="U30" s="42"/>
      <c r="V30" s="68">
        <f t="shared" si="22"/>
        <v>14361940.7325</v>
      </c>
      <c r="W30" s="69">
        <v>11000000</v>
      </c>
      <c r="X30" s="69"/>
      <c r="Y30" s="69">
        <f t="shared" si="23"/>
        <v>2670158.7324999999</v>
      </c>
      <c r="Z30" s="69">
        <f t="shared" si="24"/>
        <v>133508</v>
      </c>
      <c r="AA30" s="102"/>
      <c r="AB30" s="102"/>
    </row>
    <row r="31" spans="1:28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4060740.7324999999</v>
      </c>
      <c r="K31" s="36">
        <f t="shared" si="18"/>
        <v>15091940.7325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14400158.7325</v>
      </c>
      <c r="U31" s="42"/>
      <c r="V31" s="68">
        <f t="shared" si="22"/>
        <v>14361940.7325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  <c r="AA31" s="102"/>
      <c r="AB31" s="102"/>
    </row>
    <row r="32" spans="1:28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3408803.9010000001</v>
      </c>
      <c r="K32" s="36">
        <f t="shared" si="18"/>
        <v>14440003.901000001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13647310.901000001</v>
      </c>
      <c r="U32" s="42"/>
      <c r="V32" s="68">
        <f t="shared" si="22"/>
        <v>13710003.901000001</v>
      </c>
      <c r="W32" s="69">
        <v>11000000</v>
      </c>
      <c r="X32" s="69"/>
      <c r="Y32" s="69">
        <f t="shared" si="23"/>
        <v>2018221.9010000005</v>
      </c>
      <c r="Z32" s="69">
        <f t="shared" si="24"/>
        <v>100911</v>
      </c>
      <c r="AA32" s="102"/>
      <c r="AB32" s="102"/>
    </row>
    <row r="33" spans="1:28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3408803.9010000001</v>
      </c>
      <c r="K33" s="36">
        <f t="shared" si="18"/>
        <v>14440003.901000001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13647310.901000001</v>
      </c>
      <c r="U33" s="42"/>
      <c r="V33" s="68">
        <f t="shared" si="22"/>
        <v>13710003.901000001</v>
      </c>
      <c r="W33" s="69">
        <v>11000000</v>
      </c>
      <c r="X33" s="69"/>
      <c r="Y33" s="69">
        <f t="shared" si="23"/>
        <v>2018221.9010000005</v>
      </c>
      <c r="Z33" s="69">
        <f t="shared" si="24"/>
        <v>100911</v>
      </c>
      <c r="AA33" s="102"/>
      <c r="AB33" s="102"/>
    </row>
    <row r="34" spans="1:28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2272535.9339999999</v>
      </c>
      <c r="K34" s="36">
        <f t="shared" si="18"/>
        <v>13831535.934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13228205.934</v>
      </c>
      <c r="U34" s="42"/>
      <c r="V34" s="68">
        <f t="shared" si="22"/>
        <v>13101535.934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  <c r="AA34" s="102"/>
      <c r="AB34" s="102"/>
    </row>
    <row r="35" spans="1:28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4545071.8679999998</v>
      </c>
      <c r="K35" s="36">
        <f t="shared" si="18"/>
        <v>15576271.868000001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14726765.868000001</v>
      </c>
      <c r="U35" s="42"/>
      <c r="V35" s="68">
        <f t="shared" si="22"/>
        <v>14846271.868000001</v>
      </c>
      <c r="W35" s="69">
        <v>11000000</v>
      </c>
      <c r="X35" s="69"/>
      <c r="Y35" s="69">
        <f t="shared" si="23"/>
        <v>3154489.8680000007</v>
      </c>
      <c r="Z35" s="69">
        <f t="shared" si="24"/>
        <v>157724</v>
      </c>
      <c r="AA35" s="102"/>
      <c r="AB35" s="102"/>
    </row>
    <row r="36" spans="1:28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4545071.8679999998</v>
      </c>
      <c r="K36" s="36">
        <f t="shared" si="18"/>
        <v>15576271.868000001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14726765.868000001</v>
      </c>
      <c r="U36" s="42"/>
      <c r="V36" s="68">
        <f t="shared" si="22"/>
        <v>14846271.868000001</v>
      </c>
      <c r="W36" s="69">
        <v>11000000</v>
      </c>
      <c r="X36" s="69"/>
      <c r="Y36" s="69">
        <f t="shared" si="23"/>
        <v>3154489.8680000007</v>
      </c>
      <c r="Z36" s="69">
        <f t="shared" si="24"/>
        <v>157724</v>
      </c>
      <c r="AA36" s="102"/>
      <c r="AB36" s="102"/>
    </row>
    <row r="37" spans="1:28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1624296.2930000001</v>
      </c>
      <c r="K37" s="36">
        <f t="shared" si="18"/>
        <v>13183296.293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12537468.293</v>
      </c>
      <c r="U37" s="42"/>
      <c r="V37" s="68">
        <f t="shared" si="22"/>
        <v>12453296.293</v>
      </c>
      <c r="W37" s="69">
        <v>11000000</v>
      </c>
      <c r="X37" s="69"/>
      <c r="Y37" s="69">
        <f t="shared" si="23"/>
        <v>849966.2929999996</v>
      </c>
      <c r="Z37" s="69">
        <f t="shared" si="24"/>
        <v>42498</v>
      </c>
      <c r="AA37" s="102"/>
      <c r="AB37" s="102"/>
    </row>
    <row r="38" spans="1:28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1624296.2930000001</v>
      </c>
      <c r="K38" s="36">
        <f t="shared" si="18"/>
        <v>12343496.293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11684474.293</v>
      </c>
      <c r="U38" s="42"/>
      <c r="V38" s="68">
        <f t="shared" si="22"/>
        <v>11613496.293</v>
      </c>
      <c r="W38" s="69">
        <v>11000000</v>
      </c>
      <c r="X38" s="69"/>
      <c r="Y38" s="69">
        <f t="shared" si="23"/>
        <v>0</v>
      </c>
      <c r="Z38" s="69">
        <f t="shared" si="24"/>
        <v>0</v>
      </c>
      <c r="AA38" s="102"/>
      <c r="AB38" s="102"/>
    </row>
    <row r="39" spans="1:28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2272535.9339999999</v>
      </c>
      <c r="K39" s="36">
        <f t="shared" si="18"/>
        <v>13831535.934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13153295.934</v>
      </c>
      <c r="U39" s="42"/>
      <c r="V39" s="68">
        <f t="shared" si="22"/>
        <v>13101535.934</v>
      </c>
      <c r="W39" s="69">
        <v>11000000</v>
      </c>
      <c r="X39" s="69"/>
      <c r="Y39" s="69">
        <f t="shared" si="23"/>
        <v>1498205.9340000004</v>
      </c>
      <c r="Z39" s="69">
        <f t="shared" si="24"/>
        <v>74910</v>
      </c>
      <c r="AA39" s="102"/>
      <c r="AB39" s="102"/>
    </row>
    <row r="40" spans="1:28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2272535.9339999999</v>
      </c>
      <c r="K40" s="36">
        <f t="shared" si="18"/>
        <v>13831535.934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13228205.934</v>
      </c>
      <c r="U40" s="42"/>
      <c r="V40" s="68">
        <f t="shared" si="22"/>
        <v>13101535.934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  <c r="AA40" s="102"/>
      <c r="AB40" s="102"/>
    </row>
    <row r="41" spans="1:28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  <c r="AA41" s="102"/>
      <c r="AB41" s="102"/>
    </row>
    <row r="42" spans="1:28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4060740.7324999999</v>
      </c>
      <c r="K42" s="36">
        <f t="shared" ref="K42:K45" si="38">F42+G42+H42+I42+J42</f>
        <v>14779940.7325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14001372.7325</v>
      </c>
      <c r="U42" s="42"/>
      <c r="V42" s="68">
        <f t="shared" si="22"/>
        <v>14049940.7325</v>
      </c>
      <c r="W42" s="69">
        <v>11000000</v>
      </c>
      <c r="X42" s="69"/>
      <c r="Y42" s="69">
        <f t="shared" si="36"/>
        <v>2390918.7324999999</v>
      </c>
      <c r="Z42" s="69">
        <f t="shared" si="24"/>
        <v>119546</v>
      </c>
      <c r="AA42" s="102"/>
      <c r="AB42" s="102"/>
    </row>
    <row r="43" spans="1:28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4060740.7324999999</v>
      </c>
      <c r="K43" s="36">
        <f t="shared" si="38"/>
        <v>14779940.7325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14001372.7325</v>
      </c>
      <c r="U43" s="42"/>
      <c r="V43" s="68">
        <f t="shared" si="22"/>
        <v>14049940.7325</v>
      </c>
      <c r="W43" s="69">
        <v>11000000</v>
      </c>
      <c r="X43" s="69"/>
      <c r="Y43" s="69">
        <f t="shared" si="36"/>
        <v>2390918.7324999999</v>
      </c>
      <c r="Z43" s="69">
        <f t="shared" si="24"/>
        <v>119546</v>
      </c>
      <c r="AA43" s="102"/>
      <c r="AB43" s="102"/>
    </row>
    <row r="44" spans="1:28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4060740.7324999999</v>
      </c>
      <c r="K44" s="36">
        <f t="shared" si="38"/>
        <v>15091940.7325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14266650.7325</v>
      </c>
      <c r="U44" s="42"/>
      <c r="V44" s="68">
        <f t="shared" si="22"/>
        <v>14361940.7325</v>
      </c>
      <c r="W44" s="69">
        <v>11000000</v>
      </c>
      <c r="X44" s="69"/>
      <c r="Y44" s="69">
        <f t="shared" si="36"/>
        <v>2670158.7324999999</v>
      </c>
      <c r="Z44" s="69">
        <f t="shared" si="24"/>
        <v>133508</v>
      </c>
      <c r="AA44" s="102"/>
      <c r="AB44" s="102"/>
    </row>
    <row r="45" spans="1:28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>
        <v>2272535.9339999999</v>
      </c>
      <c r="K45" s="36">
        <f t="shared" si="38"/>
        <v>13831535.934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13153295.934</v>
      </c>
      <c r="U45" s="42"/>
      <c r="V45" s="68">
        <f t="shared" si="22"/>
        <v>13101535.934</v>
      </c>
      <c r="W45" s="69">
        <v>11000000</v>
      </c>
      <c r="X45" s="69"/>
      <c r="Y45" s="69">
        <f t="shared" si="36"/>
        <v>1498205.9340000004</v>
      </c>
      <c r="Z45" s="69">
        <f t="shared" si="24"/>
        <v>74910</v>
      </c>
      <c r="AA45" s="102"/>
      <c r="AB45" s="102"/>
    </row>
    <row r="46" spans="1:28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  <c r="AA46" s="102"/>
      <c r="AB46" s="102"/>
    </row>
    <row r="47" spans="1:28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  <c r="AA47" s="102"/>
      <c r="AB47" s="102"/>
    </row>
    <row r="48" spans="1:28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  <c r="AA48" s="102"/>
      <c r="AB48" s="102"/>
    </row>
    <row r="49" spans="1:28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  <c r="AA49" s="102"/>
      <c r="AB49" s="102"/>
    </row>
    <row r="50" spans="1:28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  <c r="AA50" s="101"/>
      <c r="AB50" s="101"/>
    </row>
    <row r="51" spans="1:28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  <c r="AA51" s="101"/>
      <c r="AB51" s="101"/>
    </row>
    <row r="52" spans="1:28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  <c r="AA52" s="99"/>
      <c r="AB52" s="99"/>
    </row>
    <row r="53" spans="1:28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  <c r="AA53" s="99"/>
      <c r="AB53" s="99"/>
    </row>
    <row r="54" spans="1:28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  <c r="AA54" s="99"/>
      <c r="AB54" s="99"/>
    </row>
    <row r="55" spans="1:28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  <c r="AA55" s="99"/>
      <c r="AB55" s="99"/>
    </row>
    <row r="56" spans="1:28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  <c r="AA56" s="99"/>
      <c r="AB56" s="99"/>
    </row>
    <row r="57" spans="1:28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  <c r="AA57" s="99"/>
      <c r="AB57" s="99"/>
    </row>
    <row r="58" spans="1:28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  <c r="AA58" s="99"/>
      <c r="AB58" s="99"/>
    </row>
    <row r="59" spans="1:28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100833306.76650003</v>
      </c>
      <c r="K59" s="47">
        <f t="shared" si="53"/>
        <v>511251506.7665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484506921.7665</v>
      </c>
      <c r="U59" s="47">
        <f t="shared" si="53"/>
        <v>0</v>
      </c>
      <c r="V59" s="47">
        <f t="shared" si="53"/>
        <v>484971506.7665</v>
      </c>
      <c r="W59" s="47">
        <f t="shared" si="53"/>
        <v>396000000</v>
      </c>
      <c r="X59" s="47">
        <f t="shared" si="53"/>
        <v>110000000</v>
      </c>
      <c r="Y59" s="47">
        <f t="shared" si="53"/>
        <v>46877213.115500003</v>
      </c>
      <c r="Z59" s="47">
        <f>Z11+Z13+Z17+Z50</f>
        <v>2393678</v>
      </c>
      <c r="AA59" s="99"/>
      <c r="AB59" s="99"/>
    </row>
    <row r="60" spans="1:28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8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8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8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8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30">
    <mergeCell ref="AA8:AA9"/>
    <mergeCell ref="AB8:AB9"/>
    <mergeCell ref="Z8:Z9"/>
    <mergeCell ref="V8:V9"/>
    <mergeCell ref="J8:J9"/>
    <mergeCell ref="U8:U9"/>
    <mergeCell ref="W8:W9"/>
    <mergeCell ref="X8:X9"/>
    <mergeCell ref="Y8:Y9"/>
    <mergeCell ref="T8:T9"/>
    <mergeCell ref="A11:C11"/>
    <mergeCell ref="A17:C17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N61:T61"/>
    <mergeCell ref="N62:T62"/>
    <mergeCell ref="N60:T60"/>
    <mergeCell ref="A13:C13"/>
    <mergeCell ref="A50:C50"/>
    <mergeCell ref="A59:B5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opLeftCell="A31" workbookViewId="0">
      <selection activeCell="J41" sqref="J41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13827956.106429484</v>
      </c>
      <c r="K13" s="51">
        <f t="shared" si="2"/>
        <v>56471556.106429487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52685683.106429487</v>
      </c>
      <c r="U13" s="51">
        <f t="shared" si="2"/>
        <v>0</v>
      </c>
      <c r="V13" s="51">
        <f t="shared" si="2"/>
        <v>54281556.106429487</v>
      </c>
      <c r="W13" s="51">
        <f t="shared" si="2"/>
        <v>33000000</v>
      </c>
      <c r="X13" s="51">
        <f t="shared" si="2"/>
        <v>4400000</v>
      </c>
      <c r="Y13" s="51">
        <f t="shared" si="2"/>
        <v>13831306.106429484</v>
      </c>
      <c r="Z13" s="51">
        <f t="shared" si="2"/>
        <v>735623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5569792.0814987514</v>
      </c>
      <c r="K15" s="36">
        <f>F15+G15+H15+I15+J15</f>
        <v>18502592.08149875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17273028.08149875</v>
      </c>
      <c r="U15" s="42"/>
      <c r="V15" s="68">
        <f>K15-I15</f>
        <v>17772592.08149875</v>
      </c>
      <c r="W15" s="69">
        <v>11000000</v>
      </c>
      <c r="X15" s="69"/>
      <c r="Y15" s="69">
        <f>MAX(V15-O15-W15-X15,0)</f>
        <v>5881142.0814987496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338114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8258164.0249307333</v>
      </c>
      <c r="K16" s="36">
        <f t="shared" ref="K16" si="9">F16+G16+H16+I16+J16</f>
        <v>21235164.024930734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20133028.024930734</v>
      </c>
      <c r="U16" s="42"/>
      <c r="V16" s="68">
        <f t="shared" ref="V16" si="14">K16-I16</f>
        <v>20505164.024930734</v>
      </c>
      <c r="W16" s="69">
        <v>11000000</v>
      </c>
      <c r="X16" s="69">
        <f>4400000</f>
        <v>4400000</v>
      </c>
      <c r="Y16" s="69">
        <f t="shared" ref="Y16" si="15">MAX(V16-O16-W16-X16,0)</f>
        <v>4213714.0249307342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210686</v>
      </c>
    </row>
    <row r="17" spans="1:28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88153475.585299641</v>
      </c>
      <c r="K17" s="51">
        <f t="shared" si="17"/>
        <v>447312090.58529985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423089960.08529985</v>
      </c>
      <c r="U17" s="51">
        <f t="shared" si="17"/>
        <v>0</v>
      </c>
      <c r="V17" s="51">
        <f t="shared" si="17"/>
        <v>426872090.58529985</v>
      </c>
      <c r="W17" s="51">
        <f t="shared" si="17"/>
        <v>319000000</v>
      </c>
      <c r="X17" s="51">
        <f t="shared" si="17"/>
        <v>101200000</v>
      </c>
      <c r="Y17" s="51">
        <f t="shared" si="17"/>
        <v>66679199.181367457</v>
      </c>
      <c r="Z17" s="51">
        <f t="shared" si="17"/>
        <v>6090688.5</v>
      </c>
    </row>
    <row r="18" spans="1:28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0</v>
      </c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6" si="21">K18-O18-Z18</f>
        <v>10054450</v>
      </c>
      <c r="U18" s="42"/>
      <c r="V18" s="68">
        <f t="shared" ref="V18:V46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8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104">
        <v>972400</v>
      </c>
      <c r="H19" s="35">
        <v>5083000</v>
      </c>
      <c r="I19" s="35">
        <v>730000</v>
      </c>
      <c r="J19" s="35">
        <v>3182738.3322850009</v>
      </c>
      <c r="K19" s="36">
        <f t="shared" si="18"/>
        <v>14741738.332285002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14138408.332285002</v>
      </c>
      <c r="U19" s="42"/>
      <c r="V19" s="68">
        <f t="shared" si="22"/>
        <v>14011738.332285002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8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>
        <v>3182738.3322850009</v>
      </c>
      <c r="K20" s="36">
        <f t="shared" si="18"/>
        <v>14741738.332285002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14017988.332285002</v>
      </c>
      <c r="U20" s="42"/>
      <c r="V20" s="68">
        <f t="shared" si="22"/>
        <v>14011738.332285002</v>
      </c>
      <c r="W20" s="69">
        <v>11000000</v>
      </c>
      <c r="X20" s="69"/>
      <c r="Y20" s="69">
        <f t="shared" si="23"/>
        <v>2408408.3322850019</v>
      </c>
      <c r="Z20" s="69">
        <f t="shared" si="24"/>
        <v>120420</v>
      </c>
    </row>
    <row r="21" spans="1:28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3182738.3322850009</v>
      </c>
      <c r="K21" s="36">
        <f t="shared" si="18"/>
        <v>14741738.332285002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14017988.332285002</v>
      </c>
      <c r="U21" s="42"/>
      <c r="V21" s="68">
        <f t="shared" si="22"/>
        <v>14011738.332285002</v>
      </c>
      <c r="W21" s="69">
        <v>11000000</v>
      </c>
      <c r="X21" s="69"/>
      <c r="Y21" s="69">
        <f t="shared" si="23"/>
        <v>2408408.3322850019</v>
      </c>
      <c r="Z21" s="69">
        <f t="shared" si="24"/>
        <v>120420</v>
      </c>
    </row>
    <row r="22" spans="1:28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>
        <v>3978422.9153562509</v>
      </c>
      <c r="K22" s="36">
        <f t="shared" si="18"/>
        <v>14697622.91535625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14038600.91535625</v>
      </c>
      <c r="U22" s="42"/>
      <c r="V22" s="68">
        <f t="shared" si="22"/>
        <v>13967622.91535625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8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2359475.4356944952</v>
      </c>
      <c r="K23" s="36">
        <f t="shared" si="18"/>
        <v>13918475.435694495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13235888.435694495</v>
      </c>
      <c r="U23" s="42"/>
      <c r="V23" s="68">
        <f t="shared" si="22"/>
        <v>13188475.435694495</v>
      </c>
      <c r="W23" s="69">
        <v>11000000</v>
      </c>
      <c r="X23" s="69"/>
      <c r="Y23" s="69">
        <f t="shared" si="23"/>
        <v>1585145.4356944952</v>
      </c>
      <c r="Z23" s="69">
        <f t="shared" si="24"/>
        <v>79257</v>
      </c>
    </row>
    <row r="24" spans="1:28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3182738.3322850009</v>
      </c>
      <c r="K24" s="36">
        <f t="shared" si="18"/>
        <v>14741738.332285002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14017988.332285002</v>
      </c>
      <c r="U24" s="42"/>
      <c r="V24" s="68">
        <f t="shared" si="22"/>
        <v>14011738.332285002</v>
      </c>
      <c r="W24" s="69">
        <v>11000000</v>
      </c>
      <c r="X24" s="69"/>
      <c r="Y24" s="69">
        <f t="shared" si="23"/>
        <v>2408408.3322850019</v>
      </c>
      <c r="Z24" s="69">
        <f t="shared" si="24"/>
        <v>120420</v>
      </c>
    </row>
    <row r="25" spans="1:28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2359475.4356944952</v>
      </c>
      <c r="K25" s="36">
        <f t="shared" si="18"/>
        <v>13918475.435694495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13315145.435694495</v>
      </c>
      <c r="U25" s="42"/>
      <c r="V25" s="68">
        <f t="shared" si="22"/>
        <v>13188475.435694495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8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>
        <v>4718950.8713889904</v>
      </c>
      <c r="K26" s="36">
        <f t="shared" si="18"/>
        <v>15438150.87138899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14779128.87138899</v>
      </c>
      <c r="U26" s="42"/>
      <c r="V26" s="68">
        <f t="shared" si="22"/>
        <v>14708150.87138899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8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>
        <v>4718950.8713889904</v>
      </c>
      <c r="K27" s="36">
        <f t="shared" si="18"/>
        <v>15438150.87138899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14779128.87138899</v>
      </c>
      <c r="U27" s="42"/>
      <c r="V27" s="68">
        <f t="shared" si="22"/>
        <v>14708150.87138899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8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>
        <v>2359475.4356944952</v>
      </c>
      <c r="K28" s="36">
        <f t="shared" si="18"/>
        <v>13918475.435694495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13315145.435694495</v>
      </c>
      <c r="U28" s="42"/>
      <c r="V28" s="68">
        <f t="shared" si="22"/>
        <v>13188475.435694495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8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>
        <v>5898688.589236238</v>
      </c>
      <c r="K29" s="36">
        <f t="shared" si="18"/>
        <v>18409288.589236237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17576092.589236237</v>
      </c>
      <c r="U29" s="42"/>
      <c r="V29" s="68">
        <f t="shared" si="22"/>
        <v>17679288.589236237</v>
      </c>
      <c r="W29" s="69">
        <v>11000000</v>
      </c>
      <c r="X29" s="69">
        <f>4400000*3</f>
        <v>13200000</v>
      </c>
      <c r="Y29" s="69">
        <f t="shared" ref="Y29" si="32">MAX(V29-O29-W29-X29,0)</f>
        <v>0</v>
      </c>
      <c r="Z29" s="69">
        <f t="shared" si="24"/>
        <v>0</v>
      </c>
      <c r="AA29" s="102"/>
      <c r="AB29" s="102"/>
    </row>
    <row r="30" spans="1:28" s="53" customFormat="1" ht="21.75" customHeight="1" x14ac:dyDescent="0.25">
      <c r="A30" s="29">
        <v>16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>
        <v>3978422.9153562509</v>
      </c>
      <c r="K30" s="36">
        <f t="shared" si="18"/>
        <v>15009622.91535625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14188448.91535625</v>
      </c>
      <c r="U30" s="42"/>
      <c r="V30" s="68">
        <f t="shared" si="22"/>
        <v>14279622.91535625</v>
      </c>
      <c r="W30" s="69">
        <v>11000000</v>
      </c>
      <c r="X30" s="69"/>
      <c r="Y30" s="69">
        <f t="shared" si="23"/>
        <v>2587840.9153562505</v>
      </c>
      <c r="Z30" s="69">
        <f t="shared" si="24"/>
        <v>129392</v>
      </c>
    </row>
    <row r="31" spans="1:28" s="53" customFormat="1" ht="21.75" customHeight="1" x14ac:dyDescent="0.25">
      <c r="A31" s="29">
        <v>17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>
        <v>3978422.9153562509</v>
      </c>
      <c r="K31" s="36">
        <f t="shared" si="18"/>
        <v>15009622.91535625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14317840.91535625</v>
      </c>
      <c r="U31" s="42"/>
      <c r="V31" s="68">
        <f t="shared" si="22"/>
        <v>14279622.91535625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8" s="53" customFormat="1" ht="21.75" customHeight="1" x14ac:dyDescent="0.25">
      <c r="A32" s="29">
        <v>18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>
        <v>3539213.1535417428</v>
      </c>
      <c r="K32" s="36">
        <f t="shared" si="18"/>
        <v>14570413.153541744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13771199.153541744</v>
      </c>
      <c r="U32" s="42"/>
      <c r="V32" s="68">
        <f t="shared" si="22"/>
        <v>13840413.153541744</v>
      </c>
      <c r="W32" s="69">
        <v>11000000</v>
      </c>
      <c r="X32" s="69"/>
      <c r="Y32" s="69">
        <f t="shared" si="23"/>
        <v>2148631.1535417438</v>
      </c>
      <c r="Z32" s="69">
        <f t="shared" si="24"/>
        <v>107432</v>
      </c>
    </row>
    <row r="33" spans="1:26" s="53" customFormat="1" ht="21.75" customHeight="1" x14ac:dyDescent="0.25">
      <c r="A33" s="29">
        <v>19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>
        <v>3539213.1535417428</v>
      </c>
      <c r="K33" s="36">
        <f t="shared" si="18"/>
        <v>14570413.153541744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13771199.153541744</v>
      </c>
      <c r="U33" s="42"/>
      <c r="V33" s="68">
        <f t="shared" si="22"/>
        <v>13840413.153541744</v>
      </c>
      <c r="W33" s="69">
        <v>11000000</v>
      </c>
      <c r="X33" s="69"/>
      <c r="Y33" s="69">
        <f t="shared" si="23"/>
        <v>2148631.1535417438</v>
      </c>
      <c r="Z33" s="69">
        <f t="shared" si="24"/>
        <v>107432</v>
      </c>
    </row>
    <row r="34" spans="1:26" s="53" customFormat="1" ht="21.75" customHeight="1" x14ac:dyDescent="0.25">
      <c r="A34" s="29">
        <v>20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>
        <v>2359475.4356944952</v>
      </c>
      <c r="K34" s="36">
        <f t="shared" si="18"/>
        <v>13918475.435694495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3">L34+M34+N34</f>
        <v>603330</v>
      </c>
      <c r="P34" s="38">
        <f t="shared" ref="P34" si="34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13315145.435694495</v>
      </c>
      <c r="U34" s="42"/>
      <c r="V34" s="68">
        <f t="shared" si="22"/>
        <v>13188475.435694495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21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4718950.8713889904</v>
      </c>
      <c r="K35" s="36">
        <f t="shared" si="18"/>
        <v>15750150.87138899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14891950.87138899</v>
      </c>
      <c r="U35" s="42"/>
      <c r="V35" s="68">
        <f t="shared" si="22"/>
        <v>15020150.87138899</v>
      </c>
      <c r="W35" s="69">
        <v>11000000</v>
      </c>
      <c r="X35" s="69"/>
      <c r="Y35" s="69">
        <f t="shared" si="23"/>
        <v>3328368.8713889904</v>
      </c>
      <c r="Z35" s="69">
        <f t="shared" si="24"/>
        <v>166418</v>
      </c>
    </row>
    <row r="36" spans="1:26" s="53" customFormat="1" ht="21.75" customHeight="1" x14ac:dyDescent="0.25">
      <c r="A36" s="29">
        <v>22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4718950.8713889904</v>
      </c>
      <c r="K36" s="36">
        <f t="shared" si="18"/>
        <v>15750150.87138899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14891950.87138899</v>
      </c>
      <c r="U36" s="42"/>
      <c r="V36" s="68">
        <f t="shared" si="22"/>
        <v>15020150.87138899</v>
      </c>
      <c r="W36" s="69">
        <v>11000000</v>
      </c>
      <c r="X36" s="69"/>
      <c r="Y36" s="69">
        <f t="shared" si="23"/>
        <v>3328368.8713889904</v>
      </c>
      <c r="Z36" s="69">
        <f t="shared" si="24"/>
        <v>166418</v>
      </c>
    </row>
    <row r="37" spans="1:26" s="53" customFormat="1" ht="21.75" customHeight="1" x14ac:dyDescent="0.25">
      <c r="A37" s="29">
        <v>23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>
        <v>1591369.1661425005</v>
      </c>
      <c r="K37" s="36">
        <f t="shared" si="18"/>
        <v>13150369.166142501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5">L37+M37+N37</f>
        <v>603330</v>
      </c>
      <c r="P37" s="38">
        <f t="shared" ref="P37:P45" si="36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12506187.166142501</v>
      </c>
      <c r="U37" s="42"/>
      <c r="V37" s="68">
        <f t="shared" si="22"/>
        <v>12420369.166142501</v>
      </c>
      <c r="W37" s="69">
        <v>11000000</v>
      </c>
      <c r="X37" s="69"/>
      <c r="Y37" s="69">
        <f t="shared" si="23"/>
        <v>817039.16614250094</v>
      </c>
      <c r="Z37" s="69">
        <f t="shared" si="24"/>
        <v>40852</v>
      </c>
    </row>
    <row r="38" spans="1:26" s="53" customFormat="1" ht="21.75" customHeight="1" x14ac:dyDescent="0.25">
      <c r="A38" s="29">
        <v>24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>
        <v>1591369.1661425005</v>
      </c>
      <c r="K38" s="36">
        <f t="shared" si="18"/>
        <v>12310569.166142501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5"/>
        <v>659022</v>
      </c>
      <c r="P38" s="38">
        <f t="shared" si="36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11651547.166142501</v>
      </c>
      <c r="U38" s="42"/>
      <c r="V38" s="68">
        <f t="shared" si="22"/>
        <v>11580569.166142501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29">
        <v>25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>
        <v>2359475.4356944952</v>
      </c>
      <c r="K39" s="36">
        <f t="shared" si="18"/>
        <v>13918475.435694495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5"/>
        <v>603330</v>
      </c>
      <c r="P39" s="38">
        <f t="shared" si="36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13235888.435694495</v>
      </c>
      <c r="U39" s="42"/>
      <c r="V39" s="68">
        <f t="shared" si="22"/>
        <v>13188475.435694495</v>
      </c>
      <c r="W39" s="69">
        <v>11000000</v>
      </c>
      <c r="X39" s="69"/>
      <c r="Y39" s="69">
        <f t="shared" si="23"/>
        <v>1585145.4356944952</v>
      </c>
      <c r="Z39" s="69">
        <f t="shared" si="24"/>
        <v>79257</v>
      </c>
    </row>
    <row r="40" spans="1:26" s="53" customFormat="1" ht="21.75" customHeight="1" x14ac:dyDescent="0.25">
      <c r="A40" s="62">
        <v>26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2359475.4356944952</v>
      </c>
      <c r="K40" s="36">
        <f t="shared" si="18"/>
        <v>13918475.435694495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5"/>
        <v>603330</v>
      </c>
      <c r="P40" s="38">
        <f t="shared" si="36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13315145.435694495</v>
      </c>
      <c r="U40" s="42"/>
      <c r="V40" s="68">
        <f t="shared" si="22"/>
        <v>13188475.435694495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27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0</v>
      </c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5"/>
        <v>603330</v>
      </c>
      <c r="P41" s="38">
        <f t="shared" si="36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7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28</v>
      </c>
      <c r="B42" s="30" t="s">
        <v>198</v>
      </c>
      <c r="C42" s="31" t="s">
        <v>29</v>
      </c>
      <c r="D42" s="32">
        <f t="shared" ref="D42:D45" si="38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>
        <v>3978422.9153562509</v>
      </c>
      <c r="K42" s="36">
        <f t="shared" ref="K42:K45" si="39">F42+G42+H42+I42+J42</f>
        <v>14697622.91535625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5"/>
        <v>659022</v>
      </c>
      <c r="P42" s="38">
        <f t="shared" si="36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13923170.91535625</v>
      </c>
      <c r="U42" s="42"/>
      <c r="V42" s="68">
        <f t="shared" si="22"/>
        <v>13967622.91535625</v>
      </c>
      <c r="W42" s="69">
        <v>11000000</v>
      </c>
      <c r="X42" s="69"/>
      <c r="Y42" s="69">
        <f t="shared" si="37"/>
        <v>2308600.9153562505</v>
      </c>
      <c r="Z42" s="69">
        <f t="shared" si="24"/>
        <v>115430</v>
      </c>
    </row>
    <row r="43" spans="1:26" s="53" customFormat="1" ht="21.75" customHeight="1" x14ac:dyDescent="0.25">
      <c r="A43" s="29">
        <v>29</v>
      </c>
      <c r="B43" s="30" t="s">
        <v>196</v>
      </c>
      <c r="C43" s="31" t="s">
        <v>29</v>
      </c>
      <c r="D43" s="32">
        <f t="shared" si="38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>
        <v>3978422.9153562509</v>
      </c>
      <c r="K43" s="36">
        <f t="shared" si="39"/>
        <v>14697622.91535625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5"/>
        <v>659022</v>
      </c>
      <c r="P43" s="38">
        <f t="shared" si="36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13923170.91535625</v>
      </c>
      <c r="U43" s="42"/>
      <c r="V43" s="68">
        <f t="shared" si="22"/>
        <v>13967622.91535625</v>
      </c>
      <c r="W43" s="69">
        <v>11000000</v>
      </c>
      <c r="X43" s="69"/>
      <c r="Y43" s="69">
        <f t="shared" si="37"/>
        <v>2308600.9153562505</v>
      </c>
      <c r="Z43" s="69">
        <f t="shared" si="24"/>
        <v>115430</v>
      </c>
    </row>
    <row r="44" spans="1:26" s="53" customFormat="1" ht="21.75" customHeight="1" x14ac:dyDescent="0.25">
      <c r="A44" s="29">
        <v>30</v>
      </c>
      <c r="B44" s="30" t="s">
        <v>210</v>
      </c>
      <c r="C44" s="31" t="s">
        <v>29</v>
      </c>
      <c r="D44" s="32">
        <f t="shared" si="38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3978422.9153562509</v>
      </c>
      <c r="K44" s="36">
        <f t="shared" si="39"/>
        <v>15009622.91535625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5"/>
        <v>691782</v>
      </c>
      <c r="P44" s="38">
        <f t="shared" si="36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14188448.91535625</v>
      </c>
      <c r="U44" s="42"/>
      <c r="V44" s="68">
        <f t="shared" si="22"/>
        <v>14279622.91535625</v>
      </c>
      <c r="W44" s="69">
        <v>11000000</v>
      </c>
      <c r="X44" s="69"/>
      <c r="Y44" s="69">
        <f t="shared" si="37"/>
        <v>2587840.9153562505</v>
      </c>
      <c r="Z44" s="69">
        <f t="shared" si="24"/>
        <v>129392</v>
      </c>
    </row>
    <row r="45" spans="1:26" s="53" customFormat="1" ht="21.75" customHeight="1" x14ac:dyDescent="0.25">
      <c r="A45" s="29">
        <v>31</v>
      </c>
      <c r="B45" s="30" t="s">
        <v>211</v>
      </c>
      <c r="C45" s="31" t="s">
        <v>30</v>
      </c>
      <c r="D45" s="32">
        <f t="shared" si="38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>
        <v>2359475.4356944952</v>
      </c>
      <c r="K45" s="36">
        <f t="shared" si="39"/>
        <v>13918475.435694495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5"/>
        <v>603330</v>
      </c>
      <c r="P45" s="38">
        <f t="shared" si="36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13235888.435694495</v>
      </c>
      <c r="U45" s="42"/>
      <c r="V45" s="68">
        <f t="shared" si="22"/>
        <v>13188475.435694495</v>
      </c>
      <c r="W45" s="69">
        <v>11000000</v>
      </c>
      <c r="X45" s="69"/>
      <c r="Y45" s="69">
        <f t="shared" si="37"/>
        <v>1585145.4356944952</v>
      </c>
      <c r="Z45" s="69">
        <f t="shared" si="24"/>
        <v>79257</v>
      </c>
    </row>
    <row r="46" spans="1:26" s="53" customFormat="1" ht="21.75" customHeight="1" x14ac:dyDescent="0.25">
      <c r="A46" s="29"/>
      <c r="B46" s="30" t="s">
        <v>214</v>
      </c>
      <c r="C46" s="31" t="s">
        <v>215</v>
      </c>
      <c r="D46" s="32"/>
      <c r="E46" s="33"/>
      <c r="F46" s="34"/>
      <c r="G46" s="34"/>
      <c r="H46" s="35"/>
      <c r="I46" s="35"/>
      <c r="J46" s="35"/>
      <c r="K46" s="36">
        <v>44134615</v>
      </c>
      <c r="L46" s="37"/>
      <c r="M46" s="38"/>
      <c r="N46" s="39"/>
      <c r="O46" s="40"/>
      <c r="P46" s="38"/>
      <c r="Q46" s="38"/>
      <c r="R46" s="38"/>
      <c r="S46" s="40"/>
      <c r="T46" s="41">
        <f t="shared" si="21"/>
        <v>39721153.5</v>
      </c>
      <c r="U46" s="42"/>
      <c r="V46" s="68">
        <f t="shared" si="22"/>
        <v>44134615</v>
      </c>
      <c r="W46" s="69">
        <v>11000000</v>
      </c>
      <c r="X46" s="69"/>
      <c r="Y46" s="69">
        <f t="shared" ref="Y46" si="40">MAX(V46-O46-W46-X46,0)</f>
        <v>33134615</v>
      </c>
      <c r="Z46" s="69">
        <f>V46*10%</f>
        <v>4413461.5</v>
      </c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41">SUM(E51:E58)</f>
        <v>130</v>
      </c>
      <c r="F50" s="51">
        <f t="shared" si="41"/>
        <v>24476200</v>
      </c>
      <c r="G50" s="51">
        <f t="shared" si="41"/>
        <v>5706800</v>
      </c>
      <c r="H50" s="51">
        <f t="shared" si="41"/>
        <v>18917600</v>
      </c>
      <c r="I50" s="51">
        <f t="shared" si="41"/>
        <v>3650000</v>
      </c>
      <c r="J50" s="51">
        <f t="shared" si="41"/>
        <v>0</v>
      </c>
      <c r="K50" s="51">
        <f t="shared" si="41"/>
        <v>52750600</v>
      </c>
      <c r="L50" s="51">
        <f t="shared" si="41"/>
        <v>2414640</v>
      </c>
      <c r="M50" s="51">
        <f t="shared" si="41"/>
        <v>452745</v>
      </c>
      <c r="N50" s="51">
        <f t="shared" si="41"/>
        <v>301830</v>
      </c>
      <c r="O50" s="51">
        <f t="shared" si="41"/>
        <v>3169215</v>
      </c>
      <c r="P50" s="51">
        <f t="shared" si="41"/>
        <v>5282025</v>
      </c>
      <c r="Q50" s="51">
        <f t="shared" si="41"/>
        <v>905490</v>
      </c>
      <c r="R50" s="51">
        <f t="shared" si="41"/>
        <v>301830</v>
      </c>
      <c r="S50" s="51">
        <f t="shared" si="41"/>
        <v>6489345</v>
      </c>
      <c r="T50" s="51">
        <f t="shared" si="41"/>
        <v>49581385</v>
      </c>
      <c r="U50" s="51">
        <f t="shared" si="41"/>
        <v>0</v>
      </c>
      <c r="V50" s="51">
        <f t="shared" si="41"/>
        <v>49100600</v>
      </c>
      <c r="W50" s="51">
        <f t="shared" si="41"/>
        <v>55000000</v>
      </c>
      <c r="X50" s="51">
        <f t="shared" si="41"/>
        <v>4400000</v>
      </c>
      <c r="Y50" s="51">
        <f t="shared" si="41"/>
        <v>0</v>
      </c>
      <c r="Z50" s="51">
        <f t="shared" si="41"/>
        <v>0</v>
      </c>
    </row>
    <row r="51" spans="1:26" s="26" customFormat="1" ht="21.75" customHeight="1" x14ac:dyDescent="0.25">
      <c r="A51" s="29">
        <v>32</v>
      </c>
      <c r="B51" s="30" t="s">
        <v>42</v>
      </c>
      <c r="C51" s="31" t="s">
        <v>41</v>
      </c>
      <c r="D51" s="43">
        <f t="shared" ref="D51:D54" si="42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3">D51*8%</f>
        <v>443632</v>
      </c>
      <c r="M51" s="38">
        <f t="shared" ref="M51:M54" si="44">D51*1.5%</f>
        <v>83181</v>
      </c>
      <c r="N51" s="39">
        <f t="shared" ref="N51:N54" si="45">D51*1%</f>
        <v>55454</v>
      </c>
      <c r="O51" s="40">
        <f t="shared" ref="O51:O54" si="46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7">P51+Q51+R51</f>
        <v>1192261</v>
      </c>
      <c r="T51" s="41">
        <f t="shared" ref="T51:T55" si="48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9">MAX(V51-O51-W51-X51,0)</f>
        <v>0</v>
      </c>
      <c r="Z51" s="69">
        <f t="shared" ref="Z51:Z54" si="50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29">
        <v>33</v>
      </c>
      <c r="B52" s="30" t="s">
        <v>105</v>
      </c>
      <c r="C52" s="31" t="s">
        <v>40</v>
      </c>
      <c r="D52" s="43">
        <f t="shared" si="42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1">F52+G52+H52+I52+J52</f>
        <v>10828400</v>
      </c>
      <c r="L52" s="37">
        <f t="shared" si="43"/>
        <v>503776</v>
      </c>
      <c r="M52" s="38">
        <f t="shared" si="44"/>
        <v>94458</v>
      </c>
      <c r="N52" s="39">
        <f t="shared" si="45"/>
        <v>62972</v>
      </c>
      <c r="O52" s="40">
        <f t="shared" si="46"/>
        <v>661206</v>
      </c>
      <c r="P52" s="38">
        <f t="shared" ref="P52" si="52">D52*17.5%</f>
        <v>1102010</v>
      </c>
      <c r="Q52" s="38">
        <f t="shared" ref="Q52:Q54" si="53">D52*3%</f>
        <v>188916</v>
      </c>
      <c r="R52" s="38">
        <f t="shared" ref="R52:R54" si="54">D52*1%</f>
        <v>62972</v>
      </c>
      <c r="S52" s="40">
        <f t="shared" si="47"/>
        <v>1353898</v>
      </c>
      <c r="T52" s="41">
        <f t="shared" si="48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9"/>
        <v>0</v>
      </c>
      <c r="Z52" s="69">
        <f t="shared" si="50"/>
        <v>0</v>
      </c>
    </row>
    <row r="53" spans="1:26" s="14" customFormat="1" ht="17.25" customHeight="1" x14ac:dyDescent="0.25">
      <c r="A53" s="62">
        <v>34</v>
      </c>
      <c r="B53" s="64" t="s">
        <v>117</v>
      </c>
      <c r="C53" s="31" t="s">
        <v>40</v>
      </c>
      <c r="D53" s="43">
        <f t="shared" si="42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1"/>
        <v>10828400</v>
      </c>
      <c r="L53" s="37">
        <f t="shared" si="43"/>
        <v>503776</v>
      </c>
      <c r="M53" s="38">
        <f t="shared" si="44"/>
        <v>94458</v>
      </c>
      <c r="N53" s="39">
        <f t="shared" si="45"/>
        <v>62972</v>
      </c>
      <c r="O53" s="40">
        <f t="shared" si="46"/>
        <v>661206</v>
      </c>
      <c r="P53" s="38">
        <f>D53*17.5%</f>
        <v>1102010</v>
      </c>
      <c r="Q53" s="38">
        <f t="shared" si="53"/>
        <v>188916</v>
      </c>
      <c r="R53" s="38">
        <f t="shared" si="54"/>
        <v>62972</v>
      </c>
      <c r="S53" s="40">
        <f t="shared" si="47"/>
        <v>1353898</v>
      </c>
      <c r="T53" s="41">
        <f t="shared" si="4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9"/>
        <v>0</v>
      </c>
      <c r="Z53" s="69">
        <f t="shared" si="50"/>
        <v>0</v>
      </c>
    </row>
    <row r="54" spans="1:26" s="14" customFormat="1" ht="17.25" customHeight="1" x14ac:dyDescent="0.25">
      <c r="A54" s="29">
        <v>35</v>
      </c>
      <c r="B54" s="30" t="s">
        <v>121</v>
      </c>
      <c r="C54" s="31" t="s">
        <v>40</v>
      </c>
      <c r="D54" s="43">
        <f t="shared" si="42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1"/>
        <v>10828400</v>
      </c>
      <c r="L54" s="37">
        <f t="shared" si="43"/>
        <v>503776</v>
      </c>
      <c r="M54" s="38">
        <f t="shared" si="44"/>
        <v>94458</v>
      </c>
      <c r="N54" s="39">
        <f t="shared" si="45"/>
        <v>62972</v>
      </c>
      <c r="O54" s="40">
        <f t="shared" si="46"/>
        <v>661206</v>
      </c>
      <c r="P54" s="38">
        <f>D54*17.5%</f>
        <v>1102010</v>
      </c>
      <c r="Q54" s="38">
        <f t="shared" si="53"/>
        <v>188916</v>
      </c>
      <c r="R54" s="38">
        <f t="shared" si="54"/>
        <v>62972</v>
      </c>
      <c r="S54" s="40">
        <f t="shared" si="47"/>
        <v>1353898</v>
      </c>
      <c r="T54" s="41">
        <f t="shared" si="4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9"/>
        <v>0</v>
      </c>
      <c r="Z54" s="69">
        <f t="shared" si="50"/>
        <v>0</v>
      </c>
    </row>
    <row r="55" spans="1:26" s="14" customFormat="1" ht="21.75" customHeight="1" x14ac:dyDescent="0.25">
      <c r="A55" s="62">
        <v>36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5">D11+D13+D17+D50</f>
        <v>245078600</v>
      </c>
      <c r="E59" s="47">
        <f t="shared" si="55"/>
        <v>962</v>
      </c>
      <c r="F59" s="47">
        <f t="shared" si="55"/>
        <v>203647000</v>
      </c>
      <c r="G59" s="47">
        <f t="shared" si="55"/>
        <v>41431600</v>
      </c>
      <c r="H59" s="47">
        <f t="shared" si="55"/>
        <v>152224800</v>
      </c>
      <c r="I59" s="47">
        <f t="shared" si="55"/>
        <v>26280000</v>
      </c>
      <c r="J59" s="47">
        <f t="shared" si="55"/>
        <v>101981431.69172913</v>
      </c>
      <c r="K59" s="47">
        <f t="shared" si="55"/>
        <v>556534246.69172931</v>
      </c>
      <c r="L59" s="47">
        <f t="shared" si="55"/>
        <v>19606288</v>
      </c>
      <c r="M59" s="47">
        <f t="shared" si="55"/>
        <v>3676179</v>
      </c>
      <c r="N59" s="47">
        <f t="shared" si="55"/>
        <v>2450786</v>
      </c>
      <c r="O59" s="47">
        <f t="shared" si="55"/>
        <v>25733253</v>
      </c>
      <c r="P59" s="47">
        <f t="shared" si="55"/>
        <v>42888755</v>
      </c>
      <c r="Q59" s="47">
        <f t="shared" si="55"/>
        <v>7352358</v>
      </c>
      <c r="R59" s="47">
        <f t="shared" si="55"/>
        <v>2450786</v>
      </c>
      <c r="S59" s="47">
        <f t="shared" si="55"/>
        <v>52691899</v>
      </c>
      <c r="T59" s="47">
        <f t="shared" si="55"/>
        <v>525357028.19172931</v>
      </c>
      <c r="U59" s="47">
        <f t="shared" si="55"/>
        <v>0</v>
      </c>
      <c r="V59" s="47">
        <f t="shared" si="55"/>
        <v>530254246.69172931</v>
      </c>
      <c r="W59" s="47">
        <f t="shared" si="55"/>
        <v>407000000</v>
      </c>
      <c r="X59" s="47">
        <f t="shared" si="55"/>
        <v>110000000</v>
      </c>
      <c r="Y59" s="47">
        <f t="shared" si="55"/>
        <v>80510505.287796944</v>
      </c>
      <c r="Z59" s="47">
        <f>Z11+Z13+Z17+Z50</f>
        <v>6826311.5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V8:V9"/>
    <mergeCell ref="W8:W9"/>
    <mergeCell ref="X8:X9"/>
    <mergeCell ref="Y8:Y9"/>
    <mergeCell ref="Z8:Z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J8:J9"/>
    <mergeCell ref="U8:U9"/>
    <mergeCell ref="T8:T9"/>
    <mergeCell ref="N61:T61"/>
    <mergeCell ref="N62:T62"/>
    <mergeCell ref="N60:T60"/>
    <mergeCell ref="A11:C11"/>
    <mergeCell ref="A13:C13"/>
    <mergeCell ref="A17:C17"/>
    <mergeCell ref="A50:C50"/>
    <mergeCell ref="A59:B59"/>
  </mergeCells>
  <hyperlinks>
    <hyperlink ref="B12" r:id="rId1" display="javascript:submitform('8460891335')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B54" sqref="B5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0</v>
      </c>
      <c r="K17" s="51">
        <f t="shared" si="17"/>
        <v>315024000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296892558</v>
      </c>
      <c r="U17" s="51">
        <f t="shared" si="17"/>
        <v>0</v>
      </c>
      <c r="V17" s="51">
        <f t="shared" si="17"/>
        <v>294584000</v>
      </c>
      <c r="W17" s="51">
        <f t="shared" si="17"/>
        <v>308000000</v>
      </c>
      <c r="X17" s="51">
        <f t="shared" si="17"/>
        <v>101200000</v>
      </c>
      <c r="Y17" s="51">
        <f t="shared" si="17"/>
        <v>0</v>
      </c>
      <c r="Z17" s="51">
        <f t="shared" si="17"/>
        <v>0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/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10955670</v>
      </c>
      <c r="U19" s="42"/>
      <c r="V19" s="68">
        <f t="shared" si="22"/>
        <v>10829000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10955670</v>
      </c>
      <c r="U20" s="42"/>
      <c r="V20" s="68">
        <f t="shared" si="22"/>
        <v>10829000</v>
      </c>
      <c r="W20" s="69">
        <v>11000000</v>
      </c>
      <c r="X20" s="69"/>
      <c r="Y20" s="69">
        <f t="shared" si="23"/>
        <v>0</v>
      </c>
      <c r="Z20" s="69">
        <f t="shared" si="24"/>
        <v>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/>
      <c r="K21" s="36">
        <f t="shared" si="18"/>
        <v>11559000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10955670</v>
      </c>
      <c r="U21" s="42"/>
      <c r="V21" s="68">
        <f t="shared" si="22"/>
        <v>10829000</v>
      </c>
      <c r="W21" s="69">
        <v>11000000</v>
      </c>
      <c r="X21" s="69"/>
      <c r="Y21" s="69">
        <f t="shared" si="23"/>
        <v>0</v>
      </c>
      <c r="Z21" s="69">
        <f t="shared" si="24"/>
        <v>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/>
      <c r="K22" s="36">
        <f t="shared" si="18"/>
        <v>10719200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10060178</v>
      </c>
      <c r="U22" s="42"/>
      <c r="V22" s="68">
        <f t="shared" si="22"/>
        <v>9989200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10955670</v>
      </c>
      <c r="U23" s="42"/>
      <c r="V23" s="68">
        <f t="shared" si="22"/>
        <v>10829000</v>
      </c>
      <c r="W23" s="69">
        <v>11000000</v>
      </c>
      <c r="X23" s="69"/>
      <c r="Y23" s="69">
        <f t="shared" si="23"/>
        <v>0</v>
      </c>
      <c r="Z23" s="69">
        <f t="shared" si="24"/>
        <v>0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10955670</v>
      </c>
      <c r="U24" s="42"/>
      <c r="V24" s="68">
        <f t="shared" si="22"/>
        <v>10829000</v>
      </c>
      <c r="W24" s="69">
        <v>11000000</v>
      </c>
      <c r="X24" s="69"/>
      <c r="Y24" s="69">
        <f t="shared" si="23"/>
        <v>0</v>
      </c>
      <c r="Z24" s="69">
        <f t="shared" si="24"/>
        <v>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/>
      <c r="K25" s="36">
        <f t="shared" si="18"/>
        <v>11559000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10955670</v>
      </c>
      <c r="U25" s="42"/>
      <c r="V25" s="68">
        <f t="shared" si="22"/>
        <v>10829000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10060178</v>
      </c>
      <c r="U26" s="42"/>
      <c r="V26" s="68">
        <f t="shared" si="22"/>
        <v>9989200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/>
      <c r="K27" s="36">
        <f t="shared" si="18"/>
        <v>10719200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10060178</v>
      </c>
      <c r="U27" s="42"/>
      <c r="V27" s="68">
        <f t="shared" si="22"/>
        <v>9989200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/>
      <c r="K28" s="36">
        <f t="shared" si="18"/>
        <v>11559000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10955670</v>
      </c>
      <c r="U28" s="42"/>
      <c r="V28" s="68">
        <f t="shared" si="22"/>
        <v>10829000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/>
      <c r="K29" s="36">
        <f t="shared" si="18"/>
        <v>12510600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11677404</v>
      </c>
      <c r="U29" s="42"/>
      <c r="V29" s="68">
        <f t="shared" si="22"/>
        <v>11780600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10339418</v>
      </c>
      <c r="U30" s="42"/>
      <c r="V30" s="68">
        <f t="shared" si="22"/>
        <v>10301200</v>
      </c>
      <c r="W30" s="69">
        <v>11000000</v>
      </c>
      <c r="X30" s="69"/>
      <c r="Y30" s="69">
        <f t="shared" si="23"/>
        <v>0</v>
      </c>
      <c r="Z30" s="69">
        <f t="shared" si="24"/>
        <v>0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10339418</v>
      </c>
      <c r="U31" s="42"/>
      <c r="V31" s="68">
        <f t="shared" si="22"/>
        <v>10301200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10339418</v>
      </c>
      <c r="U32" s="42"/>
      <c r="V32" s="68">
        <f t="shared" si="22"/>
        <v>10301200</v>
      </c>
      <c r="W32" s="69">
        <v>11000000</v>
      </c>
      <c r="X32" s="69"/>
      <c r="Y32" s="69">
        <f t="shared" si="23"/>
        <v>0</v>
      </c>
      <c r="Z32" s="69">
        <f t="shared" si="24"/>
        <v>0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/>
      <c r="K33" s="36">
        <f t="shared" si="18"/>
        <v>11031200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10339418</v>
      </c>
      <c r="U33" s="42"/>
      <c r="V33" s="68">
        <f t="shared" si="22"/>
        <v>10301200</v>
      </c>
      <c r="W33" s="69">
        <v>11000000</v>
      </c>
      <c r="X33" s="69"/>
      <c r="Y33" s="69">
        <f t="shared" si="23"/>
        <v>0</v>
      </c>
      <c r="Z33" s="69">
        <f t="shared" si="24"/>
        <v>0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/>
      <c r="K34" s="36">
        <f t="shared" si="18"/>
        <v>11559000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10955670</v>
      </c>
      <c r="U34" s="42"/>
      <c r="V34" s="68">
        <f t="shared" si="22"/>
        <v>10829000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10339418</v>
      </c>
      <c r="U35" s="42"/>
      <c r="V35" s="68">
        <f t="shared" si="22"/>
        <v>10301200</v>
      </c>
      <c r="W35" s="69">
        <v>11000000</v>
      </c>
      <c r="X35" s="69"/>
      <c r="Y35" s="69">
        <f t="shared" si="23"/>
        <v>0</v>
      </c>
      <c r="Z35" s="69">
        <f t="shared" si="24"/>
        <v>0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8"/>
        <v>11031200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10339418</v>
      </c>
      <c r="U36" s="42"/>
      <c r="V36" s="68">
        <f t="shared" si="22"/>
        <v>10301200</v>
      </c>
      <c r="W36" s="69">
        <v>11000000</v>
      </c>
      <c r="X36" s="69"/>
      <c r="Y36" s="69">
        <f t="shared" si="23"/>
        <v>0</v>
      </c>
      <c r="Z36" s="69">
        <f t="shared" si="24"/>
        <v>0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/>
      <c r="K37" s="36">
        <f t="shared" si="18"/>
        <v>11559000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10955670</v>
      </c>
      <c r="U37" s="42"/>
      <c r="V37" s="68">
        <f t="shared" si="22"/>
        <v>10829000</v>
      </c>
      <c r="W37" s="69">
        <v>11000000</v>
      </c>
      <c r="X37" s="69"/>
      <c r="Y37" s="69">
        <f t="shared" si="23"/>
        <v>0</v>
      </c>
      <c r="Z37" s="69">
        <f t="shared" si="24"/>
        <v>0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/>
      <c r="K38" s="36">
        <f t="shared" si="18"/>
        <v>10719200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10060178</v>
      </c>
      <c r="U38" s="42"/>
      <c r="V38" s="68">
        <f t="shared" si="22"/>
        <v>9989200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10955670</v>
      </c>
      <c r="U39" s="42"/>
      <c r="V39" s="68">
        <f t="shared" si="22"/>
        <v>10829000</v>
      </c>
      <c r="W39" s="69">
        <v>11000000</v>
      </c>
      <c r="X39" s="69"/>
      <c r="Y39" s="69">
        <f t="shared" si="23"/>
        <v>0</v>
      </c>
      <c r="Z39" s="69">
        <f t="shared" si="24"/>
        <v>0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 t="shared" si="18"/>
        <v>11559000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10955670</v>
      </c>
      <c r="U40" s="42"/>
      <c r="V40" s="68">
        <f t="shared" si="22"/>
        <v>10829000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/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ref="K42:K45" si="38">F42+G42+H42+I42+J42</f>
        <v>10719200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10060178</v>
      </c>
      <c r="U42" s="42"/>
      <c r="V42" s="68">
        <f t="shared" si="22"/>
        <v>9989200</v>
      </c>
      <c r="W42" s="69">
        <v>11000000</v>
      </c>
      <c r="X42" s="69"/>
      <c r="Y42" s="69">
        <f t="shared" si="36"/>
        <v>0</v>
      </c>
      <c r="Z42" s="69">
        <f t="shared" si="24"/>
        <v>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/>
      <c r="K43" s="36">
        <f t="shared" si="38"/>
        <v>10719200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10060178</v>
      </c>
      <c r="U43" s="42"/>
      <c r="V43" s="68">
        <f t="shared" si="22"/>
        <v>9989200</v>
      </c>
      <c r="W43" s="69">
        <v>11000000</v>
      </c>
      <c r="X43" s="69"/>
      <c r="Y43" s="69">
        <f t="shared" si="36"/>
        <v>0</v>
      </c>
      <c r="Z43" s="69">
        <f t="shared" si="24"/>
        <v>0</v>
      </c>
    </row>
    <row r="44" spans="1:26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8"/>
        <v>11031200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10339418</v>
      </c>
      <c r="U44" s="42"/>
      <c r="V44" s="68">
        <f t="shared" si="22"/>
        <v>10301200</v>
      </c>
      <c r="W44" s="69">
        <v>11000000</v>
      </c>
      <c r="X44" s="69"/>
      <c r="Y44" s="69">
        <f t="shared" si="36"/>
        <v>0</v>
      </c>
      <c r="Z44" s="69">
        <f t="shared" si="24"/>
        <v>0</v>
      </c>
    </row>
    <row r="45" spans="1:26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/>
      <c r="K45" s="36">
        <f t="shared" si="38"/>
        <v>11559000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10955670</v>
      </c>
      <c r="U45" s="42"/>
      <c r="V45" s="68">
        <f t="shared" si="22"/>
        <v>10829000</v>
      </c>
      <c r="W45" s="69">
        <v>11000000</v>
      </c>
      <c r="X45" s="69"/>
      <c r="Y45" s="69">
        <f t="shared" si="36"/>
        <v>0</v>
      </c>
      <c r="Z45" s="69">
        <f t="shared" si="24"/>
        <v>0</v>
      </c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0</v>
      </c>
      <c r="K59" s="47">
        <f t="shared" si="53"/>
        <v>410418200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385864902</v>
      </c>
      <c r="U59" s="47">
        <f t="shared" si="53"/>
        <v>0</v>
      </c>
      <c r="V59" s="47">
        <f t="shared" si="53"/>
        <v>384138200</v>
      </c>
      <c r="W59" s="47">
        <f t="shared" si="53"/>
        <v>396000000</v>
      </c>
      <c r="X59" s="47">
        <f t="shared" si="53"/>
        <v>110000000</v>
      </c>
      <c r="Y59" s="47">
        <f t="shared" si="53"/>
        <v>4047800</v>
      </c>
      <c r="Z59" s="47">
        <f>Z11+Z13+Z17+Z50</f>
        <v>202391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O64" s="22">
        <f>O62-O63</f>
        <v>0</v>
      </c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59:B59"/>
    <mergeCell ref="J8:J9"/>
    <mergeCell ref="A11:C11"/>
    <mergeCell ref="A13:C13"/>
    <mergeCell ref="A17:C17"/>
    <mergeCell ref="A50:C50"/>
    <mergeCell ref="Z8:Z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V8:V9"/>
    <mergeCell ref="T8:T9"/>
    <mergeCell ref="U8:U9"/>
    <mergeCell ref="N61:T61"/>
    <mergeCell ref="N62:T62"/>
    <mergeCell ref="W8:W9"/>
    <mergeCell ref="X8:X9"/>
    <mergeCell ref="Y8:Y9"/>
    <mergeCell ref="N60:T60"/>
  </mergeCells>
  <hyperlinks>
    <hyperlink ref="B12" r:id="rId1" display="javascript:submitform('8460891335'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tabSelected="1" topLeftCell="A46" workbookViewId="0">
      <selection activeCell="J63" sqref="J63"/>
    </sheetView>
  </sheetViews>
  <sheetFormatPr defaultColWidth="9.140625" defaultRowHeight="15" x14ac:dyDescent="0.25"/>
  <cols>
    <col min="1" max="1" width="10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3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SUM(D18:D48)</f>
        <v>172686800</v>
      </c>
      <c r="E17" s="51">
        <f>SUM(E18:E48)</f>
        <v>702</v>
      </c>
      <c r="F17" s="51">
        <f>SUM(F18:F48)</f>
        <v>139978800</v>
      </c>
      <c r="G17" s="51">
        <f>SUM(G18:G48)</f>
        <v>26431600</v>
      </c>
      <c r="H17" s="51">
        <f>SUM(H18:H48)</f>
        <v>118190800</v>
      </c>
      <c r="I17" s="51">
        <f>SUM(I18:I48)</f>
        <v>19710000</v>
      </c>
      <c r="J17" s="51">
        <f>SUM(J18:J48)</f>
        <v>0</v>
      </c>
      <c r="K17" s="51">
        <f>SUM(K18:K48)</f>
        <v>304311200</v>
      </c>
      <c r="L17" s="51">
        <f>SUM(L18:L48)</f>
        <v>13312832</v>
      </c>
      <c r="M17" s="51">
        <f>SUM(M18:M48)</f>
        <v>2496156</v>
      </c>
      <c r="N17" s="51">
        <f>SUM(N18:N48)</f>
        <v>1664104</v>
      </c>
      <c r="O17" s="51">
        <f>SUM(O18:O48)</f>
        <v>17473092</v>
      </c>
      <c r="P17" s="51">
        <f>SUM(P18:P48)</f>
        <v>29121820</v>
      </c>
      <c r="Q17" s="51">
        <f>SUM(Q18:Q48)</f>
        <v>4992312</v>
      </c>
      <c r="R17" s="51">
        <f>SUM(R18:R48)</f>
        <v>1664104</v>
      </c>
      <c r="S17" s="51">
        <f>SUM(S18:S48)</f>
        <v>35778236</v>
      </c>
      <c r="T17" s="51">
        <f>SUM(T18:T48)</f>
        <v>286838108</v>
      </c>
      <c r="U17" s="51">
        <f>SUM(U18:U48)</f>
        <v>0</v>
      </c>
      <c r="V17" s="51">
        <f>SUM(V18:V48)</f>
        <v>284601200</v>
      </c>
      <c r="W17" s="51">
        <f>SUM(W18:W48)</f>
        <v>297000000</v>
      </c>
      <c r="X17" s="51">
        <f>SUM(X18:X48)</f>
        <v>83600000</v>
      </c>
      <c r="Y17" s="51">
        <f>SUM(Y18:Y48)</f>
        <v>0</v>
      </c>
      <c r="Z17" s="51">
        <f>SUM(Z18:Z48)</f>
        <v>0</v>
      </c>
    </row>
    <row r="18" spans="1:26" s="26" customFormat="1" ht="21.75" customHeight="1" x14ac:dyDescent="0.25">
      <c r="A18" s="29">
        <v>6</v>
      </c>
      <c r="B18" s="30" t="s">
        <v>51</v>
      </c>
      <c r="C18" s="45" t="s">
        <v>30</v>
      </c>
      <c r="D18" s="32">
        <f t="shared" ref="D18:D39" si="17">F18+G18</f>
        <v>5746000</v>
      </c>
      <c r="E18" s="33">
        <v>26</v>
      </c>
      <c r="F18" s="34">
        <v>4773600</v>
      </c>
      <c r="G18" s="34">
        <v>972400</v>
      </c>
      <c r="H18" s="35">
        <v>5083000</v>
      </c>
      <c r="I18" s="35">
        <v>730000</v>
      </c>
      <c r="J18" s="35"/>
      <c r="K18" s="36">
        <f t="shared" ref="K18:K39" si="18">F18+G18+H18+I18+J18</f>
        <v>11559000</v>
      </c>
      <c r="L18" s="37">
        <f t="shared" ref="L18:L44" si="19">D18*8%</f>
        <v>459680</v>
      </c>
      <c r="M18" s="38">
        <f t="shared" ref="M18:M44" si="20">D18*1.5%</f>
        <v>86190</v>
      </c>
      <c r="N18" s="39">
        <f t="shared" ref="N18:N44" si="21">D18*1%</f>
        <v>57460</v>
      </c>
      <c r="O18" s="40">
        <f t="shared" ref="O18:O28" si="22">L18+M18+N18</f>
        <v>603330</v>
      </c>
      <c r="P18" s="38">
        <f t="shared" ref="P18:P28" si="23">D18*17.5%</f>
        <v>1005549.9999999999</v>
      </c>
      <c r="Q18" s="38">
        <f t="shared" ref="Q18:Q44" si="24">D18*3%</f>
        <v>172380</v>
      </c>
      <c r="R18" s="38">
        <f t="shared" ref="R18:R44" si="25">D18*1%</f>
        <v>57460</v>
      </c>
      <c r="S18" s="40">
        <f t="shared" ref="S18:S44" si="26">P18+Q18+R18</f>
        <v>1235390</v>
      </c>
      <c r="T18" s="41">
        <f t="shared" ref="T18:T44" si="27">K18-O18-Z18</f>
        <v>10955670</v>
      </c>
      <c r="U18" s="42"/>
      <c r="V18" s="68">
        <f t="shared" ref="V18:V44" si="28">K18-I18</f>
        <v>10829000</v>
      </c>
      <c r="W18" s="69">
        <v>11000000</v>
      </c>
      <c r="X18" s="69">
        <f>4400000</f>
        <v>4400000</v>
      </c>
      <c r="Y18" s="69">
        <f t="shared" ref="Y18:Y38" si="29">MAX(V18-O18-W18-X18,0)</f>
        <v>0</v>
      </c>
      <c r="Z18" s="69">
        <f t="shared" ref="Z18:Z44" si="30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7</v>
      </c>
      <c r="B19" s="30" t="s">
        <v>49</v>
      </c>
      <c r="C19" s="45" t="s">
        <v>30</v>
      </c>
      <c r="D19" s="32">
        <f t="shared" si="17"/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si="19"/>
        <v>459680</v>
      </c>
      <c r="M19" s="38">
        <f t="shared" si="20"/>
        <v>86190</v>
      </c>
      <c r="N19" s="39">
        <f t="shared" si="21"/>
        <v>57460</v>
      </c>
      <c r="O19" s="40">
        <f t="shared" si="22"/>
        <v>603330</v>
      </c>
      <c r="P19" s="38">
        <f t="shared" si="23"/>
        <v>1005549.9999999999</v>
      </c>
      <c r="Q19" s="38">
        <f t="shared" si="24"/>
        <v>172380</v>
      </c>
      <c r="R19" s="38">
        <f t="shared" si="25"/>
        <v>57460</v>
      </c>
      <c r="S19" s="40">
        <f t="shared" si="26"/>
        <v>1235390</v>
      </c>
      <c r="T19" s="41">
        <f t="shared" si="27"/>
        <v>10955670</v>
      </c>
      <c r="U19" s="42"/>
      <c r="V19" s="68">
        <f t="shared" si="28"/>
        <v>10829000</v>
      </c>
      <c r="W19" s="69">
        <v>11000000</v>
      </c>
      <c r="X19" s="69"/>
      <c r="Y19" s="69">
        <f t="shared" si="29"/>
        <v>0</v>
      </c>
      <c r="Z19" s="69">
        <f t="shared" si="30"/>
        <v>0</v>
      </c>
    </row>
    <row r="20" spans="1:26" s="26" customFormat="1" ht="21.75" customHeight="1" x14ac:dyDescent="0.25">
      <c r="A20" s="29">
        <v>8</v>
      </c>
      <c r="B20" s="30" t="s">
        <v>53</v>
      </c>
      <c r="C20" s="45" t="s">
        <v>30</v>
      </c>
      <c r="D20" s="32">
        <f t="shared" si="17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19"/>
        <v>459680</v>
      </c>
      <c r="M20" s="38">
        <f t="shared" si="20"/>
        <v>86190</v>
      </c>
      <c r="N20" s="39">
        <f t="shared" si="21"/>
        <v>57460</v>
      </c>
      <c r="O20" s="40">
        <f t="shared" si="22"/>
        <v>603330</v>
      </c>
      <c r="P20" s="38">
        <f t="shared" si="23"/>
        <v>1005549.9999999999</v>
      </c>
      <c r="Q20" s="38">
        <f t="shared" si="24"/>
        <v>172380</v>
      </c>
      <c r="R20" s="38">
        <f t="shared" si="25"/>
        <v>57460</v>
      </c>
      <c r="S20" s="40">
        <f t="shared" si="26"/>
        <v>1235390</v>
      </c>
      <c r="T20" s="41">
        <f t="shared" si="27"/>
        <v>10955670</v>
      </c>
      <c r="U20" s="42"/>
      <c r="V20" s="68">
        <f t="shared" si="28"/>
        <v>10829000</v>
      </c>
      <c r="W20" s="69">
        <v>11000000</v>
      </c>
      <c r="X20" s="69"/>
      <c r="Y20" s="69">
        <f t="shared" si="29"/>
        <v>0</v>
      </c>
      <c r="Z20" s="69">
        <f t="shared" si="30"/>
        <v>0</v>
      </c>
    </row>
    <row r="21" spans="1:26" s="26" customFormat="1" ht="21.75" customHeight="1" x14ac:dyDescent="0.25">
      <c r="A21" s="29">
        <v>9</v>
      </c>
      <c r="B21" s="30" t="s">
        <v>78</v>
      </c>
      <c r="C21" s="31" t="s">
        <v>29</v>
      </c>
      <c r="D21" s="32">
        <f t="shared" si="17"/>
        <v>6276400</v>
      </c>
      <c r="E21" s="33">
        <v>26</v>
      </c>
      <c r="F21" s="34">
        <v>5304000</v>
      </c>
      <c r="G21" s="34">
        <v>972400</v>
      </c>
      <c r="H21" s="35">
        <v>3712800</v>
      </c>
      <c r="I21" s="35">
        <v>730000</v>
      </c>
      <c r="J21" s="35"/>
      <c r="K21" s="36">
        <f t="shared" si="18"/>
        <v>10719200</v>
      </c>
      <c r="L21" s="37">
        <f t="shared" si="19"/>
        <v>502112</v>
      </c>
      <c r="M21" s="38">
        <f t="shared" si="20"/>
        <v>94146</v>
      </c>
      <c r="N21" s="39">
        <f t="shared" si="21"/>
        <v>62764</v>
      </c>
      <c r="O21" s="40">
        <f t="shared" si="22"/>
        <v>659022</v>
      </c>
      <c r="P21" s="38">
        <f t="shared" si="23"/>
        <v>1098370</v>
      </c>
      <c r="Q21" s="38">
        <f t="shared" si="24"/>
        <v>188292</v>
      </c>
      <c r="R21" s="38">
        <f t="shared" si="25"/>
        <v>62764</v>
      </c>
      <c r="S21" s="40">
        <f t="shared" si="26"/>
        <v>1349426</v>
      </c>
      <c r="T21" s="41">
        <f t="shared" si="27"/>
        <v>10060178</v>
      </c>
      <c r="U21" s="42"/>
      <c r="V21" s="68">
        <f t="shared" si="28"/>
        <v>9989200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10</v>
      </c>
      <c r="B22" s="30" t="s">
        <v>80</v>
      </c>
      <c r="C22" s="45" t="s">
        <v>30</v>
      </c>
      <c r="D22" s="32">
        <f t="shared" si="17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/>
      <c r="K22" s="36">
        <f t="shared" si="18"/>
        <v>11559000</v>
      </c>
      <c r="L22" s="37">
        <f t="shared" si="19"/>
        <v>459680</v>
      </c>
      <c r="M22" s="38">
        <f t="shared" si="20"/>
        <v>86190</v>
      </c>
      <c r="N22" s="39">
        <f t="shared" si="21"/>
        <v>57460</v>
      </c>
      <c r="O22" s="40">
        <f t="shared" si="22"/>
        <v>603330</v>
      </c>
      <c r="P22" s="38">
        <f t="shared" si="23"/>
        <v>1005549.9999999999</v>
      </c>
      <c r="Q22" s="38">
        <f t="shared" si="24"/>
        <v>172380</v>
      </c>
      <c r="R22" s="38">
        <f t="shared" si="25"/>
        <v>57460</v>
      </c>
      <c r="S22" s="40">
        <f t="shared" si="26"/>
        <v>1235390</v>
      </c>
      <c r="T22" s="41">
        <f t="shared" si="27"/>
        <v>10955670</v>
      </c>
      <c r="U22" s="42"/>
      <c r="V22" s="68">
        <f t="shared" si="28"/>
        <v>10829000</v>
      </c>
      <c r="W22" s="69">
        <v>11000000</v>
      </c>
      <c r="X22" s="69"/>
      <c r="Y22" s="69">
        <f t="shared" si="29"/>
        <v>0</v>
      </c>
      <c r="Z22" s="69">
        <f t="shared" si="30"/>
        <v>0</v>
      </c>
    </row>
    <row r="23" spans="1:26" s="53" customFormat="1" ht="21.75" customHeight="1" x14ac:dyDescent="0.25">
      <c r="A23" s="29">
        <v>11</v>
      </c>
      <c r="B23" s="30" t="s">
        <v>86</v>
      </c>
      <c r="C23" s="31" t="s">
        <v>30</v>
      </c>
      <c r="D23" s="32">
        <f t="shared" si="17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19"/>
        <v>459680</v>
      </c>
      <c r="M23" s="38">
        <f t="shared" si="20"/>
        <v>86190</v>
      </c>
      <c r="N23" s="39">
        <f t="shared" si="21"/>
        <v>57460</v>
      </c>
      <c r="O23" s="40">
        <f t="shared" si="22"/>
        <v>603330</v>
      </c>
      <c r="P23" s="38">
        <f t="shared" si="23"/>
        <v>1005549.9999999999</v>
      </c>
      <c r="Q23" s="38">
        <f t="shared" si="24"/>
        <v>172380</v>
      </c>
      <c r="R23" s="38">
        <f t="shared" si="25"/>
        <v>57460</v>
      </c>
      <c r="S23" s="40">
        <f t="shared" si="26"/>
        <v>1235390</v>
      </c>
      <c r="T23" s="41">
        <f t="shared" si="27"/>
        <v>10955670</v>
      </c>
      <c r="U23" s="42"/>
      <c r="V23" s="68">
        <f t="shared" si="28"/>
        <v>10829000</v>
      </c>
      <c r="W23" s="69">
        <v>11000000</v>
      </c>
      <c r="X23" s="69"/>
      <c r="Y23" s="69">
        <f t="shared" si="29"/>
        <v>0</v>
      </c>
      <c r="Z23" s="69">
        <f t="shared" si="30"/>
        <v>0</v>
      </c>
    </row>
    <row r="24" spans="1:26" s="53" customFormat="1" ht="21.75" customHeight="1" x14ac:dyDescent="0.25">
      <c r="A24" s="29">
        <v>12</v>
      </c>
      <c r="B24" s="30" t="s">
        <v>89</v>
      </c>
      <c r="C24" s="31" t="s">
        <v>30</v>
      </c>
      <c r="D24" s="32">
        <f t="shared" si="17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19"/>
        <v>459680</v>
      </c>
      <c r="M24" s="38">
        <f t="shared" si="20"/>
        <v>86190</v>
      </c>
      <c r="N24" s="39">
        <f t="shared" si="21"/>
        <v>57460</v>
      </c>
      <c r="O24" s="40">
        <f t="shared" si="22"/>
        <v>603330</v>
      </c>
      <c r="P24" s="38">
        <f t="shared" si="23"/>
        <v>1005549.9999999999</v>
      </c>
      <c r="Q24" s="38">
        <f t="shared" si="24"/>
        <v>172380</v>
      </c>
      <c r="R24" s="38">
        <f t="shared" si="25"/>
        <v>57460</v>
      </c>
      <c r="S24" s="40">
        <f t="shared" si="26"/>
        <v>1235390</v>
      </c>
      <c r="T24" s="41">
        <f t="shared" si="27"/>
        <v>10955670</v>
      </c>
      <c r="U24" s="42"/>
      <c r="V24" s="68">
        <f t="shared" si="28"/>
        <v>10829000</v>
      </c>
      <c r="W24" s="69">
        <v>11000000</v>
      </c>
      <c r="X24" s="69">
        <f>4400000*2</f>
        <v>8800000</v>
      </c>
      <c r="Y24" s="69">
        <f t="shared" si="29"/>
        <v>0</v>
      </c>
      <c r="Z24" s="69">
        <f t="shared" si="30"/>
        <v>0</v>
      </c>
    </row>
    <row r="25" spans="1:26" s="53" customFormat="1" ht="21.75" customHeight="1" x14ac:dyDescent="0.25">
      <c r="A25" s="29">
        <v>13</v>
      </c>
      <c r="B25" s="30" t="s">
        <v>92</v>
      </c>
      <c r="C25" s="31" t="s">
        <v>29</v>
      </c>
      <c r="D25" s="32">
        <f t="shared" si="17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/>
      <c r="K25" s="36">
        <f t="shared" si="18"/>
        <v>10719200</v>
      </c>
      <c r="L25" s="37">
        <f t="shared" si="19"/>
        <v>502112</v>
      </c>
      <c r="M25" s="38">
        <f t="shared" si="20"/>
        <v>94146</v>
      </c>
      <c r="N25" s="39">
        <f t="shared" si="21"/>
        <v>62764</v>
      </c>
      <c r="O25" s="40">
        <f t="shared" si="22"/>
        <v>659022</v>
      </c>
      <c r="P25" s="38">
        <f t="shared" si="23"/>
        <v>1098370</v>
      </c>
      <c r="Q25" s="38">
        <f t="shared" si="24"/>
        <v>188292</v>
      </c>
      <c r="R25" s="38">
        <f t="shared" si="25"/>
        <v>62764</v>
      </c>
      <c r="S25" s="40">
        <f t="shared" si="26"/>
        <v>1349426</v>
      </c>
      <c r="T25" s="41">
        <f t="shared" si="27"/>
        <v>10060178</v>
      </c>
      <c r="U25" s="42"/>
      <c r="V25" s="68">
        <f t="shared" si="28"/>
        <v>9989200</v>
      </c>
      <c r="W25" s="69">
        <v>11000000</v>
      </c>
      <c r="X25" s="69">
        <f>4400000*3</f>
        <v>13200000</v>
      </c>
      <c r="Y25" s="69">
        <f t="shared" si="29"/>
        <v>0</v>
      </c>
      <c r="Z25" s="69">
        <f t="shared" si="30"/>
        <v>0</v>
      </c>
    </row>
    <row r="26" spans="1:26" s="53" customFormat="1" ht="21.75" customHeight="1" x14ac:dyDescent="0.25">
      <c r="A26" s="29">
        <v>14</v>
      </c>
      <c r="B26" s="30" t="s">
        <v>93</v>
      </c>
      <c r="C26" s="31" t="s">
        <v>29</v>
      </c>
      <c r="D26" s="32">
        <f t="shared" si="17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19"/>
        <v>502112</v>
      </c>
      <c r="M26" s="38">
        <f t="shared" si="20"/>
        <v>94146</v>
      </c>
      <c r="N26" s="39">
        <f t="shared" si="21"/>
        <v>62764</v>
      </c>
      <c r="O26" s="40">
        <f t="shared" si="22"/>
        <v>659022</v>
      </c>
      <c r="P26" s="38">
        <f t="shared" si="23"/>
        <v>1098370</v>
      </c>
      <c r="Q26" s="38">
        <f t="shared" si="24"/>
        <v>188292</v>
      </c>
      <c r="R26" s="38">
        <f t="shared" si="25"/>
        <v>62764</v>
      </c>
      <c r="S26" s="40">
        <f t="shared" si="26"/>
        <v>1349426</v>
      </c>
      <c r="T26" s="41">
        <f t="shared" si="27"/>
        <v>10060178</v>
      </c>
      <c r="U26" s="42"/>
      <c r="V26" s="68">
        <f t="shared" si="28"/>
        <v>9989200</v>
      </c>
      <c r="W26" s="69">
        <v>11000000</v>
      </c>
      <c r="X26" s="69">
        <f>4400000</f>
        <v>4400000</v>
      </c>
      <c r="Y26" s="69">
        <f t="shared" si="29"/>
        <v>0</v>
      </c>
      <c r="Z26" s="69">
        <f t="shared" si="30"/>
        <v>0</v>
      </c>
    </row>
    <row r="27" spans="1:26" s="53" customFormat="1" ht="21.75" customHeight="1" x14ac:dyDescent="0.25">
      <c r="A27" s="29">
        <v>15</v>
      </c>
      <c r="B27" s="30" t="s">
        <v>94</v>
      </c>
      <c r="C27" s="31" t="s">
        <v>30</v>
      </c>
      <c r="D27" s="32">
        <f t="shared" si="17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89"/>
      <c r="K27" s="36">
        <f t="shared" si="18"/>
        <v>11559000</v>
      </c>
      <c r="L27" s="37">
        <f t="shared" si="19"/>
        <v>459680</v>
      </c>
      <c r="M27" s="38">
        <f t="shared" si="20"/>
        <v>86190</v>
      </c>
      <c r="N27" s="39">
        <f t="shared" si="21"/>
        <v>57460</v>
      </c>
      <c r="O27" s="40">
        <f t="shared" si="22"/>
        <v>603330</v>
      </c>
      <c r="P27" s="38">
        <f t="shared" si="23"/>
        <v>1005549.9999999999</v>
      </c>
      <c r="Q27" s="38">
        <f t="shared" si="24"/>
        <v>172380</v>
      </c>
      <c r="R27" s="38">
        <f t="shared" si="25"/>
        <v>57460</v>
      </c>
      <c r="S27" s="40">
        <f t="shared" si="26"/>
        <v>1235390</v>
      </c>
      <c r="T27" s="41">
        <f t="shared" si="27"/>
        <v>10955670</v>
      </c>
      <c r="U27" s="42"/>
      <c r="V27" s="68">
        <f t="shared" si="28"/>
        <v>10829000</v>
      </c>
      <c r="W27" s="69">
        <v>11000000</v>
      </c>
      <c r="X27" s="69">
        <f>4400000*3</f>
        <v>13200000</v>
      </c>
      <c r="Y27" s="69">
        <f>MAX(V27-O27-W27-X27,0)</f>
        <v>0</v>
      </c>
      <c r="Z27" s="69">
        <f t="shared" si="30"/>
        <v>0</v>
      </c>
    </row>
    <row r="28" spans="1:26" s="53" customFormat="1" ht="21.75" customHeight="1" x14ac:dyDescent="0.25">
      <c r="A28" s="29">
        <v>16</v>
      </c>
      <c r="B28" s="30" t="s">
        <v>102</v>
      </c>
      <c r="C28" s="31" t="s">
        <v>112</v>
      </c>
      <c r="D28" s="32">
        <f t="shared" si="17"/>
        <v>7935200</v>
      </c>
      <c r="E28" s="33">
        <v>26</v>
      </c>
      <c r="F28" s="34">
        <v>6786000</v>
      </c>
      <c r="G28" s="34">
        <v>1149200</v>
      </c>
      <c r="H28" s="35">
        <v>3845400</v>
      </c>
      <c r="I28" s="35">
        <v>730000</v>
      </c>
      <c r="J28" s="35"/>
      <c r="K28" s="36">
        <f t="shared" si="18"/>
        <v>12510600</v>
      </c>
      <c r="L28" s="37">
        <f t="shared" si="19"/>
        <v>634816</v>
      </c>
      <c r="M28" s="38">
        <f t="shared" si="20"/>
        <v>119028</v>
      </c>
      <c r="N28" s="39">
        <f t="shared" si="21"/>
        <v>79352</v>
      </c>
      <c r="O28" s="40">
        <f t="shared" si="22"/>
        <v>833196</v>
      </c>
      <c r="P28" s="38">
        <f t="shared" si="23"/>
        <v>1388660</v>
      </c>
      <c r="Q28" s="38">
        <f t="shared" si="24"/>
        <v>238056</v>
      </c>
      <c r="R28" s="38">
        <f t="shared" si="25"/>
        <v>79352</v>
      </c>
      <c r="S28" s="40">
        <f t="shared" si="26"/>
        <v>1706068</v>
      </c>
      <c r="T28" s="41">
        <f t="shared" si="27"/>
        <v>11677404</v>
      </c>
      <c r="U28" s="42"/>
      <c r="V28" s="68">
        <f t="shared" si="28"/>
        <v>11780600</v>
      </c>
      <c r="W28" s="69">
        <v>11000000</v>
      </c>
      <c r="X28" s="69">
        <f>4400000*3</f>
        <v>13200000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17</v>
      </c>
      <c r="B29" s="63" t="s">
        <v>104</v>
      </c>
      <c r="C29" s="31" t="s">
        <v>29</v>
      </c>
      <c r="D29" s="32">
        <f t="shared" si="17"/>
        <v>6588400</v>
      </c>
      <c r="E29" s="33">
        <v>26</v>
      </c>
      <c r="F29" s="34">
        <v>5616000</v>
      </c>
      <c r="G29" s="34">
        <v>972400</v>
      </c>
      <c r="H29" s="35">
        <v>3712800</v>
      </c>
      <c r="I29" s="35">
        <v>730000</v>
      </c>
      <c r="J29" s="35"/>
      <c r="K29" s="36">
        <f t="shared" si="18"/>
        <v>11031200</v>
      </c>
      <c r="L29" s="37">
        <f t="shared" si="19"/>
        <v>527072</v>
      </c>
      <c r="M29" s="38">
        <f t="shared" si="20"/>
        <v>98826</v>
      </c>
      <c r="N29" s="39">
        <f t="shared" si="21"/>
        <v>65884</v>
      </c>
      <c r="O29" s="40">
        <f>L29+M29+N29</f>
        <v>691782</v>
      </c>
      <c r="P29" s="38">
        <f>D29*17.5%</f>
        <v>1152970</v>
      </c>
      <c r="Q29" s="38">
        <f t="shared" si="24"/>
        <v>197652</v>
      </c>
      <c r="R29" s="38">
        <f t="shared" si="25"/>
        <v>65884</v>
      </c>
      <c r="S29" s="40">
        <f t="shared" si="26"/>
        <v>1416506</v>
      </c>
      <c r="T29" s="41">
        <f t="shared" si="27"/>
        <v>10339418</v>
      </c>
      <c r="U29" s="42"/>
      <c r="V29" s="68">
        <f t="shared" si="28"/>
        <v>10301200</v>
      </c>
      <c r="W29" s="69">
        <v>11000000</v>
      </c>
      <c r="X29" s="69"/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18</v>
      </c>
      <c r="B30" s="30" t="s">
        <v>109</v>
      </c>
      <c r="C30" s="31" t="s">
        <v>29</v>
      </c>
      <c r="D30" s="32">
        <f t="shared" si="17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19"/>
        <v>527072</v>
      </c>
      <c r="M30" s="38">
        <f t="shared" si="20"/>
        <v>98826</v>
      </c>
      <c r="N30" s="39">
        <f t="shared" si="21"/>
        <v>65884</v>
      </c>
      <c r="O30" s="40">
        <f>L30+M30+N30</f>
        <v>691782</v>
      </c>
      <c r="P30" s="38">
        <f>D30*17.5%</f>
        <v>1152970</v>
      </c>
      <c r="Q30" s="38">
        <f t="shared" si="24"/>
        <v>197652</v>
      </c>
      <c r="R30" s="38">
        <f t="shared" si="25"/>
        <v>65884</v>
      </c>
      <c r="S30" s="40">
        <f t="shared" si="26"/>
        <v>1416506</v>
      </c>
      <c r="T30" s="41">
        <f t="shared" si="27"/>
        <v>10339418</v>
      </c>
      <c r="U30" s="42"/>
      <c r="V30" s="68">
        <f t="shared" si="28"/>
        <v>10301200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19</v>
      </c>
      <c r="B31" s="30" t="s">
        <v>131</v>
      </c>
      <c r="C31" s="31" t="s">
        <v>29</v>
      </c>
      <c r="D31" s="32">
        <f t="shared" si="17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19"/>
        <v>527072</v>
      </c>
      <c r="M31" s="38">
        <f t="shared" si="20"/>
        <v>98826</v>
      </c>
      <c r="N31" s="39">
        <f t="shared" si="21"/>
        <v>65884</v>
      </c>
      <c r="O31" s="40">
        <f>L31+M31+N31</f>
        <v>691782</v>
      </c>
      <c r="P31" s="38">
        <f>D31*17.5%</f>
        <v>1152970</v>
      </c>
      <c r="Q31" s="38">
        <f t="shared" si="24"/>
        <v>197652</v>
      </c>
      <c r="R31" s="38">
        <f t="shared" si="25"/>
        <v>65884</v>
      </c>
      <c r="S31" s="40">
        <f t="shared" si="26"/>
        <v>1416506</v>
      </c>
      <c r="T31" s="41">
        <f t="shared" si="27"/>
        <v>10339418</v>
      </c>
      <c r="U31" s="42"/>
      <c r="V31" s="68">
        <f t="shared" si="28"/>
        <v>10301200</v>
      </c>
      <c r="W31" s="69">
        <v>11000000</v>
      </c>
      <c r="X31" s="69"/>
      <c r="Y31" s="69">
        <f t="shared" si="29"/>
        <v>0</v>
      </c>
      <c r="Z31" s="69">
        <f t="shared" si="30"/>
        <v>0</v>
      </c>
    </row>
    <row r="32" spans="1:26" s="53" customFormat="1" ht="21.75" customHeight="1" x14ac:dyDescent="0.25">
      <c r="A32" s="29">
        <v>20</v>
      </c>
      <c r="B32" s="30" t="s">
        <v>132</v>
      </c>
      <c r="C32" s="31" t="s">
        <v>29</v>
      </c>
      <c r="D32" s="32">
        <f t="shared" si="17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19"/>
        <v>527072</v>
      </c>
      <c r="M32" s="38">
        <f t="shared" si="20"/>
        <v>98826</v>
      </c>
      <c r="N32" s="39">
        <f t="shared" si="21"/>
        <v>65884</v>
      </c>
      <c r="O32" s="40">
        <f>L32+M32+N32</f>
        <v>691782</v>
      </c>
      <c r="P32" s="38">
        <f>D32*17.5%</f>
        <v>1152970</v>
      </c>
      <c r="Q32" s="38">
        <f t="shared" si="24"/>
        <v>197652</v>
      </c>
      <c r="R32" s="38">
        <f t="shared" si="25"/>
        <v>65884</v>
      </c>
      <c r="S32" s="40">
        <f t="shared" si="26"/>
        <v>1416506</v>
      </c>
      <c r="T32" s="41">
        <f t="shared" si="27"/>
        <v>10339418</v>
      </c>
      <c r="U32" s="42"/>
      <c r="V32" s="68">
        <f t="shared" si="28"/>
        <v>10301200</v>
      </c>
      <c r="W32" s="69">
        <v>11000000</v>
      </c>
      <c r="X32" s="69"/>
      <c r="Y32" s="69">
        <f t="shared" si="29"/>
        <v>0</v>
      </c>
      <c r="Z32" s="69">
        <f t="shared" si="30"/>
        <v>0</v>
      </c>
    </row>
    <row r="33" spans="1:26" s="53" customFormat="1" ht="21.75" customHeight="1" x14ac:dyDescent="0.25">
      <c r="A33" s="29">
        <v>21</v>
      </c>
      <c r="B33" s="30" t="s">
        <v>137</v>
      </c>
      <c r="C33" s="31" t="s">
        <v>30</v>
      </c>
      <c r="D33" s="32">
        <f t="shared" si="17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/>
      <c r="K33" s="36">
        <f t="shared" si="18"/>
        <v>11559000</v>
      </c>
      <c r="L33" s="37">
        <f t="shared" si="19"/>
        <v>459680</v>
      </c>
      <c r="M33" s="38">
        <f t="shared" si="20"/>
        <v>86190</v>
      </c>
      <c r="N33" s="39">
        <f t="shared" si="21"/>
        <v>57460</v>
      </c>
      <c r="O33" s="40">
        <f t="shared" ref="O33" si="31">L33+M33+N33</f>
        <v>603330</v>
      </c>
      <c r="P33" s="38">
        <f t="shared" ref="P33" si="32">D33*17.5%</f>
        <v>1005549.9999999999</v>
      </c>
      <c r="Q33" s="38">
        <f t="shared" si="24"/>
        <v>172380</v>
      </c>
      <c r="R33" s="38">
        <f t="shared" si="25"/>
        <v>57460</v>
      </c>
      <c r="S33" s="40">
        <f t="shared" si="26"/>
        <v>1235390</v>
      </c>
      <c r="T33" s="41">
        <f t="shared" si="27"/>
        <v>10955670</v>
      </c>
      <c r="U33" s="42"/>
      <c r="V33" s="68">
        <f t="shared" si="28"/>
        <v>10829000</v>
      </c>
      <c r="W33" s="69">
        <v>11000000</v>
      </c>
      <c r="X33" s="69">
        <f>4400000</f>
        <v>4400000</v>
      </c>
      <c r="Y33" s="69">
        <f>MAX(V33-O33-W33-X33,0)</f>
        <v>0</v>
      </c>
      <c r="Z33" s="69">
        <f t="shared" si="30"/>
        <v>0</v>
      </c>
    </row>
    <row r="34" spans="1:26" s="53" customFormat="1" ht="21.75" customHeight="1" x14ac:dyDescent="0.25">
      <c r="A34" s="29">
        <v>22</v>
      </c>
      <c r="B34" s="30" t="s">
        <v>139</v>
      </c>
      <c r="C34" s="31" t="s">
        <v>29</v>
      </c>
      <c r="D34" s="32">
        <f t="shared" si="17"/>
        <v>6588400</v>
      </c>
      <c r="E34" s="33">
        <v>26</v>
      </c>
      <c r="F34" s="34">
        <v>5616000</v>
      </c>
      <c r="G34" s="34">
        <v>972400</v>
      </c>
      <c r="H34" s="35">
        <v>3712800</v>
      </c>
      <c r="I34" s="35">
        <v>730000</v>
      </c>
      <c r="J34" s="35"/>
      <c r="K34" s="36">
        <f t="shared" si="18"/>
        <v>11031200</v>
      </c>
      <c r="L34" s="37">
        <f t="shared" si="19"/>
        <v>527072</v>
      </c>
      <c r="M34" s="38">
        <f t="shared" si="20"/>
        <v>98826</v>
      </c>
      <c r="N34" s="39">
        <f t="shared" si="21"/>
        <v>65884</v>
      </c>
      <c r="O34" s="40">
        <f>L34+M34+N34</f>
        <v>691782</v>
      </c>
      <c r="P34" s="38">
        <f>D34*17.5%</f>
        <v>1152970</v>
      </c>
      <c r="Q34" s="38">
        <f t="shared" si="24"/>
        <v>197652</v>
      </c>
      <c r="R34" s="38">
        <f t="shared" si="25"/>
        <v>65884</v>
      </c>
      <c r="S34" s="40">
        <f t="shared" si="26"/>
        <v>1416506</v>
      </c>
      <c r="T34" s="41">
        <f t="shared" si="27"/>
        <v>10339418</v>
      </c>
      <c r="U34" s="42"/>
      <c r="V34" s="68">
        <f t="shared" si="28"/>
        <v>10301200</v>
      </c>
      <c r="W34" s="69">
        <v>11000000</v>
      </c>
      <c r="X34" s="69"/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23</v>
      </c>
      <c r="B35" s="30" t="s">
        <v>140</v>
      </c>
      <c r="C35" s="31" t="s">
        <v>29</v>
      </c>
      <c r="D35" s="32">
        <f t="shared" si="17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19"/>
        <v>527072</v>
      </c>
      <c r="M35" s="38">
        <f t="shared" si="20"/>
        <v>98826</v>
      </c>
      <c r="N35" s="39">
        <f t="shared" si="21"/>
        <v>65884</v>
      </c>
      <c r="O35" s="40">
        <f>L35+M35+N35</f>
        <v>691782</v>
      </c>
      <c r="P35" s="38">
        <f>D35*17.5%</f>
        <v>1152970</v>
      </c>
      <c r="Q35" s="38">
        <f t="shared" si="24"/>
        <v>197652</v>
      </c>
      <c r="R35" s="38">
        <f t="shared" si="25"/>
        <v>65884</v>
      </c>
      <c r="S35" s="40">
        <f t="shared" si="26"/>
        <v>1416506</v>
      </c>
      <c r="T35" s="41">
        <f t="shared" si="27"/>
        <v>10339418</v>
      </c>
      <c r="U35" s="42"/>
      <c r="V35" s="68">
        <f t="shared" si="28"/>
        <v>10301200</v>
      </c>
      <c r="W35" s="69">
        <v>11000000</v>
      </c>
      <c r="X35" s="69"/>
      <c r="Y35" s="69">
        <f t="shared" si="29"/>
        <v>0</v>
      </c>
      <c r="Z35" s="69">
        <f t="shared" si="30"/>
        <v>0</v>
      </c>
    </row>
    <row r="36" spans="1:26" s="53" customFormat="1" ht="21.75" customHeight="1" x14ac:dyDescent="0.25">
      <c r="A36" s="29">
        <v>24</v>
      </c>
      <c r="B36" s="30" t="s">
        <v>141</v>
      </c>
      <c r="C36" s="31" t="s">
        <v>120</v>
      </c>
      <c r="D36" s="32">
        <f t="shared" si="17"/>
        <v>5746000</v>
      </c>
      <c r="E36" s="33">
        <v>26</v>
      </c>
      <c r="F36" s="34">
        <v>4773600</v>
      </c>
      <c r="G36" s="34">
        <v>972400</v>
      </c>
      <c r="H36" s="35">
        <v>5083000</v>
      </c>
      <c r="I36" s="35">
        <v>730000</v>
      </c>
      <c r="J36" s="35"/>
      <c r="K36" s="36">
        <f t="shared" si="18"/>
        <v>11559000</v>
      </c>
      <c r="L36" s="37">
        <f t="shared" si="19"/>
        <v>459680</v>
      </c>
      <c r="M36" s="38">
        <f t="shared" si="20"/>
        <v>86190</v>
      </c>
      <c r="N36" s="39">
        <f t="shared" si="21"/>
        <v>57460</v>
      </c>
      <c r="O36" s="40">
        <f t="shared" ref="O36:O44" si="33">L36+M36+N36</f>
        <v>603330</v>
      </c>
      <c r="P36" s="38">
        <f t="shared" ref="P36:P44" si="34">D36*17.5%</f>
        <v>1005549.9999999999</v>
      </c>
      <c r="Q36" s="38">
        <f t="shared" si="24"/>
        <v>172380</v>
      </c>
      <c r="R36" s="38">
        <f t="shared" si="25"/>
        <v>57460</v>
      </c>
      <c r="S36" s="40">
        <f t="shared" si="26"/>
        <v>1235390</v>
      </c>
      <c r="T36" s="41">
        <f t="shared" si="27"/>
        <v>10955670</v>
      </c>
      <c r="U36" s="42"/>
      <c r="V36" s="68">
        <f t="shared" si="28"/>
        <v>10829000</v>
      </c>
      <c r="W36" s="69">
        <v>11000000</v>
      </c>
      <c r="X36" s="69"/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29">
        <v>25</v>
      </c>
      <c r="B37" s="30" t="s">
        <v>143</v>
      </c>
      <c r="C37" s="31" t="s">
        <v>29</v>
      </c>
      <c r="D37" s="32">
        <f t="shared" si="17"/>
        <v>6276400</v>
      </c>
      <c r="E37" s="33">
        <v>26</v>
      </c>
      <c r="F37" s="34">
        <v>5304000</v>
      </c>
      <c r="G37" s="34">
        <v>972400</v>
      </c>
      <c r="H37" s="35">
        <v>3712800</v>
      </c>
      <c r="I37" s="35">
        <v>730000</v>
      </c>
      <c r="J37" s="35"/>
      <c r="K37" s="36">
        <f t="shared" si="18"/>
        <v>10719200</v>
      </c>
      <c r="L37" s="37">
        <f t="shared" si="19"/>
        <v>502112</v>
      </c>
      <c r="M37" s="38">
        <f t="shared" si="20"/>
        <v>94146</v>
      </c>
      <c r="N37" s="39">
        <f t="shared" si="21"/>
        <v>62764</v>
      </c>
      <c r="O37" s="40">
        <f t="shared" si="33"/>
        <v>659022</v>
      </c>
      <c r="P37" s="38">
        <f t="shared" si="34"/>
        <v>1098370</v>
      </c>
      <c r="Q37" s="38">
        <f t="shared" si="24"/>
        <v>188292</v>
      </c>
      <c r="R37" s="38">
        <f t="shared" si="25"/>
        <v>62764</v>
      </c>
      <c r="S37" s="40">
        <f t="shared" si="26"/>
        <v>1349426</v>
      </c>
      <c r="T37" s="41">
        <f t="shared" si="27"/>
        <v>10060178</v>
      </c>
      <c r="U37" s="42"/>
      <c r="V37" s="68">
        <f t="shared" si="28"/>
        <v>9989200</v>
      </c>
      <c r="W37" s="69">
        <v>11000000</v>
      </c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62">
        <v>26</v>
      </c>
      <c r="B38" s="30" t="s">
        <v>145</v>
      </c>
      <c r="C38" s="31" t="s">
        <v>30</v>
      </c>
      <c r="D38" s="32">
        <f t="shared" si="17"/>
        <v>5746000</v>
      </c>
      <c r="E38" s="33">
        <v>26</v>
      </c>
      <c r="F38" s="34">
        <v>4773600</v>
      </c>
      <c r="G38" s="34">
        <v>972400</v>
      </c>
      <c r="H38" s="35">
        <v>5083000</v>
      </c>
      <c r="I38" s="35">
        <v>730000</v>
      </c>
      <c r="J38" s="35"/>
      <c r="K38" s="36">
        <f t="shared" si="18"/>
        <v>11559000</v>
      </c>
      <c r="L38" s="37">
        <f t="shared" si="19"/>
        <v>459680</v>
      </c>
      <c r="M38" s="38">
        <f t="shared" si="20"/>
        <v>86190</v>
      </c>
      <c r="N38" s="39">
        <f t="shared" si="21"/>
        <v>57460</v>
      </c>
      <c r="O38" s="40">
        <f t="shared" si="33"/>
        <v>603330</v>
      </c>
      <c r="P38" s="38">
        <f t="shared" si="34"/>
        <v>1005549.9999999999</v>
      </c>
      <c r="Q38" s="38">
        <f t="shared" si="24"/>
        <v>172380</v>
      </c>
      <c r="R38" s="38">
        <f t="shared" si="25"/>
        <v>57460</v>
      </c>
      <c r="S38" s="40">
        <f t="shared" si="26"/>
        <v>1235390</v>
      </c>
      <c r="T38" s="41">
        <f t="shared" si="27"/>
        <v>10955670</v>
      </c>
      <c r="U38" s="42"/>
      <c r="V38" s="68">
        <f t="shared" si="28"/>
        <v>10829000</v>
      </c>
      <c r="W38" s="69">
        <v>11000000</v>
      </c>
      <c r="X38" s="69"/>
      <c r="Y38" s="69">
        <f t="shared" si="29"/>
        <v>0</v>
      </c>
      <c r="Z38" s="69">
        <f t="shared" si="30"/>
        <v>0</v>
      </c>
    </row>
    <row r="39" spans="1:26" s="53" customFormat="1" ht="21.75" customHeight="1" x14ac:dyDescent="0.25">
      <c r="A39" s="29">
        <v>27</v>
      </c>
      <c r="B39" s="30" t="s">
        <v>91</v>
      </c>
      <c r="C39" s="31" t="s">
        <v>30</v>
      </c>
      <c r="D39" s="32">
        <f t="shared" si="17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19"/>
        <v>459680</v>
      </c>
      <c r="M39" s="38">
        <f t="shared" si="20"/>
        <v>86190</v>
      </c>
      <c r="N39" s="39">
        <f t="shared" si="21"/>
        <v>57460</v>
      </c>
      <c r="O39" s="40">
        <f t="shared" si="33"/>
        <v>603330</v>
      </c>
      <c r="P39" s="38">
        <f t="shared" si="34"/>
        <v>1005549.9999999999</v>
      </c>
      <c r="Q39" s="38">
        <f t="shared" si="24"/>
        <v>172380</v>
      </c>
      <c r="R39" s="38">
        <f t="shared" si="25"/>
        <v>57460</v>
      </c>
      <c r="S39" s="40">
        <f t="shared" si="26"/>
        <v>1235390</v>
      </c>
      <c r="T39" s="41">
        <f t="shared" si="27"/>
        <v>10955670</v>
      </c>
      <c r="U39" s="42"/>
      <c r="V39" s="68">
        <f t="shared" si="28"/>
        <v>10829000</v>
      </c>
      <c r="W39" s="69">
        <v>11000000</v>
      </c>
      <c r="X39" s="69">
        <f>4400000*2</f>
        <v>8800000</v>
      </c>
      <c r="Y39" s="69">
        <f>MAX(V39-O39-W39-X39,0)</f>
        <v>0</v>
      </c>
      <c r="Z39" s="69">
        <f t="shared" si="30"/>
        <v>0</v>
      </c>
    </row>
    <row r="40" spans="1:26" s="53" customFormat="1" ht="21.75" customHeight="1" x14ac:dyDescent="0.25">
      <c r="A40" s="29">
        <v>28</v>
      </c>
      <c r="B40" s="30" t="s">
        <v>197</v>
      </c>
      <c r="C40" s="31" t="s">
        <v>144</v>
      </c>
      <c r="D40" s="32">
        <f>F40+G40</f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>F40+G40+H40+I40+J40</f>
        <v>11559000</v>
      </c>
      <c r="L40" s="37">
        <f t="shared" si="19"/>
        <v>459680</v>
      </c>
      <c r="M40" s="38">
        <f t="shared" si="20"/>
        <v>86190</v>
      </c>
      <c r="N40" s="39">
        <f t="shared" si="21"/>
        <v>57460</v>
      </c>
      <c r="O40" s="40">
        <f t="shared" si="33"/>
        <v>603330</v>
      </c>
      <c r="P40" s="38">
        <f t="shared" si="34"/>
        <v>1005549.9999999999</v>
      </c>
      <c r="Q40" s="38">
        <f t="shared" si="24"/>
        <v>172380</v>
      </c>
      <c r="R40" s="38">
        <f t="shared" si="25"/>
        <v>57460</v>
      </c>
      <c r="S40" s="40">
        <f t="shared" si="26"/>
        <v>1235390</v>
      </c>
      <c r="T40" s="41">
        <f t="shared" si="27"/>
        <v>10955670</v>
      </c>
      <c r="U40" s="42"/>
      <c r="V40" s="68">
        <f t="shared" si="28"/>
        <v>10829000</v>
      </c>
      <c r="W40" s="69">
        <v>11000000</v>
      </c>
      <c r="X40" s="69"/>
      <c r="Y40" s="69">
        <f t="shared" ref="Y40:Y44" si="35">MAX(V40-O40-W40-X40,0)</f>
        <v>0</v>
      </c>
      <c r="Z40" s="69">
        <f t="shared" si="30"/>
        <v>0</v>
      </c>
    </row>
    <row r="41" spans="1:26" s="53" customFormat="1" ht="21.75" customHeight="1" x14ac:dyDescent="0.25">
      <c r="A41" s="29">
        <v>29</v>
      </c>
      <c r="B41" s="30" t="s">
        <v>198</v>
      </c>
      <c r="C41" s="31" t="s">
        <v>29</v>
      </c>
      <c r="D41" s="32">
        <f t="shared" ref="D41:D44" si="36">F41+G41</f>
        <v>6276400</v>
      </c>
      <c r="E41" s="33">
        <v>26</v>
      </c>
      <c r="F41" s="34">
        <v>5304000</v>
      </c>
      <c r="G41" s="34">
        <v>972400</v>
      </c>
      <c r="H41" s="35">
        <v>3712800</v>
      </c>
      <c r="I41" s="35">
        <v>730000</v>
      </c>
      <c r="J41" s="35"/>
      <c r="K41" s="36">
        <f t="shared" ref="K41:K44" si="37">F41+G41+H41+I41+J41</f>
        <v>10719200</v>
      </c>
      <c r="L41" s="37">
        <f t="shared" si="19"/>
        <v>502112</v>
      </c>
      <c r="M41" s="38">
        <f t="shared" si="20"/>
        <v>94146</v>
      </c>
      <c r="N41" s="39">
        <f t="shared" si="21"/>
        <v>62764</v>
      </c>
      <c r="O41" s="40">
        <f t="shared" si="33"/>
        <v>659022</v>
      </c>
      <c r="P41" s="38">
        <f t="shared" si="34"/>
        <v>1098370</v>
      </c>
      <c r="Q41" s="38">
        <f t="shared" si="24"/>
        <v>188292</v>
      </c>
      <c r="R41" s="38">
        <f t="shared" si="25"/>
        <v>62764</v>
      </c>
      <c r="S41" s="40">
        <f t="shared" si="26"/>
        <v>1349426</v>
      </c>
      <c r="T41" s="41">
        <f t="shared" si="27"/>
        <v>10060178</v>
      </c>
      <c r="U41" s="42"/>
      <c r="V41" s="68">
        <f t="shared" si="28"/>
        <v>9989200</v>
      </c>
      <c r="W41" s="69">
        <v>11000000</v>
      </c>
      <c r="X41" s="69"/>
      <c r="Y41" s="69">
        <f t="shared" si="35"/>
        <v>0</v>
      </c>
      <c r="Z41" s="69">
        <f t="shared" si="30"/>
        <v>0</v>
      </c>
    </row>
    <row r="42" spans="1:26" s="53" customFormat="1" ht="21.75" customHeight="1" x14ac:dyDescent="0.25">
      <c r="A42" s="29">
        <v>30</v>
      </c>
      <c r="B42" s="30" t="s">
        <v>196</v>
      </c>
      <c r="C42" s="31" t="s">
        <v>29</v>
      </c>
      <c r="D42" s="32">
        <f t="shared" si="36"/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si="37"/>
        <v>10719200</v>
      </c>
      <c r="L42" s="37">
        <f t="shared" si="19"/>
        <v>502112</v>
      </c>
      <c r="M42" s="38">
        <f t="shared" si="20"/>
        <v>94146</v>
      </c>
      <c r="N42" s="39">
        <f t="shared" si="21"/>
        <v>62764</v>
      </c>
      <c r="O42" s="40">
        <f t="shared" si="33"/>
        <v>659022</v>
      </c>
      <c r="P42" s="38">
        <f t="shared" si="34"/>
        <v>1098370</v>
      </c>
      <c r="Q42" s="38">
        <f t="shared" si="24"/>
        <v>188292</v>
      </c>
      <c r="R42" s="38">
        <f t="shared" si="25"/>
        <v>62764</v>
      </c>
      <c r="S42" s="40">
        <f t="shared" si="26"/>
        <v>1349426</v>
      </c>
      <c r="T42" s="41">
        <f t="shared" si="27"/>
        <v>10060178</v>
      </c>
      <c r="U42" s="42"/>
      <c r="V42" s="68">
        <f t="shared" si="28"/>
        <v>9989200</v>
      </c>
      <c r="W42" s="69">
        <v>11000000</v>
      </c>
      <c r="X42" s="69"/>
      <c r="Y42" s="69">
        <f t="shared" si="35"/>
        <v>0</v>
      </c>
      <c r="Z42" s="69">
        <f t="shared" si="30"/>
        <v>0</v>
      </c>
    </row>
    <row r="43" spans="1:26" s="53" customFormat="1" ht="21.75" customHeight="1" x14ac:dyDescent="0.25">
      <c r="A43" s="29">
        <v>31</v>
      </c>
      <c r="B43" s="30" t="s">
        <v>210</v>
      </c>
      <c r="C43" s="31" t="s">
        <v>29</v>
      </c>
      <c r="D43" s="32">
        <f t="shared" si="36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/>
      <c r="K43" s="36">
        <f t="shared" si="37"/>
        <v>11031200</v>
      </c>
      <c r="L43" s="37">
        <f t="shared" si="19"/>
        <v>527072</v>
      </c>
      <c r="M43" s="38">
        <f t="shared" si="20"/>
        <v>98826</v>
      </c>
      <c r="N43" s="39">
        <f t="shared" si="21"/>
        <v>65884</v>
      </c>
      <c r="O43" s="40">
        <f t="shared" si="33"/>
        <v>691782</v>
      </c>
      <c r="P43" s="38">
        <f t="shared" si="34"/>
        <v>1152970</v>
      </c>
      <c r="Q43" s="38">
        <f t="shared" si="24"/>
        <v>197652</v>
      </c>
      <c r="R43" s="38">
        <f t="shared" si="25"/>
        <v>65884</v>
      </c>
      <c r="S43" s="40">
        <f t="shared" si="26"/>
        <v>1416506</v>
      </c>
      <c r="T43" s="41">
        <f t="shared" si="27"/>
        <v>10339418</v>
      </c>
      <c r="U43" s="42"/>
      <c r="V43" s="68">
        <f t="shared" si="28"/>
        <v>10301200</v>
      </c>
      <c r="W43" s="69">
        <v>11000000</v>
      </c>
      <c r="X43" s="69"/>
      <c r="Y43" s="69">
        <f t="shared" si="35"/>
        <v>0</v>
      </c>
      <c r="Z43" s="69">
        <f t="shared" si="30"/>
        <v>0</v>
      </c>
    </row>
    <row r="44" spans="1:26" s="53" customFormat="1" ht="21.75" customHeight="1" x14ac:dyDescent="0.25">
      <c r="A44" s="62">
        <v>32</v>
      </c>
      <c r="B44" s="30" t="s">
        <v>211</v>
      </c>
      <c r="C44" s="31" t="s">
        <v>30</v>
      </c>
      <c r="D44" s="32">
        <f t="shared" si="36"/>
        <v>5746000</v>
      </c>
      <c r="E44" s="33">
        <v>26</v>
      </c>
      <c r="F44" s="34">
        <v>4773600</v>
      </c>
      <c r="G44" s="34">
        <v>972400</v>
      </c>
      <c r="H44" s="35">
        <v>5083000</v>
      </c>
      <c r="I44" s="35">
        <v>730000</v>
      </c>
      <c r="J44" s="35"/>
      <c r="K44" s="36">
        <f t="shared" si="37"/>
        <v>11559000</v>
      </c>
      <c r="L44" s="37">
        <f t="shared" si="19"/>
        <v>459680</v>
      </c>
      <c r="M44" s="38">
        <f t="shared" si="20"/>
        <v>86190</v>
      </c>
      <c r="N44" s="39">
        <f t="shared" si="21"/>
        <v>57460</v>
      </c>
      <c r="O44" s="40">
        <f t="shared" si="33"/>
        <v>603330</v>
      </c>
      <c r="P44" s="38">
        <f t="shared" si="34"/>
        <v>1005549.9999999999</v>
      </c>
      <c r="Q44" s="38">
        <f t="shared" si="24"/>
        <v>172380</v>
      </c>
      <c r="R44" s="38">
        <f t="shared" si="25"/>
        <v>57460</v>
      </c>
      <c r="S44" s="40">
        <f t="shared" si="26"/>
        <v>1235390</v>
      </c>
      <c r="T44" s="41">
        <f t="shared" si="27"/>
        <v>10955670</v>
      </c>
      <c r="U44" s="42"/>
      <c r="V44" s="68">
        <f t="shared" si="28"/>
        <v>10829000</v>
      </c>
      <c r="W44" s="69">
        <v>11000000</v>
      </c>
      <c r="X44" s="69"/>
      <c r="Y44" s="69">
        <f t="shared" si="35"/>
        <v>0</v>
      </c>
      <c r="Z44" s="69">
        <f t="shared" si="30"/>
        <v>0</v>
      </c>
    </row>
    <row r="45" spans="1:26" s="53" customFormat="1" ht="21.75" customHeight="1" x14ac:dyDescent="0.25">
      <c r="A45" s="29">
        <v>33</v>
      </c>
      <c r="B45" s="30" t="s">
        <v>216</v>
      </c>
      <c r="C45" s="31" t="s">
        <v>29</v>
      </c>
      <c r="D45" s="32">
        <v>6276400</v>
      </c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62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29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26" customFormat="1" ht="21.75" customHeight="1" x14ac:dyDescent="0.25">
      <c r="A49" s="110" t="s">
        <v>38</v>
      </c>
      <c r="B49" s="111"/>
      <c r="C49" s="112"/>
      <c r="D49" s="51">
        <f>SUM(D50:D57)</f>
        <v>30183000</v>
      </c>
      <c r="E49" s="51">
        <f t="shared" ref="E49:Z49" si="38">SUM(E50:E57)</f>
        <v>130</v>
      </c>
      <c r="F49" s="51">
        <f t="shared" si="38"/>
        <v>24476200</v>
      </c>
      <c r="G49" s="51">
        <f t="shared" si="38"/>
        <v>5706800</v>
      </c>
      <c r="H49" s="51">
        <f t="shared" si="38"/>
        <v>18917600</v>
      </c>
      <c r="I49" s="51">
        <f t="shared" si="38"/>
        <v>3650000</v>
      </c>
      <c r="J49" s="51">
        <f t="shared" si="38"/>
        <v>0</v>
      </c>
      <c r="K49" s="51">
        <f t="shared" si="38"/>
        <v>52750600</v>
      </c>
      <c r="L49" s="51">
        <f t="shared" si="38"/>
        <v>2414640</v>
      </c>
      <c r="M49" s="51">
        <f t="shared" si="38"/>
        <v>452745</v>
      </c>
      <c r="N49" s="51">
        <f t="shared" si="38"/>
        <v>301830</v>
      </c>
      <c r="O49" s="51">
        <f t="shared" si="38"/>
        <v>3169215</v>
      </c>
      <c r="P49" s="51">
        <f t="shared" si="38"/>
        <v>5282025</v>
      </c>
      <c r="Q49" s="51">
        <f t="shared" si="38"/>
        <v>905490</v>
      </c>
      <c r="R49" s="51">
        <f t="shared" si="38"/>
        <v>301830</v>
      </c>
      <c r="S49" s="51">
        <f t="shared" si="38"/>
        <v>6489345</v>
      </c>
      <c r="T49" s="51">
        <f t="shared" si="38"/>
        <v>49581385</v>
      </c>
      <c r="U49" s="51">
        <f t="shared" si="38"/>
        <v>0</v>
      </c>
      <c r="V49" s="51">
        <f t="shared" si="38"/>
        <v>49100600</v>
      </c>
      <c r="W49" s="51">
        <f t="shared" si="38"/>
        <v>55000000</v>
      </c>
      <c r="X49" s="51">
        <f t="shared" si="38"/>
        <v>4400000</v>
      </c>
      <c r="Y49" s="51">
        <f t="shared" si="38"/>
        <v>0</v>
      </c>
      <c r="Z49" s="51">
        <f t="shared" si="38"/>
        <v>0</v>
      </c>
    </row>
    <row r="50" spans="1:26" s="26" customFormat="1" ht="21.75" customHeight="1" x14ac:dyDescent="0.25">
      <c r="A50" s="29">
        <v>34</v>
      </c>
      <c r="B50" s="30" t="s">
        <v>42</v>
      </c>
      <c r="C50" s="31" t="s">
        <v>41</v>
      </c>
      <c r="D50" s="43">
        <f t="shared" ref="D50:D53" si="39">F50+G50</f>
        <v>5545400</v>
      </c>
      <c r="E50" s="33">
        <v>26</v>
      </c>
      <c r="F50" s="34">
        <v>4258600</v>
      </c>
      <c r="G50" s="34">
        <v>1286800</v>
      </c>
      <c r="H50" s="35">
        <v>3757000</v>
      </c>
      <c r="I50" s="35">
        <v>730000</v>
      </c>
      <c r="J50" s="35"/>
      <c r="K50" s="36">
        <f>F50+G50+H50+I50+J50</f>
        <v>10032400</v>
      </c>
      <c r="L50" s="37">
        <f t="shared" ref="L50:L53" si="40">D50*8%</f>
        <v>443632</v>
      </c>
      <c r="M50" s="38">
        <f t="shared" ref="M50:M53" si="41">D50*1.5%</f>
        <v>83181</v>
      </c>
      <c r="N50" s="39">
        <f t="shared" ref="N50:N53" si="42">D50*1%</f>
        <v>55454</v>
      </c>
      <c r="O50" s="40">
        <f t="shared" ref="O50:O53" si="43">L50+M50+N50</f>
        <v>582267</v>
      </c>
      <c r="P50" s="38">
        <f>D50*17.5%</f>
        <v>970444.99999999988</v>
      </c>
      <c r="Q50" s="38">
        <f>D50*3%</f>
        <v>166362</v>
      </c>
      <c r="R50" s="38">
        <f>D50*1%</f>
        <v>55454</v>
      </c>
      <c r="S50" s="40">
        <f t="shared" ref="S50:S53" si="44">P50+Q50+R50</f>
        <v>1192261</v>
      </c>
      <c r="T50" s="41">
        <f t="shared" ref="T50:T54" si="45">K50-O50-Z50</f>
        <v>9450133</v>
      </c>
      <c r="U50" s="42"/>
      <c r="V50" s="68">
        <f t="shared" si="1"/>
        <v>9302400</v>
      </c>
      <c r="W50" s="69">
        <v>11000000</v>
      </c>
      <c r="X50" s="69"/>
      <c r="Y50" s="69">
        <f t="shared" ref="Y50:Y53" si="46">MAX(V50-O50-W50-X50,0)</f>
        <v>0</v>
      </c>
      <c r="Z50" s="69">
        <f t="shared" ref="Z50:Z53" si="47">ROUND(IF(Y50&gt;80000000,((Y50-80000000)*0.35+18150000),IF(AND(Y50&gt;52000000,Y50&lt;=80000000),((Y50-52000000)*0.3+9750000),IF(AND(Y50&gt;32000000,Y50&lt;=52000000),((Y50-32000000)*0.25+4750000),IF(AND(Y50&gt;18000000,Y50&lt;=32000000),((Y50-18000000)*0.2+1950000),IF(AND(Y50&gt;10000000,Y50&lt;=18000000),((Y50-10000000)*0.15+750000),IF(AND(Y50&gt;5000000,Y50&lt;=10000000),((Y50-5000000)*0.1+250000),(Y50*0.05))))))),0)</f>
        <v>0</v>
      </c>
    </row>
    <row r="51" spans="1:26" s="14" customFormat="1" ht="17.25" customHeight="1" x14ac:dyDescent="0.25">
      <c r="A51" s="62">
        <f>A50+1</f>
        <v>35</v>
      </c>
      <c r="B51" s="30" t="s">
        <v>105</v>
      </c>
      <c r="C51" s="31" t="s">
        <v>40</v>
      </c>
      <c r="D51" s="43">
        <f t="shared" si="39"/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ref="K51:K53" si="48">F51+G51+H51+I51+J51</f>
        <v>10828400</v>
      </c>
      <c r="L51" s="37">
        <f t="shared" si="40"/>
        <v>503776</v>
      </c>
      <c r="M51" s="38">
        <f t="shared" si="41"/>
        <v>94458</v>
      </c>
      <c r="N51" s="39">
        <f t="shared" si="42"/>
        <v>62972</v>
      </c>
      <c r="O51" s="40">
        <f t="shared" si="43"/>
        <v>661206</v>
      </c>
      <c r="P51" s="38">
        <f t="shared" ref="P51" si="49">D51*17.5%</f>
        <v>1102010</v>
      </c>
      <c r="Q51" s="38">
        <f t="shared" ref="Q51:Q53" si="50">D51*3%</f>
        <v>188916</v>
      </c>
      <c r="R51" s="38">
        <f t="shared" ref="R51:R53" si="51">D51*1%</f>
        <v>62972</v>
      </c>
      <c r="S51" s="40">
        <f t="shared" si="44"/>
        <v>1353898</v>
      </c>
      <c r="T51" s="41">
        <f t="shared" si="45"/>
        <v>10167194</v>
      </c>
      <c r="U51" s="42"/>
      <c r="V51" s="68">
        <f t="shared" si="1"/>
        <v>10098400</v>
      </c>
      <c r="W51" s="69">
        <v>11000000</v>
      </c>
      <c r="X51" s="69">
        <v>4400000</v>
      </c>
      <c r="Y51" s="69">
        <f t="shared" si="46"/>
        <v>0</v>
      </c>
      <c r="Z51" s="69">
        <f t="shared" si="47"/>
        <v>0</v>
      </c>
    </row>
    <row r="52" spans="1:26" s="14" customFormat="1" ht="17.25" customHeight="1" x14ac:dyDescent="0.25">
      <c r="A52" s="62">
        <f t="shared" ref="A52:A54" si="52">A51+1</f>
        <v>36</v>
      </c>
      <c r="B52" s="64" t="s">
        <v>117</v>
      </c>
      <c r="C52" s="31" t="s">
        <v>40</v>
      </c>
      <c r="D52" s="43">
        <f t="shared" si="39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48"/>
        <v>10828400</v>
      </c>
      <c r="L52" s="37">
        <f t="shared" si="40"/>
        <v>503776</v>
      </c>
      <c r="M52" s="38">
        <f t="shared" si="41"/>
        <v>94458</v>
      </c>
      <c r="N52" s="39">
        <f t="shared" si="42"/>
        <v>62972</v>
      </c>
      <c r="O52" s="40">
        <f t="shared" si="43"/>
        <v>661206</v>
      </c>
      <c r="P52" s="38">
        <f>D52*17.5%</f>
        <v>1102010</v>
      </c>
      <c r="Q52" s="38">
        <f t="shared" si="50"/>
        <v>188916</v>
      </c>
      <c r="R52" s="38">
        <f t="shared" si="51"/>
        <v>62972</v>
      </c>
      <c r="S52" s="40">
        <f t="shared" si="44"/>
        <v>1353898</v>
      </c>
      <c r="T52" s="41">
        <f t="shared" si="45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46"/>
        <v>0</v>
      </c>
      <c r="Z52" s="69">
        <f t="shared" si="47"/>
        <v>0</v>
      </c>
    </row>
    <row r="53" spans="1:26" s="14" customFormat="1" ht="17.25" customHeight="1" x14ac:dyDescent="0.25">
      <c r="A53" s="62">
        <f t="shared" si="52"/>
        <v>37</v>
      </c>
      <c r="B53" s="30" t="s">
        <v>121</v>
      </c>
      <c r="C53" s="31" t="s">
        <v>40</v>
      </c>
      <c r="D53" s="43">
        <f t="shared" si="39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8"/>
        <v>10828400</v>
      </c>
      <c r="L53" s="37">
        <f t="shared" si="40"/>
        <v>503776</v>
      </c>
      <c r="M53" s="38">
        <f t="shared" si="41"/>
        <v>94458</v>
      </c>
      <c r="N53" s="39">
        <f t="shared" si="42"/>
        <v>62972</v>
      </c>
      <c r="O53" s="40">
        <f t="shared" si="43"/>
        <v>661206</v>
      </c>
      <c r="P53" s="38">
        <f>D53*17.5%</f>
        <v>1102010</v>
      </c>
      <c r="Q53" s="38">
        <f t="shared" si="50"/>
        <v>188916</v>
      </c>
      <c r="R53" s="38">
        <f t="shared" si="51"/>
        <v>62972</v>
      </c>
      <c r="S53" s="40">
        <f t="shared" si="44"/>
        <v>1353898</v>
      </c>
      <c r="T53" s="41">
        <f t="shared" si="45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6"/>
        <v>0</v>
      </c>
      <c r="Z53" s="69">
        <f t="shared" si="47"/>
        <v>0</v>
      </c>
    </row>
    <row r="54" spans="1:26" s="14" customFormat="1" ht="21.75" customHeight="1" x14ac:dyDescent="0.25">
      <c r="A54" s="62">
        <f t="shared" si="52"/>
        <v>38</v>
      </c>
      <c r="B54" s="30" t="s">
        <v>135</v>
      </c>
      <c r="C54" s="31" t="s">
        <v>41</v>
      </c>
      <c r="D54" s="43">
        <f>F54+G54</f>
        <v>5746000</v>
      </c>
      <c r="E54" s="33">
        <v>26</v>
      </c>
      <c r="F54" s="34">
        <v>4773600</v>
      </c>
      <c r="G54" s="34">
        <v>972400</v>
      </c>
      <c r="H54" s="35">
        <v>3757000</v>
      </c>
      <c r="I54" s="35">
        <v>730000</v>
      </c>
      <c r="J54" s="35"/>
      <c r="K54" s="36">
        <f>F54+G54+H54+I54</f>
        <v>10233000</v>
      </c>
      <c r="L54" s="37">
        <f>D54*8%</f>
        <v>459680</v>
      </c>
      <c r="M54" s="38">
        <f>D54*1.5%</f>
        <v>86190</v>
      </c>
      <c r="N54" s="39">
        <f>D54*1%</f>
        <v>57460</v>
      </c>
      <c r="O54" s="40">
        <f>L54+M54+N54</f>
        <v>603330</v>
      </c>
      <c r="P54" s="38">
        <f>D54*17.5%</f>
        <v>1005549.9999999999</v>
      </c>
      <c r="Q54" s="38">
        <f>D54*3%</f>
        <v>172380</v>
      </c>
      <c r="R54" s="38">
        <f>D54*1%</f>
        <v>57460</v>
      </c>
      <c r="S54" s="40">
        <f>P54+Q54+R54</f>
        <v>1235390</v>
      </c>
      <c r="T54" s="41">
        <f t="shared" si="45"/>
        <v>9629670</v>
      </c>
      <c r="U54" s="42"/>
      <c r="V54" s="68">
        <f>K54-I54</f>
        <v>9503000</v>
      </c>
      <c r="W54" s="69">
        <v>11000000</v>
      </c>
      <c r="X54" s="69"/>
      <c r="Y54" s="69">
        <f>MAX(V54-O54-W54-X54,0)</f>
        <v>0</v>
      </c>
      <c r="Z54" s="69">
        <f>ROUND(IF(Y54&gt;80000000,((Y54-80000000)*0.35+18150000),IF(AND(Y54&gt;52000000,Y54&lt;=80000000),((Y54-52000000)*0.3+9750000),IF(AND(Y54&gt;32000000,Y54&lt;=52000000),((Y54-32000000)*0.25+4750000),IF(AND(Y54&gt;18000000,Y54&lt;=32000000),((Y54-18000000)*0.2+1950000),IF(AND(Y54&gt;10000000,Y54&lt;=18000000),((Y54-10000000)*0.15+750000),IF(AND(Y54&gt;5000000,Y54&lt;=10000000),((Y54-5000000)*0.1+250000),(Y54*0.05))))))),0)</f>
        <v>0</v>
      </c>
    </row>
    <row r="55" spans="1:26" s="14" customFormat="1" ht="17.25" customHeight="1" x14ac:dyDescent="0.25">
      <c r="A55" s="62"/>
      <c r="B55" s="30"/>
      <c r="C55" s="31"/>
      <c r="D55" s="43"/>
      <c r="E55" s="33"/>
      <c r="F55" s="34"/>
      <c r="G55" s="34"/>
      <c r="H55" s="35"/>
      <c r="I55" s="35"/>
      <c r="J55" s="35"/>
      <c r="K55" s="36"/>
      <c r="L55" s="37"/>
      <c r="M55" s="38"/>
      <c r="N55" s="39"/>
      <c r="O55" s="40"/>
      <c r="P55" s="38"/>
      <c r="Q55" s="38"/>
      <c r="R55" s="38"/>
      <c r="S55" s="40"/>
      <c r="T55" s="41"/>
      <c r="U55" s="42"/>
      <c r="V55" s="68"/>
      <c r="W55" s="69"/>
      <c r="X55" s="69"/>
      <c r="Y55" s="69"/>
      <c r="Z55" s="69"/>
    </row>
    <row r="56" spans="1:26" s="14" customFormat="1" ht="21.75" customHeight="1" x14ac:dyDescent="0.25">
      <c r="A56" s="29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62"/>
      <c r="B57" s="64"/>
      <c r="C57" s="31"/>
      <c r="D57" s="32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19.5" customHeight="1" x14ac:dyDescent="0.25">
      <c r="A58" s="116" t="s">
        <v>43</v>
      </c>
      <c r="B58" s="117"/>
      <c r="C58" s="46"/>
      <c r="D58" s="47">
        <f>D11+D13+D17+D49</f>
        <v>245085000</v>
      </c>
      <c r="E58" s="47">
        <f>E11+E13+E17+E49</f>
        <v>936</v>
      </c>
      <c r="F58" s="47">
        <f>F11+F13+F17+F49</f>
        <v>198631000</v>
      </c>
      <c r="G58" s="47">
        <f>G11+G13+G17+G49</f>
        <v>40177600</v>
      </c>
      <c r="H58" s="47">
        <f>H11+H13+H17+H49</f>
        <v>148512000</v>
      </c>
      <c r="I58" s="47">
        <f>I11+I13+I17+I49</f>
        <v>25550000</v>
      </c>
      <c r="J58" s="47">
        <f>J11+J13+J17+J49</f>
        <v>0</v>
      </c>
      <c r="K58" s="47">
        <f>K11+K13+K17+K49</f>
        <v>399705400</v>
      </c>
      <c r="L58" s="47">
        <f>L11+L13+L17+L49</f>
        <v>19104688</v>
      </c>
      <c r="M58" s="47">
        <f>M11+M13+M17+M49</f>
        <v>3582129</v>
      </c>
      <c r="N58" s="47">
        <f>N11+N13+N17+N49</f>
        <v>2388086</v>
      </c>
      <c r="O58" s="47">
        <f>O11+O13+O17+O49</f>
        <v>25074903</v>
      </c>
      <c r="P58" s="47">
        <f>P11+P13+P17+P49</f>
        <v>41791505</v>
      </c>
      <c r="Q58" s="47">
        <f>Q11+Q13+Q17+Q49</f>
        <v>7164258</v>
      </c>
      <c r="R58" s="47">
        <f>R11+R13+R17+R49</f>
        <v>2388086</v>
      </c>
      <c r="S58" s="47">
        <f>S11+S13+S17+S49</f>
        <v>51343849</v>
      </c>
      <c r="T58" s="47">
        <f>T11+T13+T17+T49</f>
        <v>375810452</v>
      </c>
      <c r="U58" s="47">
        <f>U11+U13+U17+U49</f>
        <v>0</v>
      </c>
      <c r="V58" s="47">
        <f>V11+V13+V17+V49</f>
        <v>374155400</v>
      </c>
      <c r="W58" s="47">
        <f>W11+W13+W17+W49</f>
        <v>385000000</v>
      </c>
      <c r="X58" s="47">
        <f>X11+X13+X17+X49</f>
        <v>92400000</v>
      </c>
      <c r="Y58" s="47">
        <f>Y11+Y13+Y17+Y49</f>
        <v>4047800</v>
      </c>
      <c r="Z58" s="47">
        <f>Z11+Z13+Z17+Z49</f>
        <v>202391</v>
      </c>
    </row>
    <row r="59" spans="1:26" s="17" customFormat="1" ht="19.5" customHeight="1" x14ac:dyDescent="0.25">
      <c r="A59" s="11"/>
      <c r="B59" s="16"/>
      <c r="C59" s="16"/>
      <c r="D59" s="11"/>
      <c r="E59" s="11"/>
      <c r="F59" s="11"/>
      <c r="G59" s="11"/>
      <c r="H59" s="11"/>
      <c r="I59" s="16"/>
      <c r="J59" s="16"/>
      <c r="K59" s="16"/>
      <c r="L59" s="16"/>
      <c r="M59" s="16"/>
      <c r="N59" s="106"/>
      <c r="O59" s="106"/>
      <c r="P59" s="106"/>
      <c r="Q59" s="106"/>
      <c r="R59" s="106"/>
      <c r="S59" s="106"/>
      <c r="T59" s="106"/>
      <c r="U59" s="16"/>
      <c r="W59" s="70"/>
      <c r="X59" s="70"/>
      <c r="Y59" s="70"/>
      <c r="Z59" s="70"/>
    </row>
    <row r="60" spans="1:26" s="17" customFormat="1" ht="19.5" customHeight="1" x14ac:dyDescent="0.25">
      <c r="A60" s="10" t="s">
        <v>44</v>
      </c>
      <c r="B60" s="16"/>
      <c r="C60" s="16"/>
      <c r="D60" s="16"/>
      <c r="E60" s="10"/>
      <c r="F60" s="16"/>
      <c r="G60" s="10" t="s">
        <v>45</v>
      </c>
      <c r="H60" s="16"/>
      <c r="I60" s="16"/>
      <c r="J60" s="16"/>
      <c r="K60" s="16"/>
      <c r="M60" s="10"/>
      <c r="N60" s="105" t="s">
        <v>46</v>
      </c>
      <c r="O60" s="105"/>
      <c r="P60" s="105"/>
      <c r="Q60" s="105"/>
      <c r="R60" s="105"/>
      <c r="S60" s="105"/>
      <c r="T60" s="105"/>
      <c r="U60" s="16"/>
      <c r="W60" s="70"/>
      <c r="X60" s="70"/>
      <c r="Y60" s="70"/>
      <c r="Z60" s="70"/>
    </row>
    <row r="61" spans="1:26" s="17" customFormat="1" ht="19.5" customHeight="1" x14ac:dyDescent="0.25">
      <c r="A61" s="11" t="s">
        <v>47</v>
      </c>
      <c r="B61" s="16"/>
      <c r="C61" s="16"/>
      <c r="D61" s="131">
        <f>D58*0.215</f>
        <v>52693275</v>
      </c>
      <c r="E61" s="11"/>
      <c r="F61" s="11"/>
      <c r="G61" s="11" t="s">
        <v>48</v>
      </c>
      <c r="H61" s="11"/>
      <c r="I61" s="16"/>
      <c r="J61" s="16"/>
      <c r="K61" s="16"/>
      <c r="L61" s="16"/>
      <c r="M61" s="16"/>
      <c r="N61" s="106" t="s">
        <v>47</v>
      </c>
      <c r="O61" s="106"/>
      <c r="P61" s="106"/>
      <c r="Q61" s="106"/>
      <c r="R61" s="106"/>
      <c r="S61" s="106"/>
      <c r="T61" s="106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0"/>
      <c r="X62" s="70"/>
      <c r="Y62" s="70"/>
      <c r="Z62" s="70"/>
    </row>
    <row r="63" spans="1:26" ht="17.25" customHeight="1" x14ac:dyDescent="0.25">
      <c r="K63" s="22"/>
      <c r="L63" s="23"/>
      <c r="M63" s="24"/>
      <c r="W63" s="17"/>
      <c r="X63" s="17"/>
      <c r="Y63" s="17"/>
      <c r="Z63" s="17"/>
    </row>
    <row r="64" spans="1:26" x14ac:dyDescent="0.25">
      <c r="K64" s="22"/>
      <c r="W64" s="17"/>
      <c r="X64" s="17"/>
      <c r="Y64" s="17"/>
      <c r="Z64" s="17"/>
    </row>
    <row r="65" spans="4:26" x14ac:dyDescent="0.25">
      <c r="I65" s="25"/>
      <c r="J65" s="25"/>
      <c r="W65" s="17"/>
      <c r="X65" s="17"/>
      <c r="Y65" s="17"/>
      <c r="Z65" s="17"/>
    </row>
    <row r="66" spans="4:26" x14ac:dyDescent="0.25">
      <c r="D66" s="23"/>
      <c r="F66" s="22"/>
      <c r="G66" s="23"/>
      <c r="W66" s="17"/>
      <c r="X66" s="17"/>
      <c r="Y66" s="17"/>
      <c r="Z66" s="17"/>
    </row>
    <row r="67" spans="4:26" x14ac:dyDescent="0.25">
      <c r="F67" s="27"/>
    </row>
    <row r="69" spans="4:26" x14ac:dyDescent="0.25">
      <c r="N69" s="23"/>
    </row>
  </sheetData>
  <mergeCells count="28"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Z8:Z9"/>
    <mergeCell ref="J8:J9"/>
    <mergeCell ref="V8:V9"/>
    <mergeCell ref="W8:W9"/>
    <mergeCell ref="X8:X9"/>
    <mergeCell ref="Y8:Y9"/>
    <mergeCell ref="U8:U9"/>
    <mergeCell ref="N60:T60"/>
    <mergeCell ref="N61:T61"/>
    <mergeCell ref="A17:C17"/>
    <mergeCell ref="A11:C11"/>
    <mergeCell ref="T8:T9"/>
    <mergeCell ref="A13:C13"/>
    <mergeCell ref="N59:T59"/>
    <mergeCell ref="A49:C49"/>
    <mergeCell ref="A58:B58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40" workbookViewId="0">
      <pane xSplit="4" topLeftCell="E1" activePane="topRight" state="frozen"/>
      <selection activeCell="A10" sqref="A10"/>
      <selection pane="topRight" activeCell="B54" sqref="B5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0</v>
      </c>
      <c r="K17" s="51">
        <f t="shared" si="17"/>
        <v>315024000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296892558</v>
      </c>
      <c r="U17" s="51">
        <f t="shared" si="17"/>
        <v>0</v>
      </c>
      <c r="V17" s="51">
        <f t="shared" si="17"/>
        <v>294584000</v>
      </c>
      <c r="W17" s="51">
        <f t="shared" si="17"/>
        <v>308000000</v>
      </c>
      <c r="X17" s="51">
        <f t="shared" si="17"/>
        <v>101200000</v>
      </c>
      <c r="Y17" s="51">
        <f t="shared" si="17"/>
        <v>0</v>
      </c>
      <c r="Z17" s="51">
        <f t="shared" si="17"/>
        <v>0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/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10955670</v>
      </c>
      <c r="U19" s="42"/>
      <c r="V19" s="68">
        <f t="shared" si="22"/>
        <v>10829000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10955670</v>
      </c>
      <c r="U20" s="42"/>
      <c r="V20" s="68">
        <f t="shared" si="22"/>
        <v>10829000</v>
      </c>
      <c r="W20" s="69">
        <v>11000000</v>
      </c>
      <c r="X20" s="69"/>
      <c r="Y20" s="69">
        <f t="shared" si="23"/>
        <v>0</v>
      </c>
      <c r="Z20" s="69">
        <f t="shared" si="24"/>
        <v>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/>
      <c r="K21" s="36">
        <f t="shared" si="18"/>
        <v>11559000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10955670</v>
      </c>
      <c r="U21" s="42"/>
      <c r="V21" s="68">
        <f t="shared" si="22"/>
        <v>10829000</v>
      </c>
      <c r="W21" s="69">
        <v>11000000</v>
      </c>
      <c r="X21" s="69"/>
      <c r="Y21" s="69">
        <f t="shared" si="23"/>
        <v>0</v>
      </c>
      <c r="Z21" s="69">
        <f t="shared" si="24"/>
        <v>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/>
      <c r="K22" s="36">
        <f t="shared" si="18"/>
        <v>10719200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10060178</v>
      </c>
      <c r="U22" s="42"/>
      <c r="V22" s="68">
        <f t="shared" si="22"/>
        <v>9989200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10955670</v>
      </c>
      <c r="U23" s="42"/>
      <c r="V23" s="68">
        <f t="shared" si="22"/>
        <v>10829000</v>
      </c>
      <c r="W23" s="69">
        <v>11000000</v>
      </c>
      <c r="X23" s="69"/>
      <c r="Y23" s="69">
        <f t="shared" si="23"/>
        <v>0</v>
      </c>
      <c r="Z23" s="69">
        <f t="shared" si="24"/>
        <v>0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10955670</v>
      </c>
      <c r="U24" s="42"/>
      <c r="V24" s="68">
        <f t="shared" si="22"/>
        <v>10829000</v>
      </c>
      <c r="W24" s="69">
        <v>11000000</v>
      </c>
      <c r="X24" s="69"/>
      <c r="Y24" s="69">
        <f t="shared" si="23"/>
        <v>0</v>
      </c>
      <c r="Z24" s="69">
        <f t="shared" si="24"/>
        <v>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/>
      <c r="K25" s="36">
        <f t="shared" si="18"/>
        <v>11559000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10955670</v>
      </c>
      <c r="U25" s="42"/>
      <c r="V25" s="68">
        <f t="shared" si="22"/>
        <v>10829000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10060178</v>
      </c>
      <c r="U26" s="42"/>
      <c r="V26" s="68">
        <f t="shared" si="22"/>
        <v>9989200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/>
      <c r="K27" s="36">
        <f t="shared" si="18"/>
        <v>10719200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10060178</v>
      </c>
      <c r="U27" s="42"/>
      <c r="V27" s="68">
        <f t="shared" si="22"/>
        <v>9989200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/>
      <c r="K28" s="36">
        <f t="shared" si="18"/>
        <v>11559000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10955670</v>
      </c>
      <c r="U28" s="42"/>
      <c r="V28" s="68">
        <f t="shared" si="22"/>
        <v>10829000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/>
      <c r="K29" s="36">
        <f t="shared" si="18"/>
        <v>12510600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11677404</v>
      </c>
      <c r="U29" s="42"/>
      <c r="V29" s="68">
        <f t="shared" si="22"/>
        <v>11780600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10339418</v>
      </c>
      <c r="U30" s="42"/>
      <c r="V30" s="68">
        <f t="shared" si="22"/>
        <v>10301200</v>
      </c>
      <c r="W30" s="69">
        <v>11000000</v>
      </c>
      <c r="X30" s="69"/>
      <c r="Y30" s="69">
        <f t="shared" si="23"/>
        <v>0</v>
      </c>
      <c r="Z30" s="69">
        <f t="shared" si="24"/>
        <v>0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10339418</v>
      </c>
      <c r="U31" s="42"/>
      <c r="V31" s="68">
        <f t="shared" si="22"/>
        <v>10301200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10339418</v>
      </c>
      <c r="U32" s="42"/>
      <c r="V32" s="68">
        <f t="shared" si="22"/>
        <v>10301200</v>
      </c>
      <c r="W32" s="69">
        <v>11000000</v>
      </c>
      <c r="X32" s="69"/>
      <c r="Y32" s="69">
        <f t="shared" si="23"/>
        <v>0</v>
      </c>
      <c r="Z32" s="69">
        <f t="shared" si="24"/>
        <v>0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/>
      <c r="K33" s="36">
        <f t="shared" si="18"/>
        <v>11031200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10339418</v>
      </c>
      <c r="U33" s="42"/>
      <c r="V33" s="68">
        <f t="shared" si="22"/>
        <v>10301200</v>
      </c>
      <c r="W33" s="69">
        <v>11000000</v>
      </c>
      <c r="X33" s="69"/>
      <c r="Y33" s="69">
        <f t="shared" si="23"/>
        <v>0</v>
      </c>
      <c r="Z33" s="69">
        <f t="shared" si="24"/>
        <v>0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/>
      <c r="K34" s="36">
        <f t="shared" si="18"/>
        <v>11559000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10955670</v>
      </c>
      <c r="U34" s="42"/>
      <c r="V34" s="68">
        <f t="shared" si="22"/>
        <v>10829000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10339418</v>
      </c>
      <c r="U35" s="42"/>
      <c r="V35" s="68">
        <f t="shared" si="22"/>
        <v>10301200</v>
      </c>
      <c r="W35" s="69">
        <v>11000000</v>
      </c>
      <c r="X35" s="69"/>
      <c r="Y35" s="69">
        <f t="shared" si="23"/>
        <v>0</v>
      </c>
      <c r="Z35" s="69">
        <f t="shared" si="24"/>
        <v>0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8"/>
        <v>11031200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10339418</v>
      </c>
      <c r="U36" s="42"/>
      <c r="V36" s="68">
        <f t="shared" si="22"/>
        <v>10301200</v>
      </c>
      <c r="W36" s="69">
        <v>11000000</v>
      </c>
      <c r="X36" s="69"/>
      <c r="Y36" s="69">
        <f t="shared" si="23"/>
        <v>0</v>
      </c>
      <c r="Z36" s="69">
        <f t="shared" si="24"/>
        <v>0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/>
      <c r="K37" s="36">
        <f t="shared" si="18"/>
        <v>11559000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10955670</v>
      </c>
      <c r="U37" s="42"/>
      <c r="V37" s="68">
        <f t="shared" si="22"/>
        <v>10829000</v>
      </c>
      <c r="W37" s="69">
        <v>11000000</v>
      </c>
      <c r="X37" s="69"/>
      <c r="Y37" s="69">
        <f t="shared" si="23"/>
        <v>0</v>
      </c>
      <c r="Z37" s="69">
        <f t="shared" si="24"/>
        <v>0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/>
      <c r="K38" s="36">
        <f t="shared" si="18"/>
        <v>10719200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10060178</v>
      </c>
      <c r="U38" s="42"/>
      <c r="V38" s="68">
        <f t="shared" si="22"/>
        <v>9989200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10955670</v>
      </c>
      <c r="U39" s="42"/>
      <c r="V39" s="68">
        <f t="shared" si="22"/>
        <v>10829000</v>
      </c>
      <c r="W39" s="69">
        <v>11000000</v>
      </c>
      <c r="X39" s="69"/>
      <c r="Y39" s="69">
        <f t="shared" si="23"/>
        <v>0</v>
      </c>
      <c r="Z39" s="69">
        <f t="shared" si="24"/>
        <v>0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 t="shared" si="18"/>
        <v>11559000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10955670</v>
      </c>
      <c r="U40" s="42"/>
      <c r="V40" s="68">
        <f t="shared" si="22"/>
        <v>10829000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/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ref="K42:K45" si="38">F42+G42+H42+I42+J42</f>
        <v>10719200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10060178</v>
      </c>
      <c r="U42" s="42"/>
      <c r="V42" s="68">
        <f t="shared" si="22"/>
        <v>9989200</v>
      </c>
      <c r="W42" s="69">
        <v>11000000</v>
      </c>
      <c r="X42" s="69"/>
      <c r="Y42" s="69">
        <f t="shared" si="36"/>
        <v>0</v>
      </c>
      <c r="Z42" s="69">
        <f t="shared" si="24"/>
        <v>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/>
      <c r="K43" s="36">
        <f t="shared" si="38"/>
        <v>10719200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10060178</v>
      </c>
      <c r="U43" s="42"/>
      <c r="V43" s="68">
        <f t="shared" si="22"/>
        <v>9989200</v>
      </c>
      <c r="W43" s="69">
        <v>11000000</v>
      </c>
      <c r="X43" s="69"/>
      <c r="Y43" s="69">
        <f t="shared" si="36"/>
        <v>0</v>
      </c>
      <c r="Z43" s="69">
        <f t="shared" si="24"/>
        <v>0</v>
      </c>
    </row>
    <row r="44" spans="1:26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8"/>
        <v>11031200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10339418</v>
      </c>
      <c r="U44" s="42"/>
      <c r="V44" s="68">
        <f t="shared" si="22"/>
        <v>10301200</v>
      </c>
      <c r="W44" s="69">
        <v>11000000</v>
      </c>
      <c r="X44" s="69"/>
      <c r="Y44" s="69">
        <f t="shared" si="36"/>
        <v>0</v>
      </c>
      <c r="Z44" s="69">
        <f t="shared" si="24"/>
        <v>0</v>
      </c>
    </row>
    <row r="45" spans="1:26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/>
      <c r="K45" s="36">
        <f t="shared" si="38"/>
        <v>11559000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10955670</v>
      </c>
      <c r="U45" s="42"/>
      <c r="V45" s="68">
        <f t="shared" si="22"/>
        <v>10829000</v>
      </c>
      <c r="W45" s="69">
        <v>11000000</v>
      </c>
      <c r="X45" s="69"/>
      <c r="Y45" s="69">
        <f t="shared" si="36"/>
        <v>0</v>
      </c>
      <c r="Z45" s="69">
        <f t="shared" si="24"/>
        <v>0</v>
      </c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0</v>
      </c>
      <c r="K59" s="47">
        <f t="shared" si="53"/>
        <v>410418200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385864902</v>
      </c>
      <c r="U59" s="47">
        <f t="shared" si="53"/>
        <v>0</v>
      </c>
      <c r="V59" s="47">
        <f t="shared" si="53"/>
        <v>384138200</v>
      </c>
      <c r="W59" s="47">
        <f t="shared" si="53"/>
        <v>396000000</v>
      </c>
      <c r="X59" s="47">
        <f t="shared" si="53"/>
        <v>110000000</v>
      </c>
      <c r="Y59" s="47">
        <f t="shared" si="53"/>
        <v>4047800</v>
      </c>
      <c r="Z59" s="47">
        <f>Z11+Z13+Z17+Z50</f>
        <v>202391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17:C17"/>
    <mergeCell ref="A50:C50"/>
    <mergeCell ref="A59:B5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K8:K9"/>
    <mergeCell ref="N61:T61"/>
    <mergeCell ref="N62:T62"/>
    <mergeCell ref="X8:X9"/>
    <mergeCell ref="Y8:Y9"/>
    <mergeCell ref="Z8:Z9"/>
    <mergeCell ref="W8:W9"/>
    <mergeCell ref="N60:T60"/>
    <mergeCell ref="L8:O8"/>
    <mergeCell ref="P8:S8"/>
    <mergeCell ref="U8:U9"/>
    <mergeCell ref="V8:V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40" workbookViewId="0">
      <selection activeCell="D58" sqref="D58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0</v>
      </c>
      <c r="K17" s="51">
        <f t="shared" si="17"/>
        <v>315024000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296892558</v>
      </c>
      <c r="U17" s="51">
        <f t="shared" si="17"/>
        <v>0</v>
      </c>
      <c r="V17" s="51">
        <f t="shared" si="17"/>
        <v>294584000</v>
      </c>
      <c r="W17" s="51">
        <f t="shared" si="17"/>
        <v>308000000</v>
      </c>
      <c r="X17" s="51">
        <f t="shared" si="17"/>
        <v>101200000</v>
      </c>
      <c r="Y17" s="51">
        <f t="shared" si="17"/>
        <v>0</v>
      </c>
      <c r="Z17" s="51">
        <f t="shared" si="17"/>
        <v>0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/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10955670</v>
      </c>
      <c r="U19" s="42"/>
      <c r="V19" s="68">
        <f t="shared" si="22"/>
        <v>10829000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10955670</v>
      </c>
      <c r="U20" s="42"/>
      <c r="V20" s="68">
        <f t="shared" si="22"/>
        <v>10829000</v>
      </c>
      <c r="W20" s="69">
        <v>11000000</v>
      </c>
      <c r="X20" s="69"/>
      <c r="Y20" s="69">
        <f t="shared" si="23"/>
        <v>0</v>
      </c>
      <c r="Z20" s="69">
        <f t="shared" si="24"/>
        <v>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/>
      <c r="K21" s="36">
        <f t="shared" si="18"/>
        <v>11559000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10955670</v>
      </c>
      <c r="U21" s="42"/>
      <c r="V21" s="68">
        <f t="shared" si="22"/>
        <v>10829000</v>
      </c>
      <c r="W21" s="69">
        <v>11000000</v>
      </c>
      <c r="X21" s="69"/>
      <c r="Y21" s="69">
        <f t="shared" si="23"/>
        <v>0</v>
      </c>
      <c r="Z21" s="69">
        <f t="shared" si="24"/>
        <v>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/>
      <c r="K22" s="36">
        <f t="shared" si="18"/>
        <v>10719200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10060178</v>
      </c>
      <c r="U22" s="42"/>
      <c r="V22" s="68">
        <f t="shared" si="22"/>
        <v>9989200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10955670</v>
      </c>
      <c r="U23" s="42"/>
      <c r="V23" s="68">
        <f t="shared" si="22"/>
        <v>10829000</v>
      </c>
      <c r="W23" s="69">
        <v>11000000</v>
      </c>
      <c r="X23" s="69"/>
      <c r="Y23" s="69">
        <f t="shared" si="23"/>
        <v>0</v>
      </c>
      <c r="Z23" s="69">
        <f t="shared" si="24"/>
        <v>0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10955670</v>
      </c>
      <c r="U24" s="42"/>
      <c r="V24" s="68">
        <f t="shared" si="22"/>
        <v>10829000</v>
      </c>
      <c r="W24" s="69">
        <v>11000000</v>
      </c>
      <c r="X24" s="69"/>
      <c r="Y24" s="69">
        <f t="shared" si="23"/>
        <v>0</v>
      </c>
      <c r="Z24" s="69">
        <f t="shared" si="24"/>
        <v>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/>
      <c r="K25" s="36">
        <f t="shared" si="18"/>
        <v>11559000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10955670</v>
      </c>
      <c r="U25" s="42"/>
      <c r="V25" s="68">
        <f t="shared" si="22"/>
        <v>10829000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10060178</v>
      </c>
      <c r="U26" s="42"/>
      <c r="V26" s="68">
        <f t="shared" si="22"/>
        <v>9989200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/>
      <c r="K27" s="36">
        <f t="shared" si="18"/>
        <v>10719200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10060178</v>
      </c>
      <c r="U27" s="42"/>
      <c r="V27" s="68">
        <f t="shared" si="22"/>
        <v>9989200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/>
      <c r="K28" s="36">
        <f t="shared" si="18"/>
        <v>11559000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10955670</v>
      </c>
      <c r="U28" s="42"/>
      <c r="V28" s="68">
        <f t="shared" si="22"/>
        <v>10829000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/>
      <c r="K29" s="36">
        <f t="shared" si="18"/>
        <v>12510600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11677404</v>
      </c>
      <c r="U29" s="42"/>
      <c r="V29" s="68">
        <f t="shared" si="22"/>
        <v>11780600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10339418</v>
      </c>
      <c r="U30" s="42"/>
      <c r="V30" s="68">
        <f t="shared" si="22"/>
        <v>10301200</v>
      </c>
      <c r="W30" s="69">
        <v>11000000</v>
      </c>
      <c r="X30" s="69"/>
      <c r="Y30" s="69">
        <f t="shared" si="23"/>
        <v>0</v>
      </c>
      <c r="Z30" s="69">
        <f t="shared" si="24"/>
        <v>0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10339418</v>
      </c>
      <c r="U31" s="42"/>
      <c r="V31" s="68">
        <f t="shared" si="22"/>
        <v>10301200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10339418</v>
      </c>
      <c r="U32" s="42"/>
      <c r="V32" s="68">
        <f t="shared" si="22"/>
        <v>10301200</v>
      </c>
      <c r="W32" s="69">
        <v>11000000</v>
      </c>
      <c r="X32" s="69"/>
      <c r="Y32" s="69">
        <f t="shared" si="23"/>
        <v>0</v>
      </c>
      <c r="Z32" s="69">
        <f t="shared" si="24"/>
        <v>0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/>
      <c r="K33" s="36">
        <f t="shared" si="18"/>
        <v>11031200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10339418</v>
      </c>
      <c r="U33" s="42"/>
      <c r="V33" s="68">
        <f t="shared" si="22"/>
        <v>10301200</v>
      </c>
      <c r="W33" s="69">
        <v>11000000</v>
      </c>
      <c r="X33" s="69"/>
      <c r="Y33" s="69">
        <f t="shared" si="23"/>
        <v>0</v>
      </c>
      <c r="Z33" s="69">
        <f t="shared" si="24"/>
        <v>0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/>
      <c r="K34" s="36">
        <f t="shared" si="18"/>
        <v>11559000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10955670</v>
      </c>
      <c r="U34" s="42"/>
      <c r="V34" s="68">
        <f t="shared" si="22"/>
        <v>10829000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10339418</v>
      </c>
      <c r="U35" s="42"/>
      <c r="V35" s="68">
        <f t="shared" si="22"/>
        <v>10301200</v>
      </c>
      <c r="W35" s="69">
        <v>11000000</v>
      </c>
      <c r="X35" s="69"/>
      <c r="Y35" s="69">
        <f t="shared" si="23"/>
        <v>0</v>
      </c>
      <c r="Z35" s="69">
        <f t="shared" si="24"/>
        <v>0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8"/>
        <v>11031200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10339418</v>
      </c>
      <c r="U36" s="42"/>
      <c r="V36" s="68">
        <f t="shared" si="22"/>
        <v>10301200</v>
      </c>
      <c r="W36" s="69">
        <v>11000000</v>
      </c>
      <c r="X36" s="69"/>
      <c r="Y36" s="69">
        <f t="shared" si="23"/>
        <v>0</v>
      </c>
      <c r="Z36" s="69">
        <f t="shared" si="24"/>
        <v>0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/>
      <c r="K37" s="36">
        <f t="shared" si="18"/>
        <v>11559000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10955670</v>
      </c>
      <c r="U37" s="42"/>
      <c r="V37" s="68">
        <f t="shared" si="22"/>
        <v>10829000</v>
      </c>
      <c r="W37" s="69">
        <v>11000000</v>
      </c>
      <c r="X37" s="69"/>
      <c r="Y37" s="69">
        <f t="shared" si="23"/>
        <v>0</v>
      </c>
      <c r="Z37" s="69">
        <f t="shared" si="24"/>
        <v>0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/>
      <c r="K38" s="36">
        <f t="shared" si="18"/>
        <v>10719200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10060178</v>
      </c>
      <c r="U38" s="42"/>
      <c r="V38" s="68">
        <f t="shared" si="22"/>
        <v>9989200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10955670</v>
      </c>
      <c r="U39" s="42"/>
      <c r="V39" s="68">
        <f t="shared" si="22"/>
        <v>10829000</v>
      </c>
      <c r="W39" s="69">
        <v>11000000</v>
      </c>
      <c r="X39" s="69"/>
      <c r="Y39" s="69">
        <f t="shared" si="23"/>
        <v>0</v>
      </c>
      <c r="Z39" s="69">
        <f t="shared" si="24"/>
        <v>0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 t="shared" si="18"/>
        <v>11559000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10955670</v>
      </c>
      <c r="U40" s="42"/>
      <c r="V40" s="68">
        <f t="shared" si="22"/>
        <v>10829000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/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ref="K42:K45" si="38">F42+G42+H42+I42+J42</f>
        <v>10719200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10060178</v>
      </c>
      <c r="U42" s="42"/>
      <c r="V42" s="68">
        <f t="shared" si="22"/>
        <v>9989200</v>
      </c>
      <c r="W42" s="69">
        <v>11000000</v>
      </c>
      <c r="X42" s="69"/>
      <c r="Y42" s="69">
        <f t="shared" si="36"/>
        <v>0</v>
      </c>
      <c r="Z42" s="69">
        <f t="shared" si="24"/>
        <v>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/>
      <c r="K43" s="36">
        <f t="shared" si="38"/>
        <v>10719200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10060178</v>
      </c>
      <c r="U43" s="42"/>
      <c r="V43" s="68">
        <f t="shared" si="22"/>
        <v>9989200</v>
      </c>
      <c r="W43" s="69">
        <v>11000000</v>
      </c>
      <c r="X43" s="69"/>
      <c r="Y43" s="69">
        <f t="shared" si="36"/>
        <v>0</v>
      </c>
      <c r="Z43" s="69">
        <f t="shared" si="24"/>
        <v>0</v>
      </c>
    </row>
    <row r="44" spans="1:26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8"/>
        <v>11031200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10339418</v>
      </c>
      <c r="U44" s="42"/>
      <c r="V44" s="68">
        <f t="shared" si="22"/>
        <v>10301200</v>
      </c>
      <c r="W44" s="69">
        <v>11000000</v>
      </c>
      <c r="X44" s="69"/>
      <c r="Y44" s="69">
        <f t="shared" si="36"/>
        <v>0</v>
      </c>
      <c r="Z44" s="69">
        <f t="shared" si="24"/>
        <v>0</v>
      </c>
    </row>
    <row r="45" spans="1:26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/>
      <c r="K45" s="36">
        <f t="shared" si="38"/>
        <v>11559000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10955670</v>
      </c>
      <c r="U45" s="42"/>
      <c r="V45" s="68">
        <f t="shared" si="22"/>
        <v>10829000</v>
      </c>
      <c r="W45" s="69">
        <v>11000000</v>
      </c>
      <c r="X45" s="69"/>
      <c r="Y45" s="69">
        <f t="shared" si="36"/>
        <v>0</v>
      </c>
      <c r="Z45" s="69">
        <f t="shared" si="24"/>
        <v>0</v>
      </c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0</v>
      </c>
      <c r="K59" s="47">
        <f t="shared" si="53"/>
        <v>410418200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385864902</v>
      </c>
      <c r="U59" s="47">
        <f t="shared" si="53"/>
        <v>0</v>
      </c>
      <c r="V59" s="47">
        <f t="shared" si="53"/>
        <v>384138200</v>
      </c>
      <c r="W59" s="47">
        <f t="shared" si="53"/>
        <v>396000000</v>
      </c>
      <c r="X59" s="47">
        <f t="shared" si="53"/>
        <v>110000000</v>
      </c>
      <c r="Y59" s="47">
        <f t="shared" si="53"/>
        <v>4047800</v>
      </c>
      <c r="Z59" s="47">
        <f>Z11+Z13+Z17+Z50</f>
        <v>202391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17:C17"/>
    <mergeCell ref="A50:C50"/>
    <mergeCell ref="A59:B5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K8:K9"/>
    <mergeCell ref="N61:T61"/>
    <mergeCell ref="N62:T62"/>
    <mergeCell ref="X8:X9"/>
    <mergeCell ref="Y8:Y9"/>
    <mergeCell ref="Z8:Z9"/>
    <mergeCell ref="W8:W9"/>
    <mergeCell ref="N60:T60"/>
    <mergeCell ref="L8:O8"/>
    <mergeCell ref="P8:S8"/>
    <mergeCell ref="U8:U9"/>
    <mergeCell ref="V8:V9"/>
    <mergeCell ref="T8:T9"/>
  </mergeCells>
  <hyperlinks>
    <hyperlink ref="B12" r:id="rId1" display="javascript:submitform('8460891335')"/>
  </hyperlinks>
  <pageMargins left="0.7" right="0.7" top="0.75" bottom="0.75" header="0.3" footer="0.3"/>
  <pageSetup orientation="portrait" horizontalDpi="4294967295" verticalDpi="4294967295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43" workbookViewId="0">
      <selection activeCell="D66" sqref="D6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6" ht="18.75" x14ac:dyDescent="0.25">
      <c r="A6" s="122" t="s">
        <v>203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23" t="s">
        <v>3</v>
      </c>
      <c r="B8" s="123" t="s">
        <v>4</v>
      </c>
      <c r="C8" s="123" t="s">
        <v>5</v>
      </c>
      <c r="D8" s="118" t="s">
        <v>6</v>
      </c>
      <c r="E8" s="118" t="s">
        <v>7</v>
      </c>
      <c r="F8" s="118" t="s">
        <v>8</v>
      </c>
      <c r="G8" s="125" t="s">
        <v>9</v>
      </c>
      <c r="H8" s="126"/>
      <c r="I8" s="127"/>
      <c r="J8" s="118" t="s">
        <v>118</v>
      </c>
      <c r="K8" s="118" t="s">
        <v>10</v>
      </c>
      <c r="L8" s="123" t="s">
        <v>11</v>
      </c>
      <c r="M8" s="123"/>
      <c r="N8" s="123"/>
      <c r="O8" s="123"/>
      <c r="P8" s="123" t="s">
        <v>12</v>
      </c>
      <c r="Q8" s="123"/>
      <c r="R8" s="123"/>
      <c r="S8" s="123"/>
      <c r="T8" s="123" t="s">
        <v>13</v>
      </c>
      <c r="U8" s="107" t="s">
        <v>14</v>
      </c>
      <c r="V8" s="120" t="s">
        <v>110</v>
      </c>
      <c r="W8" s="107" t="s">
        <v>113</v>
      </c>
      <c r="X8" s="107" t="s">
        <v>116</v>
      </c>
      <c r="Y8" s="107" t="s">
        <v>114</v>
      </c>
      <c r="Z8" s="107" t="s">
        <v>115</v>
      </c>
    </row>
    <row r="9" spans="1:26" s="14" customFormat="1" ht="38.25" x14ac:dyDescent="0.25">
      <c r="A9" s="123"/>
      <c r="B9" s="123"/>
      <c r="C9" s="123"/>
      <c r="D9" s="124"/>
      <c r="E9" s="124"/>
      <c r="F9" s="124"/>
      <c r="G9" s="98" t="s">
        <v>15</v>
      </c>
      <c r="H9" s="98" t="s">
        <v>16</v>
      </c>
      <c r="I9" s="98" t="s">
        <v>17</v>
      </c>
      <c r="J9" s="119"/>
      <c r="K9" s="124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23"/>
      <c r="U9" s="108"/>
      <c r="V9" s="120"/>
      <c r="W9" s="108"/>
      <c r="X9" s="109"/>
      <c r="Y9" s="108"/>
      <c r="Z9" s="108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3" t="s">
        <v>96</v>
      </c>
      <c r="B11" s="114"/>
      <c r="C11" s="115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142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3" t="s">
        <v>23</v>
      </c>
      <c r="B13" s="114"/>
      <c r="C13" s="115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0" t="s">
        <v>28</v>
      </c>
      <c r="B17" s="111"/>
      <c r="C17" s="112"/>
      <c r="D17" s="51">
        <f>SUM(D18:D49)</f>
        <v>172680400</v>
      </c>
      <c r="E17" s="51">
        <f t="shared" ref="E17:Z17" si="17">SUM(E18:E49)</f>
        <v>728</v>
      </c>
      <c r="F17" s="51">
        <f t="shared" si="17"/>
        <v>144994800</v>
      </c>
      <c r="G17" s="51">
        <f t="shared" si="17"/>
        <v>27685600</v>
      </c>
      <c r="H17" s="51">
        <f t="shared" si="17"/>
        <v>121903600</v>
      </c>
      <c r="I17" s="51">
        <f t="shared" si="17"/>
        <v>20440000</v>
      </c>
      <c r="J17" s="51">
        <f t="shared" si="17"/>
        <v>0</v>
      </c>
      <c r="K17" s="51">
        <f t="shared" si="17"/>
        <v>315024000</v>
      </c>
      <c r="L17" s="51">
        <f t="shared" si="17"/>
        <v>13814432</v>
      </c>
      <c r="M17" s="51">
        <f t="shared" si="17"/>
        <v>2590206</v>
      </c>
      <c r="N17" s="51">
        <f t="shared" si="17"/>
        <v>1726804</v>
      </c>
      <c r="O17" s="51">
        <f t="shared" si="17"/>
        <v>18131442</v>
      </c>
      <c r="P17" s="51">
        <f t="shared" si="17"/>
        <v>30219070</v>
      </c>
      <c r="Q17" s="51">
        <f t="shared" si="17"/>
        <v>5180412</v>
      </c>
      <c r="R17" s="51">
        <f t="shared" si="17"/>
        <v>1726804</v>
      </c>
      <c r="S17" s="51">
        <f t="shared" si="17"/>
        <v>37126286</v>
      </c>
      <c r="T17" s="51">
        <f t="shared" si="17"/>
        <v>296892558</v>
      </c>
      <c r="U17" s="51">
        <f t="shared" si="17"/>
        <v>0</v>
      </c>
      <c r="V17" s="51">
        <f t="shared" si="17"/>
        <v>294584000</v>
      </c>
      <c r="W17" s="51">
        <f t="shared" si="17"/>
        <v>308000000</v>
      </c>
      <c r="X17" s="51">
        <f t="shared" si="17"/>
        <v>101200000</v>
      </c>
      <c r="Y17" s="51">
        <f t="shared" si="17"/>
        <v>0</v>
      </c>
      <c r="Z17" s="51">
        <f t="shared" si="17"/>
        <v>0</v>
      </c>
    </row>
    <row r="18" spans="1:26" s="44" customFormat="1" ht="21.75" customHeight="1" x14ac:dyDescent="0.2">
      <c r="A18" s="29">
        <v>5</v>
      </c>
      <c r="B18" s="30" t="s">
        <v>35</v>
      </c>
      <c r="C18" s="31" t="s">
        <v>36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/>
      <c r="K18" s="36">
        <f t="shared" ref="K18:K40" si="18">F18+G18+H18+I18+J18</f>
        <v>10712800</v>
      </c>
      <c r="L18" s="37">
        <f>D18*8%</f>
        <v>501600</v>
      </c>
      <c r="M18" s="38">
        <f>D18*1.5%</f>
        <v>94050</v>
      </c>
      <c r="N18" s="39">
        <f>D18*1%</f>
        <v>62700</v>
      </c>
      <c r="O18" s="40">
        <f>L18+M18+N18</f>
        <v>658350</v>
      </c>
      <c r="P18" s="38">
        <f t="shared" ref="P18:P29" si="19">D18*17.5%</f>
        <v>1097250</v>
      </c>
      <c r="Q18" s="38">
        <f>D18*3%</f>
        <v>188100</v>
      </c>
      <c r="R18" s="38">
        <f t="shared" ref="R18:R45" si="20">D18*1%</f>
        <v>62700</v>
      </c>
      <c r="S18" s="40">
        <f>P18+Q18+R18</f>
        <v>1348050</v>
      </c>
      <c r="T18" s="41">
        <f t="shared" ref="T18:T45" si="21">K18-O18-Z18</f>
        <v>10054450</v>
      </c>
      <c r="U18" s="42"/>
      <c r="V18" s="68">
        <f t="shared" ref="V18:V45" si="22">K18-I18</f>
        <v>9982800</v>
      </c>
      <c r="W18" s="69">
        <v>11000000</v>
      </c>
      <c r="X18" s="69">
        <f>4400000*4</f>
        <v>17600000</v>
      </c>
      <c r="Y18" s="69">
        <f t="shared" ref="Y18:Y39" si="23">MAX(V18-O18-W18-X18,0)</f>
        <v>0</v>
      </c>
      <c r="Z18" s="69">
        <f t="shared" ref="Z18:Z45" si="24"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0</v>
      </c>
    </row>
    <row r="19" spans="1:26" s="26" customFormat="1" ht="21.75" customHeight="1" x14ac:dyDescent="0.25">
      <c r="A19" s="29">
        <v>6</v>
      </c>
      <c r="B19" s="30" t="s">
        <v>51</v>
      </c>
      <c r="C19" s="45" t="s">
        <v>30</v>
      </c>
      <c r="D19" s="32">
        <f t="shared" ref="D19:D40" si="25">F19+G19</f>
        <v>5746000</v>
      </c>
      <c r="E19" s="33">
        <v>26</v>
      </c>
      <c r="F19" s="34">
        <v>4773600</v>
      </c>
      <c r="G19" s="34">
        <v>972400</v>
      </c>
      <c r="H19" s="35">
        <v>5083000</v>
      </c>
      <c r="I19" s="35">
        <v>730000</v>
      </c>
      <c r="J19" s="35"/>
      <c r="K19" s="36">
        <f t="shared" si="18"/>
        <v>11559000</v>
      </c>
      <c r="L19" s="37">
        <f t="shared" ref="L19:L45" si="26">D19*8%</f>
        <v>459680</v>
      </c>
      <c r="M19" s="38">
        <f t="shared" ref="M19:M45" si="27">D19*1.5%</f>
        <v>86190</v>
      </c>
      <c r="N19" s="39">
        <f t="shared" ref="N19:N45" si="28">D19*1%</f>
        <v>57460</v>
      </c>
      <c r="O19" s="40">
        <f t="shared" ref="O19:O29" si="29">L19+M19+N19</f>
        <v>603330</v>
      </c>
      <c r="P19" s="38">
        <f t="shared" si="19"/>
        <v>1005549.9999999999</v>
      </c>
      <c r="Q19" s="38">
        <f t="shared" ref="Q19:Q45" si="30">D19*3%</f>
        <v>172380</v>
      </c>
      <c r="R19" s="38">
        <f t="shared" si="20"/>
        <v>57460</v>
      </c>
      <c r="S19" s="40">
        <f t="shared" ref="S19:S45" si="31">P19+Q19+R19</f>
        <v>1235390</v>
      </c>
      <c r="T19" s="41">
        <f t="shared" si="21"/>
        <v>10955670</v>
      </c>
      <c r="U19" s="42"/>
      <c r="V19" s="68">
        <f t="shared" si="22"/>
        <v>10829000</v>
      </c>
      <c r="W19" s="69">
        <v>11000000</v>
      </c>
      <c r="X19" s="69">
        <f>4400000</f>
        <v>4400000</v>
      </c>
      <c r="Y19" s="69">
        <f t="shared" si="23"/>
        <v>0</v>
      </c>
      <c r="Z19" s="69">
        <f t="shared" si="24"/>
        <v>0</v>
      </c>
    </row>
    <row r="20" spans="1:26" s="26" customFormat="1" ht="21.75" customHeight="1" x14ac:dyDescent="0.25">
      <c r="A20" s="29">
        <v>7</v>
      </c>
      <c r="B20" s="30" t="s">
        <v>49</v>
      </c>
      <c r="C20" s="45" t="s">
        <v>30</v>
      </c>
      <c r="D20" s="32">
        <f t="shared" si="25"/>
        <v>5746000</v>
      </c>
      <c r="E20" s="33">
        <v>26</v>
      </c>
      <c r="F20" s="34">
        <v>4773600</v>
      </c>
      <c r="G20" s="34">
        <v>972400</v>
      </c>
      <c r="H20" s="35">
        <v>5083000</v>
      </c>
      <c r="I20" s="35">
        <v>730000</v>
      </c>
      <c r="J20" s="35"/>
      <c r="K20" s="36">
        <f t="shared" si="18"/>
        <v>11559000</v>
      </c>
      <c r="L20" s="37">
        <f t="shared" si="26"/>
        <v>459680</v>
      </c>
      <c r="M20" s="38">
        <f t="shared" si="27"/>
        <v>86190</v>
      </c>
      <c r="N20" s="39">
        <f t="shared" si="28"/>
        <v>57460</v>
      </c>
      <c r="O20" s="40">
        <f t="shared" si="29"/>
        <v>603330</v>
      </c>
      <c r="P20" s="38">
        <f t="shared" si="19"/>
        <v>1005549.9999999999</v>
      </c>
      <c r="Q20" s="38">
        <f t="shared" si="30"/>
        <v>172380</v>
      </c>
      <c r="R20" s="38">
        <f t="shared" si="20"/>
        <v>57460</v>
      </c>
      <c r="S20" s="40">
        <f t="shared" si="31"/>
        <v>1235390</v>
      </c>
      <c r="T20" s="41">
        <f t="shared" si="21"/>
        <v>10955670</v>
      </c>
      <c r="U20" s="42"/>
      <c r="V20" s="68">
        <f t="shared" si="22"/>
        <v>10829000</v>
      </c>
      <c r="W20" s="69">
        <v>11000000</v>
      </c>
      <c r="X20" s="69"/>
      <c r="Y20" s="69">
        <f t="shared" si="23"/>
        <v>0</v>
      </c>
      <c r="Z20" s="69">
        <f t="shared" si="24"/>
        <v>0</v>
      </c>
    </row>
    <row r="21" spans="1:26" s="26" customFormat="1" ht="21.75" customHeight="1" x14ac:dyDescent="0.25">
      <c r="A21" s="29">
        <v>8</v>
      </c>
      <c r="B21" s="30" t="s">
        <v>53</v>
      </c>
      <c r="C21" s="45" t="s">
        <v>30</v>
      </c>
      <c r="D21" s="32">
        <f t="shared" si="25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/>
      <c r="K21" s="36">
        <f t="shared" si="18"/>
        <v>11559000</v>
      </c>
      <c r="L21" s="37">
        <f t="shared" si="26"/>
        <v>459680</v>
      </c>
      <c r="M21" s="38">
        <f t="shared" si="27"/>
        <v>86190</v>
      </c>
      <c r="N21" s="39">
        <f t="shared" si="28"/>
        <v>57460</v>
      </c>
      <c r="O21" s="40">
        <f t="shared" si="29"/>
        <v>603330</v>
      </c>
      <c r="P21" s="38">
        <f t="shared" si="19"/>
        <v>1005549.9999999999</v>
      </c>
      <c r="Q21" s="38">
        <f t="shared" si="30"/>
        <v>172380</v>
      </c>
      <c r="R21" s="38">
        <f t="shared" si="20"/>
        <v>57460</v>
      </c>
      <c r="S21" s="40">
        <f t="shared" si="31"/>
        <v>1235390</v>
      </c>
      <c r="T21" s="41">
        <f t="shared" si="21"/>
        <v>10955670</v>
      </c>
      <c r="U21" s="42"/>
      <c r="V21" s="68">
        <f t="shared" si="22"/>
        <v>10829000</v>
      </c>
      <c r="W21" s="69">
        <v>11000000</v>
      </c>
      <c r="X21" s="69"/>
      <c r="Y21" s="69">
        <f t="shared" si="23"/>
        <v>0</v>
      </c>
      <c r="Z21" s="69">
        <f t="shared" si="24"/>
        <v>0</v>
      </c>
    </row>
    <row r="22" spans="1:26" s="26" customFormat="1" ht="21.75" customHeight="1" x14ac:dyDescent="0.25">
      <c r="A22" s="29">
        <v>9</v>
      </c>
      <c r="B22" s="30" t="s">
        <v>78</v>
      </c>
      <c r="C22" s="31" t="s">
        <v>29</v>
      </c>
      <c r="D22" s="32">
        <f t="shared" si="25"/>
        <v>6276400</v>
      </c>
      <c r="E22" s="33">
        <v>26</v>
      </c>
      <c r="F22" s="34">
        <v>5304000</v>
      </c>
      <c r="G22" s="34">
        <v>972400</v>
      </c>
      <c r="H22" s="35">
        <v>3712800</v>
      </c>
      <c r="I22" s="35">
        <v>730000</v>
      </c>
      <c r="J22" s="35"/>
      <c r="K22" s="36">
        <f t="shared" si="18"/>
        <v>10719200</v>
      </c>
      <c r="L22" s="37">
        <f t="shared" si="26"/>
        <v>502112</v>
      </c>
      <c r="M22" s="38">
        <f t="shared" si="27"/>
        <v>94146</v>
      </c>
      <c r="N22" s="39">
        <f t="shared" si="28"/>
        <v>62764</v>
      </c>
      <c r="O22" s="40">
        <f t="shared" si="29"/>
        <v>659022</v>
      </c>
      <c r="P22" s="38">
        <f t="shared" si="19"/>
        <v>1098370</v>
      </c>
      <c r="Q22" s="38">
        <f t="shared" si="30"/>
        <v>188292</v>
      </c>
      <c r="R22" s="38">
        <f t="shared" si="20"/>
        <v>62764</v>
      </c>
      <c r="S22" s="40">
        <f t="shared" si="31"/>
        <v>1349426</v>
      </c>
      <c r="T22" s="41">
        <f t="shared" si="21"/>
        <v>10060178</v>
      </c>
      <c r="U22" s="42"/>
      <c r="V22" s="68">
        <f t="shared" si="22"/>
        <v>9989200</v>
      </c>
      <c r="W22" s="69">
        <v>11000000</v>
      </c>
      <c r="X22" s="69">
        <f>4400000*2</f>
        <v>8800000</v>
      </c>
      <c r="Y22" s="69">
        <f t="shared" si="23"/>
        <v>0</v>
      </c>
      <c r="Z22" s="69">
        <f t="shared" si="24"/>
        <v>0</v>
      </c>
    </row>
    <row r="23" spans="1:26" s="26" customFormat="1" ht="21.75" customHeight="1" x14ac:dyDescent="0.25">
      <c r="A23" s="29">
        <v>10</v>
      </c>
      <c r="B23" s="30" t="s">
        <v>80</v>
      </c>
      <c r="C23" s="45" t="s">
        <v>30</v>
      </c>
      <c r="D23" s="32">
        <f t="shared" si="25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8"/>
        <v>11559000</v>
      </c>
      <c r="L23" s="37">
        <f t="shared" si="26"/>
        <v>459680</v>
      </c>
      <c r="M23" s="38">
        <f t="shared" si="27"/>
        <v>86190</v>
      </c>
      <c r="N23" s="39">
        <f t="shared" si="28"/>
        <v>57460</v>
      </c>
      <c r="O23" s="40">
        <f t="shared" si="29"/>
        <v>603330</v>
      </c>
      <c r="P23" s="38">
        <f t="shared" si="19"/>
        <v>1005549.9999999999</v>
      </c>
      <c r="Q23" s="38">
        <f t="shared" si="30"/>
        <v>172380</v>
      </c>
      <c r="R23" s="38">
        <f t="shared" si="20"/>
        <v>57460</v>
      </c>
      <c r="S23" s="40">
        <f t="shared" si="31"/>
        <v>1235390</v>
      </c>
      <c r="T23" s="41">
        <f t="shared" si="21"/>
        <v>10955670</v>
      </c>
      <c r="U23" s="42"/>
      <c r="V23" s="68">
        <f t="shared" si="22"/>
        <v>10829000</v>
      </c>
      <c r="W23" s="69">
        <v>11000000</v>
      </c>
      <c r="X23" s="69"/>
      <c r="Y23" s="69">
        <f t="shared" si="23"/>
        <v>0</v>
      </c>
      <c r="Z23" s="69">
        <f t="shared" si="24"/>
        <v>0</v>
      </c>
    </row>
    <row r="24" spans="1:26" s="53" customFormat="1" ht="21.75" customHeight="1" x14ac:dyDescent="0.25">
      <c r="A24" s="29">
        <v>11</v>
      </c>
      <c r="B24" s="30" t="s">
        <v>86</v>
      </c>
      <c r="C24" s="31" t="s">
        <v>30</v>
      </c>
      <c r="D24" s="32">
        <f t="shared" si="25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8"/>
        <v>11559000</v>
      </c>
      <c r="L24" s="37">
        <f t="shared" si="26"/>
        <v>459680</v>
      </c>
      <c r="M24" s="38">
        <f t="shared" si="27"/>
        <v>86190</v>
      </c>
      <c r="N24" s="39">
        <f t="shared" si="28"/>
        <v>57460</v>
      </c>
      <c r="O24" s="40">
        <f t="shared" si="29"/>
        <v>603330</v>
      </c>
      <c r="P24" s="38">
        <f t="shared" si="19"/>
        <v>1005549.9999999999</v>
      </c>
      <c r="Q24" s="38">
        <f t="shared" si="30"/>
        <v>172380</v>
      </c>
      <c r="R24" s="38">
        <f t="shared" si="20"/>
        <v>57460</v>
      </c>
      <c r="S24" s="40">
        <f t="shared" si="31"/>
        <v>1235390</v>
      </c>
      <c r="T24" s="41">
        <f t="shared" si="21"/>
        <v>10955670</v>
      </c>
      <c r="U24" s="42"/>
      <c r="V24" s="68">
        <f t="shared" si="22"/>
        <v>10829000</v>
      </c>
      <c r="W24" s="69">
        <v>11000000</v>
      </c>
      <c r="X24" s="69"/>
      <c r="Y24" s="69">
        <f t="shared" si="23"/>
        <v>0</v>
      </c>
      <c r="Z24" s="69">
        <f t="shared" si="24"/>
        <v>0</v>
      </c>
    </row>
    <row r="25" spans="1:26" s="53" customFormat="1" ht="21.75" customHeight="1" x14ac:dyDescent="0.25">
      <c r="A25" s="29">
        <v>12</v>
      </c>
      <c r="B25" s="30" t="s">
        <v>89</v>
      </c>
      <c r="C25" s="31" t="s">
        <v>30</v>
      </c>
      <c r="D25" s="32">
        <f t="shared" si="25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/>
      <c r="K25" s="36">
        <f t="shared" si="18"/>
        <v>11559000</v>
      </c>
      <c r="L25" s="37">
        <f t="shared" si="26"/>
        <v>459680</v>
      </c>
      <c r="M25" s="38">
        <f t="shared" si="27"/>
        <v>86190</v>
      </c>
      <c r="N25" s="39">
        <f t="shared" si="28"/>
        <v>57460</v>
      </c>
      <c r="O25" s="40">
        <f t="shared" si="29"/>
        <v>603330</v>
      </c>
      <c r="P25" s="38">
        <f t="shared" si="19"/>
        <v>1005549.9999999999</v>
      </c>
      <c r="Q25" s="38">
        <f t="shared" si="30"/>
        <v>172380</v>
      </c>
      <c r="R25" s="38">
        <f t="shared" si="20"/>
        <v>57460</v>
      </c>
      <c r="S25" s="40">
        <f t="shared" si="31"/>
        <v>1235390</v>
      </c>
      <c r="T25" s="41">
        <f t="shared" si="21"/>
        <v>10955670</v>
      </c>
      <c r="U25" s="42"/>
      <c r="V25" s="68">
        <f t="shared" si="22"/>
        <v>10829000</v>
      </c>
      <c r="W25" s="69">
        <v>11000000</v>
      </c>
      <c r="X25" s="69">
        <f>4400000*2</f>
        <v>8800000</v>
      </c>
      <c r="Y25" s="69">
        <f t="shared" si="23"/>
        <v>0</v>
      </c>
      <c r="Z25" s="69">
        <f t="shared" si="24"/>
        <v>0</v>
      </c>
    </row>
    <row r="26" spans="1:26" s="53" customFormat="1" ht="21.75" customHeight="1" x14ac:dyDescent="0.25">
      <c r="A26" s="29">
        <v>13</v>
      </c>
      <c r="B26" s="30" t="s">
        <v>92</v>
      </c>
      <c r="C26" s="31" t="s">
        <v>29</v>
      </c>
      <c r="D26" s="32">
        <f t="shared" si="25"/>
        <v>6276400</v>
      </c>
      <c r="E26" s="33">
        <v>26</v>
      </c>
      <c r="F26" s="34">
        <v>5304000</v>
      </c>
      <c r="G26" s="34">
        <v>972400</v>
      </c>
      <c r="H26" s="35">
        <v>3712800</v>
      </c>
      <c r="I26" s="35">
        <v>730000</v>
      </c>
      <c r="J26" s="35"/>
      <c r="K26" s="36">
        <f t="shared" si="18"/>
        <v>10719200</v>
      </c>
      <c r="L26" s="37">
        <f t="shared" si="26"/>
        <v>502112</v>
      </c>
      <c r="M26" s="38">
        <f t="shared" si="27"/>
        <v>94146</v>
      </c>
      <c r="N26" s="39">
        <f t="shared" si="28"/>
        <v>62764</v>
      </c>
      <c r="O26" s="40">
        <f t="shared" si="29"/>
        <v>659022</v>
      </c>
      <c r="P26" s="38">
        <f t="shared" si="19"/>
        <v>1098370</v>
      </c>
      <c r="Q26" s="38">
        <f t="shared" si="30"/>
        <v>188292</v>
      </c>
      <c r="R26" s="38">
        <f t="shared" si="20"/>
        <v>62764</v>
      </c>
      <c r="S26" s="40">
        <f t="shared" si="31"/>
        <v>1349426</v>
      </c>
      <c r="T26" s="41">
        <f t="shared" si="21"/>
        <v>10060178</v>
      </c>
      <c r="U26" s="42"/>
      <c r="V26" s="68">
        <f t="shared" si="22"/>
        <v>9989200</v>
      </c>
      <c r="W26" s="69">
        <v>11000000</v>
      </c>
      <c r="X26" s="69">
        <f>4400000*3</f>
        <v>13200000</v>
      </c>
      <c r="Y26" s="69">
        <f t="shared" si="23"/>
        <v>0</v>
      </c>
      <c r="Z26" s="69">
        <f t="shared" si="24"/>
        <v>0</v>
      </c>
    </row>
    <row r="27" spans="1:26" s="53" customFormat="1" ht="21.75" customHeight="1" x14ac:dyDescent="0.25">
      <c r="A27" s="29">
        <v>14</v>
      </c>
      <c r="B27" s="30" t="s">
        <v>93</v>
      </c>
      <c r="C27" s="31" t="s">
        <v>29</v>
      </c>
      <c r="D27" s="32">
        <f t="shared" si="25"/>
        <v>6276400</v>
      </c>
      <c r="E27" s="33">
        <v>26</v>
      </c>
      <c r="F27" s="34">
        <v>5304000</v>
      </c>
      <c r="G27" s="34">
        <v>972400</v>
      </c>
      <c r="H27" s="35">
        <v>3712800</v>
      </c>
      <c r="I27" s="35">
        <v>730000</v>
      </c>
      <c r="J27" s="35"/>
      <c r="K27" s="36">
        <f t="shared" si="18"/>
        <v>10719200</v>
      </c>
      <c r="L27" s="37">
        <f t="shared" si="26"/>
        <v>502112</v>
      </c>
      <c r="M27" s="38">
        <f t="shared" si="27"/>
        <v>94146</v>
      </c>
      <c r="N27" s="39">
        <f t="shared" si="28"/>
        <v>62764</v>
      </c>
      <c r="O27" s="40">
        <f t="shared" si="29"/>
        <v>659022</v>
      </c>
      <c r="P27" s="38">
        <f t="shared" si="19"/>
        <v>1098370</v>
      </c>
      <c r="Q27" s="38">
        <f t="shared" si="30"/>
        <v>188292</v>
      </c>
      <c r="R27" s="38">
        <f t="shared" si="20"/>
        <v>62764</v>
      </c>
      <c r="S27" s="40">
        <f t="shared" si="31"/>
        <v>1349426</v>
      </c>
      <c r="T27" s="41">
        <f t="shared" si="21"/>
        <v>10060178</v>
      </c>
      <c r="U27" s="42"/>
      <c r="V27" s="68">
        <f t="shared" si="22"/>
        <v>9989200</v>
      </c>
      <c r="W27" s="69">
        <v>11000000</v>
      </c>
      <c r="X27" s="69">
        <f>4400000</f>
        <v>4400000</v>
      </c>
      <c r="Y27" s="69">
        <f t="shared" si="23"/>
        <v>0</v>
      </c>
      <c r="Z27" s="69">
        <f t="shared" si="24"/>
        <v>0</v>
      </c>
    </row>
    <row r="28" spans="1:26" s="53" customFormat="1" ht="21.75" customHeight="1" x14ac:dyDescent="0.25">
      <c r="A28" s="29">
        <v>15</v>
      </c>
      <c r="B28" s="30" t="s">
        <v>94</v>
      </c>
      <c r="C28" s="31" t="s">
        <v>30</v>
      </c>
      <c r="D28" s="32">
        <f t="shared" si="25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89"/>
      <c r="K28" s="36">
        <f t="shared" si="18"/>
        <v>11559000</v>
      </c>
      <c r="L28" s="37">
        <f t="shared" si="26"/>
        <v>459680</v>
      </c>
      <c r="M28" s="38">
        <f t="shared" si="27"/>
        <v>86190</v>
      </c>
      <c r="N28" s="39">
        <f t="shared" si="28"/>
        <v>57460</v>
      </c>
      <c r="O28" s="40">
        <f t="shared" si="29"/>
        <v>603330</v>
      </c>
      <c r="P28" s="38">
        <f t="shared" si="19"/>
        <v>1005549.9999999999</v>
      </c>
      <c r="Q28" s="38">
        <f t="shared" si="30"/>
        <v>172380</v>
      </c>
      <c r="R28" s="38">
        <f t="shared" si="20"/>
        <v>57460</v>
      </c>
      <c r="S28" s="40">
        <f t="shared" si="31"/>
        <v>1235390</v>
      </c>
      <c r="T28" s="41">
        <f t="shared" si="21"/>
        <v>10955670</v>
      </c>
      <c r="U28" s="42"/>
      <c r="V28" s="68">
        <f t="shared" si="22"/>
        <v>10829000</v>
      </c>
      <c r="W28" s="69">
        <v>11000000</v>
      </c>
      <c r="X28" s="69">
        <f>4400000*3</f>
        <v>13200000</v>
      </c>
      <c r="Y28" s="69">
        <f>MAX(V28-O28-W28-X28,0)</f>
        <v>0</v>
      </c>
      <c r="Z28" s="69">
        <f t="shared" si="24"/>
        <v>0</v>
      </c>
    </row>
    <row r="29" spans="1:26" s="53" customFormat="1" ht="21.75" customHeight="1" x14ac:dyDescent="0.25">
      <c r="A29" s="29">
        <v>16</v>
      </c>
      <c r="B29" s="30" t="s">
        <v>102</v>
      </c>
      <c r="C29" s="31" t="s">
        <v>112</v>
      </c>
      <c r="D29" s="32">
        <f t="shared" si="25"/>
        <v>7935200</v>
      </c>
      <c r="E29" s="33">
        <v>26</v>
      </c>
      <c r="F29" s="34">
        <v>6786000</v>
      </c>
      <c r="G29" s="34">
        <v>1149200</v>
      </c>
      <c r="H29" s="35">
        <v>3845400</v>
      </c>
      <c r="I29" s="35">
        <v>730000</v>
      </c>
      <c r="J29" s="35"/>
      <c r="K29" s="36">
        <f t="shared" si="18"/>
        <v>12510600</v>
      </c>
      <c r="L29" s="37">
        <f t="shared" si="26"/>
        <v>634816</v>
      </c>
      <c r="M29" s="38">
        <f t="shared" si="27"/>
        <v>119028</v>
      </c>
      <c r="N29" s="39">
        <f t="shared" si="28"/>
        <v>79352</v>
      </c>
      <c r="O29" s="40">
        <f t="shared" si="29"/>
        <v>833196</v>
      </c>
      <c r="P29" s="38">
        <f t="shared" si="19"/>
        <v>1388660</v>
      </c>
      <c r="Q29" s="38">
        <f t="shared" si="30"/>
        <v>238056</v>
      </c>
      <c r="R29" s="38">
        <f t="shared" si="20"/>
        <v>79352</v>
      </c>
      <c r="S29" s="40">
        <f t="shared" si="31"/>
        <v>1706068</v>
      </c>
      <c r="T29" s="41">
        <f t="shared" si="21"/>
        <v>11677404</v>
      </c>
      <c r="U29" s="42"/>
      <c r="V29" s="68">
        <f t="shared" si="22"/>
        <v>11780600</v>
      </c>
      <c r="W29" s="69">
        <v>11000000</v>
      </c>
      <c r="X29" s="69">
        <f>4400000*3</f>
        <v>13200000</v>
      </c>
      <c r="Y29" s="69">
        <f t="shared" si="23"/>
        <v>0</v>
      </c>
      <c r="Z29" s="69">
        <f t="shared" si="24"/>
        <v>0</v>
      </c>
    </row>
    <row r="30" spans="1:26" s="53" customFormat="1" ht="21.75" customHeight="1" x14ac:dyDescent="0.25">
      <c r="A30" s="29">
        <v>17</v>
      </c>
      <c r="B30" s="63" t="s">
        <v>104</v>
      </c>
      <c r="C30" s="31" t="s">
        <v>29</v>
      </c>
      <c r="D30" s="32">
        <f t="shared" si="25"/>
        <v>6588400</v>
      </c>
      <c r="E30" s="33">
        <v>26</v>
      </c>
      <c r="F30" s="34">
        <v>5616000</v>
      </c>
      <c r="G30" s="34">
        <v>972400</v>
      </c>
      <c r="H30" s="35">
        <v>3712800</v>
      </c>
      <c r="I30" s="35">
        <v>730000</v>
      </c>
      <c r="J30" s="35"/>
      <c r="K30" s="36">
        <f t="shared" si="18"/>
        <v>11031200</v>
      </c>
      <c r="L30" s="37">
        <f t="shared" si="26"/>
        <v>527072</v>
      </c>
      <c r="M30" s="38">
        <f t="shared" si="27"/>
        <v>98826</v>
      </c>
      <c r="N30" s="39">
        <f t="shared" si="28"/>
        <v>65884</v>
      </c>
      <c r="O30" s="40">
        <f>L30+M30+N30</f>
        <v>691782</v>
      </c>
      <c r="P30" s="38">
        <f>D30*17.5%</f>
        <v>1152970</v>
      </c>
      <c r="Q30" s="38">
        <f t="shared" si="30"/>
        <v>197652</v>
      </c>
      <c r="R30" s="38">
        <f t="shared" si="20"/>
        <v>65884</v>
      </c>
      <c r="S30" s="40">
        <f t="shared" si="31"/>
        <v>1416506</v>
      </c>
      <c r="T30" s="41">
        <f t="shared" si="21"/>
        <v>10339418</v>
      </c>
      <c r="U30" s="42"/>
      <c r="V30" s="68">
        <f t="shared" si="22"/>
        <v>10301200</v>
      </c>
      <c r="W30" s="69">
        <v>11000000</v>
      </c>
      <c r="X30" s="69"/>
      <c r="Y30" s="69">
        <f t="shared" si="23"/>
        <v>0</v>
      </c>
      <c r="Z30" s="69">
        <f t="shared" si="24"/>
        <v>0</v>
      </c>
    </row>
    <row r="31" spans="1:26" s="53" customFormat="1" ht="21.75" customHeight="1" x14ac:dyDescent="0.25">
      <c r="A31" s="29">
        <v>18</v>
      </c>
      <c r="B31" s="30" t="s">
        <v>109</v>
      </c>
      <c r="C31" s="31" t="s">
        <v>29</v>
      </c>
      <c r="D31" s="32">
        <f t="shared" si="25"/>
        <v>6588400</v>
      </c>
      <c r="E31" s="33">
        <v>26</v>
      </c>
      <c r="F31" s="34">
        <v>5616000</v>
      </c>
      <c r="G31" s="34">
        <v>972400</v>
      </c>
      <c r="H31" s="35">
        <v>3712800</v>
      </c>
      <c r="I31" s="35">
        <v>730000</v>
      </c>
      <c r="J31" s="35"/>
      <c r="K31" s="36">
        <f t="shared" si="18"/>
        <v>11031200</v>
      </c>
      <c r="L31" s="37">
        <f t="shared" si="26"/>
        <v>527072</v>
      </c>
      <c r="M31" s="38">
        <f t="shared" si="27"/>
        <v>98826</v>
      </c>
      <c r="N31" s="39">
        <f t="shared" si="28"/>
        <v>65884</v>
      </c>
      <c r="O31" s="40">
        <f>L31+M31+N31</f>
        <v>691782</v>
      </c>
      <c r="P31" s="38">
        <f>D31*17.5%</f>
        <v>1152970</v>
      </c>
      <c r="Q31" s="38">
        <f t="shared" si="30"/>
        <v>197652</v>
      </c>
      <c r="R31" s="38">
        <f t="shared" si="20"/>
        <v>65884</v>
      </c>
      <c r="S31" s="40">
        <f t="shared" si="31"/>
        <v>1416506</v>
      </c>
      <c r="T31" s="41">
        <f t="shared" si="21"/>
        <v>10339418</v>
      </c>
      <c r="U31" s="42"/>
      <c r="V31" s="68">
        <f t="shared" si="22"/>
        <v>10301200</v>
      </c>
      <c r="W31" s="69">
        <v>11000000</v>
      </c>
      <c r="X31" s="69">
        <f>4400000</f>
        <v>4400000</v>
      </c>
      <c r="Y31" s="69">
        <f t="shared" si="23"/>
        <v>0</v>
      </c>
      <c r="Z31" s="69">
        <f t="shared" si="24"/>
        <v>0</v>
      </c>
    </row>
    <row r="32" spans="1:26" s="53" customFormat="1" ht="21.75" customHeight="1" x14ac:dyDescent="0.25">
      <c r="A32" s="29">
        <v>19</v>
      </c>
      <c r="B32" s="30" t="s">
        <v>131</v>
      </c>
      <c r="C32" s="31" t="s">
        <v>29</v>
      </c>
      <c r="D32" s="32">
        <f t="shared" si="25"/>
        <v>6588400</v>
      </c>
      <c r="E32" s="33">
        <v>26</v>
      </c>
      <c r="F32" s="34">
        <v>5616000</v>
      </c>
      <c r="G32" s="34">
        <v>972400</v>
      </c>
      <c r="H32" s="35">
        <v>3712800</v>
      </c>
      <c r="I32" s="35">
        <v>730000</v>
      </c>
      <c r="J32" s="35"/>
      <c r="K32" s="36">
        <f t="shared" si="18"/>
        <v>11031200</v>
      </c>
      <c r="L32" s="37">
        <f t="shared" si="26"/>
        <v>527072</v>
      </c>
      <c r="M32" s="38">
        <f t="shared" si="27"/>
        <v>98826</v>
      </c>
      <c r="N32" s="39">
        <f t="shared" si="28"/>
        <v>65884</v>
      </c>
      <c r="O32" s="40">
        <f>L32+M32+N32</f>
        <v>691782</v>
      </c>
      <c r="P32" s="38">
        <f>D32*17.5%</f>
        <v>1152970</v>
      </c>
      <c r="Q32" s="38">
        <f t="shared" si="30"/>
        <v>197652</v>
      </c>
      <c r="R32" s="38">
        <f t="shared" si="20"/>
        <v>65884</v>
      </c>
      <c r="S32" s="40">
        <f t="shared" si="31"/>
        <v>1416506</v>
      </c>
      <c r="T32" s="41">
        <f t="shared" si="21"/>
        <v>10339418</v>
      </c>
      <c r="U32" s="42"/>
      <c r="V32" s="68">
        <f t="shared" si="22"/>
        <v>10301200</v>
      </c>
      <c r="W32" s="69">
        <v>11000000</v>
      </c>
      <c r="X32" s="69"/>
      <c r="Y32" s="69">
        <f t="shared" si="23"/>
        <v>0</v>
      </c>
      <c r="Z32" s="69">
        <f t="shared" si="24"/>
        <v>0</v>
      </c>
    </row>
    <row r="33" spans="1:26" s="53" customFormat="1" ht="21.75" customHeight="1" x14ac:dyDescent="0.25">
      <c r="A33" s="29">
        <v>20</v>
      </c>
      <c r="B33" s="30" t="s">
        <v>132</v>
      </c>
      <c r="C33" s="31" t="s">
        <v>29</v>
      </c>
      <c r="D33" s="32">
        <f t="shared" si="25"/>
        <v>6588400</v>
      </c>
      <c r="E33" s="33">
        <v>26</v>
      </c>
      <c r="F33" s="34">
        <v>5616000</v>
      </c>
      <c r="G33" s="34">
        <v>972400</v>
      </c>
      <c r="H33" s="35">
        <v>3712800</v>
      </c>
      <c r="I33" s="35">
        <v>730000</v>
      </c>
      <c r="J33" s="35"/>
      <c r="K33" s="36">
        <f t="shared" si="18"/>
        <v>11031200</v>
      </c>
      <c r="L33" s="37">
        <f t="shared" si="26"/>
        <v>527072</v>
      </c>
      <c r="M33" s="38">
        <f t="shared" si="27"/>
        <v>98826</v>
      </c>
      <c r="N33" s="39">
        <f t="shared" si="28"/>
        <v>65884</v>
      </c>
      <c r="O33" s="40">
        <f>L33+M33+N33</f>
        <v>691782</v>
      </c>
      <c r="P33" s="38">
        <f>D33*17.5%</f>
        <v>1152970</v>
      </c>
      <c r="Q33" s="38">
        <f t="shared" si="30"/>
        <v>197652</v>
      </c>
      <c r="R33" s="38">
        <f t="shared" si="20"/>
        <v>65884</v>
      </c>
      <c r="S33" s="40">
        <f t="shared" si="31"/>
        <v>1416506</v>
      </c>
      <c r="T33" s="41">
        <f t="shared" si="21"/>
        <v>10339418</v>
      </c>
      <c r="U33" s="42"/>
      <c r="V33" s="68">
        <f t="shared" si="22"/>
        <v>10301200</v>
      </c>
      <c r="W33" s="69">
        <v>11000000</v>
      </c>
      <c r="X33" s="69"/>
      <c r="Y33" s="69">
        <f t="shared" si="23"/>
        <v>0</v>
      </c>
      <c r="Z33" s="69">
        <f t="shared" si="24"/>
        <v>0</v>
      </c>
    </row>
    <row r="34" spans="1:26" s="53" customFormat="1" ht="21.75" customHeight="1" x14ac:dyDescent="0.25">
      <c r="A34" s="29">
        <v>21</v>
      </c>
      <c r="B34" s="30" t="s">
        <v>137</v>
      </c>
      <c r="C34" s="31" t="s">
        <v>30</v>
      </c>
      <c r="D34" s="32">
        <f t="shared" si="25"/>
        <v>5746000</v>
      </c>
      <c r="E34" s="33">
        <v>26</v>
      </c>
      <c r="F34" s="34">
        <v>4773600</v>
      </c>
      <c r="G34" s="34">
        <v>972400</v>
      </c>
      <c r="H34" s="35">
        <v>5083000</v>
      </c>
      <c r="I34" s="35">
        <v>730000</v>
      </c>
      <c r="J34" s="35"/>
      <c r="K34" s="36">
        <f t="shared" si="18"/>
        <v>11559000</v>
      </c>
      <c r="L34" s="37">
        <f t="shared" si="26"/>
        <v>459680</v>
      </c>
      <c r="M34" s="38">
        <f t="shared" si="27"/>
        <v>86190</v>
      </c>
      <c r="N34" s="39">
        <f t="shared" si="28"/>
        <v>57460</v>
      </c>
      <c r="O34" s="40">
        <f t="shared" ref="O34" si="32">L34+M34+N34</f>
        <v>603330</v>
      </c>
      <c r="P34" s="38">
        <f t="shared" ref="P34" si="33">D34*17.5%</f>
        <v>1005549.9999999999</v>
      </c>
      <c r="Q34" s="38">
        <f t="shared" si="30"/>
        <v>172380</v>
      </c>
      <c r="R34" s="38">
        <f t="shared" si="20"/>
        <v>57460</v>
      </c>
      <c r="S34" s="40">
        <f t="shared" si="31"/>
        <v>1235390</v>
      </c>
      <c r="T34" s="41">
        <f t="shared" si="21"/>
        <v>10955670</v>
      </c>
      <c r="U34" s="42"/>
      <c r="V34" s="68">
        <f t="shared" si="22"/>
        <v>10829000</v>
      </c>
      <c r="W34" s="69">
        <v>11000000</v>
      </c>
      <c r="X34" s="69">
        <f>4400000</f>
        <v>4400000</v>
      </c>
      <c r="Y34" s="69">
        <f>MAX(V34-O34-W34-X34,0)</f>
        <v>0</v>
      </c>
      <c r="Z34" s="69">
        <f t="shared" si="24"/>
        <v>0</v>
      </c>
    </row>
    <row r="35" spans="1:26" s="53" customFormat="1" ht="21.75" customHeight="1" x14ac:dyDescent="0.25">
      <c r="A35" s="29">
        <v>22</v>
      </c>
      <c r="B35" s="30" t="s">
        <v>139</v>
      </c>
      <c r="C35" s="31" t="s">
        <v>29</v>
      </c>
      <c r="D35" s="32">
        <f t="shared" si="25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8"/>
        <v>11031200</v>
      </c>
      <c r="L35" s="37">
        <f t="shared" si="26"/>
        <v>527072</v>
      </c>
      <c r="M35" s="38">
        <f t="shared" si="27"/>
        <v>98826</v>
      </c>
      <c r="N35" s="39">
        <f t="shared" si="28"/>
        <v>65884</v>
      </c>
      <c r="O35" s="40">
        <f>L35+M35+N35</f>
        <v>691782</v>
      </c>
      <c r="P35" s="38">
        <f>D35*17.5%</f>
        <v>1152970</v>
      </c>
      <c r="Q35" s="38">
        <f t="shared" si="30"/>
        <v>197652</v>
      </c>
      <c r="R35" s="38">
        <f t="shared" si="20"/>
        <v>65884</v>
      </c>
      <c r="S35" s="40">
        <f t="shared" si="31"/>
        <v>1416506</v>
      </c>
      <c r="T35" s="41">
        <f t="shared" si="21"/>
        <v>10339418</v>
      </c>
      <c r="U35" s="42"/>
      <c r="V35" s="68">
        <f t="shared" si="22"/>
        <v>10301200</v>
      </c>
      <c r="W35" s="69">
        <v>11000000</v>
      </c>
      <c r="X35" s="69"/>
      <c r="Y35" s="69">
        <f t="shared" si="23"/>
        <v>0</v>
      </c>
      <c r="Z35" s="69">
        <f t="shared" si="24"/>
        <v>0</v>
      </c>
    </row>
    <row r="36" spans="1:26" s="53" customFormat="1" ht="21.75" customHeight="1" x14ac:dyDescent="0.25">
      <c r="A36" s="29">
        <v>23</v>
      </c>
      <c r="B36" s="30" t="s">
        <v>140</v>
      </c>
      <c r="C36" s="31" t="s">
        <v>29</v>
      </c>
      <c r="D36" s="32">
        <f t="shared" si="25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8"/>
        <v>11031200</v>
      </c>
      <c r="L36" s="37">
        <f t="shared" si="26"/>
        <v>527072</v>
      </c>
      <c r="M36" s="38">
        <f t="shared" si="27"/>
        <v>98826</v>
      </c>
      <c r="N36" s="39">
        <f t="shared" si="28"/>
        <v>65884</v>
      </c>
      <c r="O36" s="40">
        <f>L36+M36+N36</f>
        <v>691782</v>
      </c>
      <c r="P36" s="38">
        <f>D36*17.5%</f>
        <v>1152970</v>
      </c>
      <c r="Q36" s="38">
        <f t="shared" si="30"/>
        <v>197652</v>
      </c>
      <c r="R36" s="38">
        <f t="shared" si="20"/>
        <v>65884</v>
      </c>
      <c r="S36" s="40">
        <f t="shared" si="31"/>
        <v>1416506</v>
      </c>
      <c r="T36" s="41">
        <f t="shared" si="21"/>
        <v>10339418</v>
      </c>
      <c r="U36" s="42"/>
      <c r="V36" s="68">
        <f t="shared" si="22"/>
        <v>10301200</v>
      </c>
      <c r="W36" s="69">
        <v>11000000</v>
      </c>
      <c r="X36" s="69"/>
      <c r="Y36" s="69">
        <f t="shared" si="23"/>
        <v>0</v>
      </c>
      <c r="Z36" s="69">
        <f t="shared" si="24"/>
        <v>0</v>
      </c>
    </row>
    <row r="37" spans="1:26" s="53" customFormat="1" ht="21.75" customHeight="1" x14ac:dyDescent="0.25">
      <c r="A37" s="29">
        <v>24</v>
      </c>
      <c r="B37" s="30" t="s">
        <v>141</v>
      </c>
      <c r="C37" s="31" t="s">
        <v>120</v>
      </c>
      <c r="D37" s="32">
        <f t="shared" si="25"/>
        <v>5746000</v>
      </c>
      <c r="E37" s="33">
        <v>26</v>
      </c>
      <c r="F37" s="34">
        <v>4773600</v>
      </c>
      <c r="G37" s="34">
        <v>972400</v>
      </c>
      <c r="H37" s="35">
        <v>5083000</v>
      </c>
      <c r="I37" s="35">
        <v>730000</v>
      </c>
      <c r="J37" s="35"/>
      <c r="K37" s="36">
        <f t="shared" si="18"/>
        <v>11559000</v>
      </c>
      <c r="L37" s="37">
        <f t="shared" si="26"/>
        <v>459680</v>
      </c>
      <c r="M37" s="38">
        <f t="shared" si="27"/>
        <v>86190</v>
      </c>
      <c r="N37" s="39">
        <f t="shared" si="28"/>
        <v>57460</v>
      </c>
      <c r="O37" s="40">
        <f t="shared" ref="O37:O45" si="34">L37+M37+N37</f>
        <v>603330</v>
      </c>
      <c r="P37" s="38">
        <f t="shared" ref="P37:P45" si="35">D37*17.5%</f>
        <v>1005549.9999999999</v>
      </c>
      <c r="Q37" s="38">
        <f t="shared" si="30"/>
        <v>172380</v>
      </c>
      <c r="R37" s="38">
        <f t="shared" si="20"/>
        <v>57460</v>
      </c>
      <c r="S37" s="40">
        <f t="shared" si="31"/>
        <v>1235390</v>
      </c>
      <c r="T37" s="41">
        <f t="shared" si="21"/>
        <v>10955670</v>
      </c>
      <c r="U37" s="42"/>
      <c r="V37" s="68">
        <f t="shared" si="22"/>
        <v>10829000</v>
      </c>
      <c r="W37" s="69">
        <v>11000000</v>
      </c>
      <c r="X37" s="69"/>
      <c r="Y37" s="69">
        <f t="shared" si="23"/>
        <v>0</v>
      </c>
      <c r="Z37" s="69">
        <f t="shared" si="24"/>
        <v>0</v>
      </c>
    </row>
    <row r="38" spans="1:26" s="53" customFormat="1" ht="21.75" customHeight="1" x14ac:dyDescent="0.25">
      <c r="A38" s="29">
        <v>25</v>
      </c>
      <c r="B38" s="30" t="s">
        <v>143</v>
      </c>
      <c r="C38" s="31" t="s">
        <v>29</v>
      </c>
      <c r="D38" s="32">
        <f t="shared" si="25"/>
        <v>6276400</v>
      </c>
      <c r="E38" s="33">
        <v>26</v>
      </c>
      <c r="F38" s="34">
        <v>5304000</v>
      </c>
      <c r="G38" s="34">
        <v>972400</v>
      </c>
      <c r="H38" s="35">
        <v>3712800</v>
      </c>
      <c r="I38" s="35">
        <v>730000</v>
      </c>
      <c r="J38" s="35"/>
      <c r="K38" s="36">
        <f t="shared" si="18"/>
        <v>10719200</v>
      </c>
      <c r="L38" s="37">
        <f t="shared" si="26"/>
        <v>502112</v>
      </c>
      <c r="M38" s="38">
        <f t="shared" si="27"/>
        <v>94146</v>
      </c>
      <c r="N38" s="39">
        <f t="shared" si="28"/>
        <v>62764</v>
      </c>
      <c r="O38" s="40">
        <f t="shared" si="34"/>
        <v>659022</v>
      </c>
      <c r="P38" s="38">
        <f t="shared" si="35"/>
        <v>1098370</v>
      </c>
      <c r="Q38" s="38">
        <f t="shared" si="30"/>
        <v>188292</v>
      </c>
      <c r="R38" s="38">
        <f t="shared" si="20"/>
        <v>62764</v>
      </c>
      <c r="S38" s="40">
        <f t="shared" si="31"/>
        <v>1349426</v>
      </c>
      <c r="T38" s="41">
        <f t="shared" si="21"/>
        <v>10060178</v>
      </c>
      <c r="U38" s="42"/>
      <c r="V38" s="68">
        <f t="shared" si="22"/>
        <v>9989200</v>
      </c>
      <c r="W38" s="69">
        <v>11000000</v>
      </c>
      <c r="X38" s="69"/>
      <c r="Y38" s="69">
        <f t="shared" si="23"/>
        <v>0</v>
      </c>
      <c r="Z38" s="69">
        <f t="shared" si="24"/>
        <v>0</v>
      </c>
    </row>
    <row r="39" spans="1:26" s="53" customFormat="1" ht="21.75" customHeight="1" x14ac:dyDescent="0.25">
      <c r="A39" s="62">
        <v>26</v>
      </c>
      <c r="B39" s="30" t="s">
        <v>145</v>
      </c>
      <c r="C39" s="31" t="s">
        <v>30</v>
      </c>
      <c r="D39" s="32">
        <f t="shared" si="25"/>
        <v>5746000</v>
      </c>
      <c r="E39" s="33">
        <v>26</v>
      </c>
      <c r="F39" s="34">
        <v>4773600</v>
      </c>
      <c r="G39" s="34">
        <v>972400</v>
      </c>
      <c r="H39" s="35">
        <v>5083000</v>
      </c>
      <c r="I39" s="35">
        <v>730000</v>
      </c>
      <c r="J39" s="35"/>
      <c r="K39" s="36">
        <f t="shared" si="18"/>
        <v>11559000</v>
      </c>
      <c r="L39" s="37">
        <f t="shared" si="26"/>
        <v>459680</v>
      </c>
      <c r="M39" s="38">
        <f t="shared" si="27"/>
        <v>86190</v>
      </c>
      <c r="N39" s="39">
        <f t="shared" si="28"/>
        <v>57460</v>
      </c>
      <c r="O39" s="40">
        <f t="shared" si="34"/>
        <v>603330</v>
      </c>
      <c r="P39" s="38">
        <f t="shared" si="35"/>
        <v>1005549.9999999999</v>
      </c>
      <c r="Q39" s="38">
        <f t="shared" si="30"/>
        <v>172380</v>
      </c>
      <c r="R39" s="38">
        <f t="shared" si="20"/>
        <v>57460</v>
      </c>
      <c r="S39" s="40">
        <f t="shared" si="31"/>
        <v>1235390</v>
      </c>
      <c r="T39" s="41">
        <f t="shared" si="21"/>
        <v>10955670</v>
      </c>
      <c r="U39" s="42"/>
      <c r="V39" s="68">
        <f t="shared" si="22"/>
        <v>10829000</v>
      </c>
      <c r="W39" s="69">
        <v>11000000</v>
      </c>
      <c r="X39" s="69"/>
      <c r="Y39" s="69">
        <f t="shared" si="23"/>
        <v>0</v>
      </c>
      <c r="Z39" s="69">
        <f t="shared" si="24"/>
        <v>0</v>
      </c>
    </row>
    <row r="40" spans="1:26" s="53" customFormat="1" ht="21.75" customHeight="1" x14ac:dyDescent="0.25">
      <c r="A40" s="29">
        <v>27</v>
      </c>
      <c r="B40" s="30" t="s">
        <v>91</v>
      </c>
      <c r="C40" s="31" t="s">
        <v>30</v>
      </c>
      <c r="D40" s="32">
        <f t="shared" si="25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/>
      <c r="K40" s="36">
        <f t="shared" si="18"/>
        <v>11559000</v>
      </c>
      <c r="L40" s="37">
        <f t="shared" si="26"/>
        <v>459680</v>
      </c>
      <c r="M40" s="38">
        <f t="shared" si="27"/>
        <v>86190</v>
      </c>
      <c r="N40" s="39">
        <f t="shared" si="28"/>
        <v>57460</v>
      </c>
      <c r="O40" s="40">
        <f t="shared" si="34"/>
        <v>603330</v>
      </c>
      <c r="P40" s="38">
        <f t="shared" si="35"/>
        <v>1005549.9999999999</v>
      </c>
      <c r="Q40" s="38">
        <f t="shared" si="30"/>
        <v>172380</v>
      </c>
      <c r="R40" s="38">
        <f t="shared" si="20"/>
        <v>57460</v>
      </c>
      <c r="S40" s="40">
        <f t="shared" si="31"/>
        <v>1235390</v>
      </c>
      <c r="T40" s="41">
        <f t="shared" si="21"/>
        <v>10955670</v>
      </c>
      <c r="U40" s="42"/>
      <c r="V40" s="68">
        <f t="shared" si="22"/>
        <v>10829000</v>
      </c>
      <c r="W40" s="69">
        <v>11000000</v>
      </c>
      <c r="X40" s="69">
        <f>4400000*2</f>
        <v>8800000</v>
      </c>
      <c r="Y40" s="69">
        <f>MAX(V40-O40-W40-X40,0)</f>
        <v>0</v>
      </c>
      <c r="Z40" s="69">
        <f t="shared" si="24"/>
        <v>0</v>
      </c>
    </row>
    <row r="41" spans="1:26" s="53" customFormat="1" ht="21.75" customHeight="1" x14ac:dyDescent="0.25">
      <c r="A41" s="29">
        <v>28</v>
      </c>
      <c r="B41" s="30" t="s">
        <v>197</v>
      </c>
      <c r="C41" s="31" t="s">
        <v>144</v>
      </c>
      <c r="D41" s="32">
        <f>F41+G41</f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/>
      <c r="K41" s="36">
        <f>F41+G41+H41+I41+J41</f>
        <v>11559000</v>
      </c>
      <c r="L41" s="37">
        <f t="shared" si="26"/>
        <v>459680</v>
      </c>
      <c r="M41" s="38">
        <f t="shared" si="27"/>
        <v>86190</v>
      </c>
      <c r="N41" s="39">
        <f t="shared" si="28"/>
        <v>57460</v>
      </c>
      <c r="O41" s="40">
        <f t="shared" si="34"/>
        <v>603330</v>
      </c>
      <c r="P41" s="38">
        <f t="shared" si="35"/>
        <v>1005549.9999999999</v>
      </c>
      <c r="Q41" s="38">
        <f t="shared" si="30"/>
        <v>172380</v>
      </c>
      <c r="R41" s="38">
        <f t="shared" si="20"/>
        <v>57460</v>
      </c>
      <c r="S41" s="40">
        <f t="shared" si="31"/>
        <v>1235390</v>
      </c>
      <c r="T41" s="41">
        <f t="shared" si="21"/>
        <v>10955670</v>
      </c>
      <c r="U41" s="42"/>
      <c r="V41" s="68">
        <f t="shared" si="22"/>
        <v>10829000</v>
      </c>
      <c r="W41" s="69">
        <v>11000000</v>
      </c>
      <c r="X41" s="69"/>
      <c r="Y41" s="69">
        <f t="shared" ref="Y41:Y45" si="36">MAX(V41-O41-W41-X41,0)</f>
        <v>0</v>
      </c>
      <c r="Z41" s="69">
        <f t="shared" si="24"/>
        <v>0</v>
      </c>
    </row>
    <row r="42" spans="1:26" s="53" customFormat="1" ht="21.75" customHeight="1" x14ac:dyDescent="0.25">
      <c r="A42" s="29">
        <v>29</v>
      </c>
      <c r="B42" s="30" t="s">
        <v>198</v>
      </c>
      <c r="C42" s="31" t="s">
        <v>29</v>
      </c>
      <c r="D42" s="32">
        <f t="shared" ref="D42:D45" si="37">F42+G42</f>
        <v>6276400</v>
      </c>
      <c r="E42" s="33">
        <v>26</v>
      </c>
      <c r="F42" s="34">
        <v>5304000</v>
      </c>
      <c r="G42" s="34">
        <v>972400</v>
      </c>
      <c r="H42" s="35">
        <v>3712800</v>
      </c>
      <c r="I42" s="35">
        <v>730000</v>
      </c>
      <c r="J42" s="35"/>
      <c r="K42" s="36">
        <f t="shared" ref="K42:K45" si="38">F42+G42+H42+I42+J42</f>
        <v>10719200</v>
      </c>
      <c r="L42" s="37">
        <f t="shared" si="26"/>
        <v>502112</v>
      </c>
      <c r="M42" s="38">
        <f t="shared" si="27"/>
        <v>94146</v>
      </c>
      <c r="N42" s="39">
        <f t="shared" si="28"/>
        <v>62764</v>
      </c>
      <c r="O42" s="40">
        <f t="shared" si="34"/>
        <v>659022</v>
      </c>
      <c r="P42" s="38">
        <f t="shared" si="35"/>
        <v>1098370</v>
      </c>
      <c r="Q42" s="38">
        <f t="shared" si="30"/>
        <v>188292</v>
      </c>
      <c r="R42" s="38">
        <f t="shared" si="20"/>
        <v>62764</v>
      </c>
      <c r="S42" s="40">
        <f t="shared" si="31"/>
        <v>1349426</v>
      </c>
      <c r="T42" s="41">
        <f t="shared" si="21"/>
        <v>10060178</v>
      </c>
      <c r="U42" s="42"/>
      <c r="V42" s="68">
        <f t="shared" si="22"/>
        <v>9989200</v>
      </c>
      <c r="W42" s="69">
        <v>11000000</v>
      </c>
      <c r="X42" s="69"/>
      <c r="Y42" s="69">
        <f t="shared" si="36"/>
        <v>0</v>
      </c>
      <c r="Z42" s="69">
        <f t="shared" si="24"/>
        <v>0</v>
      </c>
    </row>
    <row r="43" spans="1:26" s="53" customFormat="1" ht="21.75" customHeight="1" x14ac:dyDescent="0.25">
      <c r="A43" s="29">
        <v>30</v>
      </c>
      <c r="B43" s="30" t="s">
        <v>196</v>
      </c>
      <c r="C43" s="31" t="s">
        <v>29</v>
      </c>
      <c r="D43" s="32">
        <f t="shared" si="37"/>
        <v>6276400</v>
      </c>
      <c r="E43" s="33">
        <v>26</v>
      </c>
      <c r="F43" s="34">
        <v>5304000</v>
      </c>
      <c r="G43" s="34">
        <v>972400</v>
      </c>
      <c r="H43" s="35">
        <v>3712800</v>
      </c>
      <c r="I43" s="35">
        <v>730000</v>
      </c>
      <c r="J43" s="35"/>
      <c r="K43" s="36">
        <f t="shared" si="38"/>
        <v>10719200</v>
      </c>
      <c r="L43" s="37">
        <f t="shared" si="26"/>
        <v>502112</v>
      </c>
      <c r="M43" s="38">
        <f t="shared" si="27"/>
        <v>94146</v>
      </c>
      <c r="N43" s="39">
        <f t="shared" si="28"/>
        <v>62764</v>
      </c>
      <c r="O43" s="40">
        <f t="shared" si="34"/>
        <v>659022</v>
      </c>
      <c r="P43" s="38">
        <f t="shared" si="35"/>
        <v>1098370</v>
      </c>
      <c r="Q43" s="38">
        <f t="shared" si="30"/>
        <v>188292</v>
      </c>
      <c r="R43" s="38">
        <f t="shared" si="20"/>
        <v>62764</v>
      </c>
      <c r="S43" s="40">
        <f t="shared" si="31"/>
        <v>1349426</v>
      </c>
      <c r="T43" s="41">
        <f t="shared" si="21"/>
        <v>10060178</v>
      </c>
      <c r="U43" s="42"/>
      <c r="V43" s="68">
        <f t="shared" si="22"/>
        <v>9989200</v>
      </c>
      <c r="W43" s="69">
        <v>11000000</v>
      </c>
      <c r="X43" s="69"/>
      <c r="Y43" s="69">
        <f t="shared" si="36"/>
        <v>0</v>
      </c>
      <c r="Z43" s="69">
        <f t="shared" si="24"/>
        <v>0</v>
      </c>
    </row>
    <row r="44" spans="1:26" s="53" customFormat="1" ht="21.75" customHeight="1" x14ac:dyDescent="0.25">
      <c r="A44" s="29">
        <v>31</v>
      </c>
      <c r="B44" s="30" t="s">
        <v>210</v>
      </c>
      <c r="C44" s="31" t="s">
        <v>29</v>
      </c>
      <c r="D44" s="32">
        <f t="shared" si="37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8"/>
        <v>11031200</v>
      </c>
      <c r="L44" s="37">
        <f t="shared" si="26"/>
        <v>527072</v>
      </c>
      <c r="M44" s="38">
        <f t="shared" si="27"/>
        <v>98826</v>
      </c>
      <c r="N44" s="39">
        <f t="shared" si="28"/>
        <v>65884</v>
      </c>
      <c r="O44" s="40">
        <f t="shared" si="34"/>
        <v>691782</v>
      </c>
      <c r="P44" s="38">
        <f t="shared" si="35"/>
        <v>1152970</v>
      </c>
      <c r="Q44" s="38">
        <f t="shared" si="30"/>
        <v>197652</v>
      </c>
      <c r="R44" s="38">
        <f t="shared" si="20"/>
        <v>65884</v>
      </c>
      <c r="S44" s="40">
        <f t="shared" si="31"/>
        <v>1416506</v>
      </c>
      <c r="T44" s="41">
        <f t="shared" si="21"/>
        <v>10339418</v>
      </c>
      <c r="U44" s="42"/>
      <c r="V44" s="68">
        <f t="shared" si="22"/>
        <v>10301200</v>
      </c>
      <c r="W44" s="69">
        <v>11000000</v>
      </c>
      <c r="X44" s="69"/>
      <c r="Y44" s="69">
        <f t="shared" si="36"/>
        <v>0</v>
      </c>
      <c r="Z44" s="69">
        <f t="shared" si="24"/>
        <v>0</v>
      </c>
    </row>
    <row r="45" spans="1:26" s="53" customFormat="1" ht="21.75" customHeight="1" x14ac:dyDescent="0.25">
      <c r="A45" s="62">
        <v>32</v>
      </c>
      <c r="B45" s="30" t="s">
        <v>211</v>
      </c>
      <c r="C45" s="31" t="s">
        <v>30</v>
      </c>
      <c r="D45" s="32">
        <f t="shared" si="37"/>
        <v>5746000</v>
      </c>
      <c r="E45" s="33">
        <v>26</v>
      </c>
      <c r="F45" s="34">
        <v>4773600</v>
      </c>
      <c r="G45" s="34">
        <v>972400</v>
      </c>
      <c r="H45" s="35">
        <v>5083000</v>
      </c>
      <c r="I45" s="35">
        <v>730000</v>
      </c>
      <c r="J45" s="35"/>
      <c r="K45" s="36">
        <f t="shared" si="38"/>
        <v>11559000</v>
      </c>
      <c r="L45" s="37">
        <f t="shared" si="26"/>
        <v>459680</v>
      </c>
      <c r="M45" s="38">
        <f t="shared" si="27"/>
        <v>86190</v>
      </c>
      <c r="N45" s="39">
        <f t="shared" si="28"/>
        <v>57460</v>
      </c>
      <c r="O45" s="40">
        <f t="shared" si="34"/>
        <v>603330</v>
      </c>
      <c r="P45" s="38">
        <f t="shared" si="35"/>
        <v>1005549.9999999999</v>
      </c>
      <c r="Q45" s="38">
        <f t="shared" si="30"/>
        <v>172380</v>
      </c>
      <c r="R45" s="38">
        <f t="shared" si="20"/>
        <v>57460</v>
      </c>
      <c r="S45" s="40">
        <f t="shared" si="31"/>
        <v>1235390</v>
      </c>
      <c r="T45" s="41">
        <f t="shared" si="21"/>
        <v>10955670</v>
      </c>
      <c r="U45" s="42"/>
      <c r="V45" s="68">
        <f t="shared" si="22"/>
        <v>10829000</v>
      </c>
      <c r="W45" s="69">
        <v>11000000</v>
      </c>
      <c r="X45" s="69"/>
      <c r="Y45" s="69">
        <f t="shared" si="36"/>
        <v>0</v>
      </c>
      <c r="Z45" s="69">
        <f t="shared" si="24"/>
        <v>0</v>
      </c>
    </row>
    <row r="46" spans="1:26" s="53" customFormat="1" ht="21.75" customHeight="1" x14ac:dyDescent="0.25">
      <c r="A46" s="29"/>
      <c r="B46" s="30"/>
      <c r="C46" s="31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29"/>
      <c r="B47" s="30"/>
      <c r="C47" s="31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53" customFormat="1" ht="21.75" customHeight="1" x14ac:dyDescent="0.25">
      <c r="A48" s="62"/>
      <c r="B48" s="30"/>
      <c r="C48" s="31"/>
      <c r="D48" s="32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68"/>
      <c r="W48" s="69"/>
      <c r="X48" s="69"/>
      <c r="Y48" s="69"/>
      <c r="Z48" s="69"/>
    </row>
    <row r="49" spans="1:26" s="53" customFormat="1" ht="21.75" customHeight="1" x14ac:dyDescent="0.25">
      <c r="A49" s="29"/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0" t="s">
        <v>38</v>
      </c>
      <c r="B50" s="111"/>
      <c r="C50" s="112"/>
      <c r="D50" s="51">
        <f>SUM(D51:D58)</f>
        <v>30183000</v>
      </c>
      <c r="E50" s="51">
        <f t="shared" ref="E50:Z50" si="39">SUM(E51:E58)</f>
        <v>130</v>
      </c>
      <c r="F50" s="51">
        <f t="shared" si="39"/>
        <v>24476200</v>
      </c>
      <c r="G50" s="51">
        <f t="shared" si="39"/>
        <v>5706800</v>
      </c>
      <c r="H50" s="51">
        <f t="shared" si="39"/>
        <v>18917600</v>
      </c>
      <c r="I50" s="51">
        <f t="shared" si="39"/>
        <v>3650000</v>
      </c>
      <c r="J50" s="51">
        <f t="shared" si="39"/>
        <v>0</v>
      </c>
      <c r="K50" s="51">
        <f t="shared" si="39"/>
        <v>52750600</v>
      </c>
      <c r="L50" s="51">
        <f t="shared" si="39"/>
        <v>2414640</v>
      </c>
      <c r="M50" s="51">
        <f t="shared" si="39"/>
        <v>452745</v>
      </c>
      <c r="N50" s="51">
        <f t="shared" si="39"/>
        <v>301830</v>
      </c>
      <c r="O50" s="51">
        <f t="shared" si="39"/>
        <v>3169215</v>
      </c>
      <c r="P50" s="51">
        <f t="shared" si="39"/>
        <v>5282025</v>
      </c>
      <c r="Q50" s="51">
        <f t="shared" si="39"/>
        <v>905490</v>
      </c>
      <c r="R50" s="51">
        <f t="shared" si="39"/>
        <v>301830</v>
      </c>
      <c r="S50" s="51">
        <f t="shared" si="39"/>
        <v>6489345</v>
      </c>
      <c r="T50" s="51">
        <f t="shared" si="39"/>
        <v>49581385</v>
      </c>
      <c r="U50" s="51">
        <f t="shared" si="39"/>
        <v>0</v>
      </c>
      <c r="V50" s="51">
        <f t="shared" si="39"/>
        <v>49100600</v>
      </c>
      <c r="W50" s="51">
        <f t="shared" si="39"/>
        <v>55000000</v>
      </c>
      <c r="X50" s="51">
        <f t="shared" si="39"/>
        <v>4400000</v>
      </c>
      <c r="Y50" s="51">
        <f t="shared" si="39"/>
        <v>0</v>
      </c>
      <c r="Z50" s="51">
        <f t="shared" si="39"/>
        <v>0</v>
      </c>
    </row>
    <row r="51" spans="1:26" s="26" customFormat="1" ht="21.75" customHeight="1" x14ac:dyDescent="0.25">
      <c r="A51" s="29">
        <v>33</v>
      </c>
      <c r="B51" s="30" t="s">
        <v>42</v>
      </c>
      <c r="C51" s="31" t="s">
        <v>41</v>
      </c>
      <c r="D51" s="43">
        <f t="shared" ref="D51:D54" si="4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4" si="41">D51*8%</f>
        <v>443632</v>
      </c>
      <c r="M51" s="38">
        <f t="shared" ref="M51:M54" si="42">D51*1.5%</f>
        <v>83181</v>
      </c>
      <c r="N51" s="39">
        <f t="shared" ref="N51:N54" si="43">D51*1%</f>
        <v>55454</v>
      </c>
      <c r="O51" s="40">
        <f t="shared" ref="O51:O54" si="4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4" si="45">P51+Q51+R51</f>
        <v>1192261</v>
      </c>
      <c r="T51" s="41">
        <f t="shared" ref="T51:T55" si="46">K51-O51-Z51</f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ref="Y51:Y54" si="47">MAX(V51-O51-W51-X51,0)</f>
        <v>0</v>
      </c>
      <c r="Z51" s="69">
        <f t="shared" ref="Z51:Z54" si="48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34</v>
      </c>
      <c r="B52" s="30" t="s">
        <v>105</v>
      </c>
      <c r="C52" s="31" t="s">
        <v>40</v>
      </c>
      <c r="D52" s="43">
        <f t="shared" si="4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49">F52+G52+H52+I52+J52</f>
        <v>10828400</v>
      </c>
      <c r="L52" s="37">
        <f t="shared" si="41"/>
        <v>503776</v>
      </c>
      <c r="M52" s="38">
        <f t="shared" si="42"/>
        <v>94458</v>
      </c>
      <c r="N52" s="39">
        <f t="shared" si="43"/>
        <v>62972</v>
      </c>
      <c r="O52" s="40">
        <f t="shared" si="44"/>
        <v>661206</v>
      </c>
      <c r="P52" s="38">
        <f t="shared" ref="P52" si="50">D52*17.5%</f>
        <v>1102010</v>
      </c>
      <c r="Q52" s="38">
        <f t="shared" ref="Q52:Q54" si="51">D52*3%</f>
        <v>188916</v>
      </c>
      <c r="R52" s="38">
        <f t="shared" ref="R52:R54" si="52">D52*1%</f>
        <v>62972</v>
      </c>
      <c r="S52" s="40">
        <f t="shared" si="45"/>
        <v>1353898</v>
      </c>
      <c r="T52" s="41">
        <f t="shared" si="46"/>
        <v>10167194</v>
      </c>
      <c r="U52" s="42"/>
      <c r="V52" s="68">
        <f t="shared" si="1"/>
        <v>10098400</v>
      </c>
      <c r="W52" s="69">
        <v>11000000</v>
      </c>
      <c r="X52" s="69">
        <v>4400000</v>
      </c>
      <c r="Y52" s="69">
        <f t="shared" si="47"/>
        <v>0</v>
      </c>
      <c r="Z52" s="69">
        <f t="shared" si="48"/>
        <v>0</v>
      </c>
    </row>
    <row r="53" spans="1:26" s="14" customFormat="1" ht="17.25" customHeight="1" x14ac:dyDescent="0.25">
      <c r="A53" s="29">
        <v>35</v>
      </c>
      <c r="B53" s="64" t="s">
        <v>117</v>
      </c>
      <c r="C53" s="31" t="s">
        <v>40</v>
      </c>
      <c r="D53" s="43">
        <f t="shared" si="4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9"/>
        <v>10828400</v>
      </c>
      <c r="L53" s="37">
        <f t="shared" si="41"/>
        <v>503776</v>
      </c>
      <c r="M53" s="38">
        <f t="shared" si="42"/>
        <v>94458</v>
      </c>
      <c r="N53" s="39">
        <f t="shared" si="43"/>
        <v>62972</v>
      </c>
      <c r="O53" s="40">
        <f t="shared" si="44"/>
        <v>661206</v>
      </c>
      <c r="P53" s="38">
        <f>D53*17.5%</f>
        <v>1102010</v>
      </c>
      <c r="Q53" s="38">
        <f t="shared" si="51"/>
        <v>188916</v>
      </c>
      <c r="R53" s="38">
        <f t="shared" si="52"/>
        <v>62972</v>
      </c>
      <c r="S53" s="40">
        <f t="shared" si="45"/>
        <v>1353898</v>
      </c>
      <c r="T53" s="41">
        <f t="shared" si="46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47"/>
        <v>0</v>
      </c>
      <c r="Z53" s="69">
        <f t="shared" si="48"/>
        <v>0</v>
      </c>
    </row>
    <row r="54" spans="1:26" s="14" customFormat="1" ht="17.25" customHeight="1" x14ac:dyDescent="0.25">
      <c r="A54" s="62">
        <v>36</v>
      </c>
      <c r="B54" s="30" t="s">
        <v>121</v>
      </c>
      <c r="C54" s="31" t="s">
        <v>40</v>
      </c>
      <c r="D54" s="43">
        <f t="shared" si="4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9"/>
        <v>10828400</v>
      </c>
      <c r="L54" s="37">
        <f t="shared" si="41"/>
        <v>503776</v>
      </c>
      <c r="M54" s="38">
        <f t="shared" si="42"/>
        <v>94458</v>
      </c>
      <c r="N54" s="39">
        <f t="shared" si="43"/>
        <v>62972</v>
      </c>
      <c r="O54" s="40">
        <f t="shared" si="44"/>
        <v>661206</v>
      </c>
      <c r="P54" s="38">
        <f>D54*17.5%</f>
        <v>1102010</v>
      </c>
      <c r="Q54" s="38">
        <f t="shared" si="51"/>
        <v>188916</v>
      </c>
      <c r="R54" s="38">
        <f t="shared" si="52"/>
        <v>62972</v>
      </c>
      <c r="S54" s="40">
        <f t="shared" si="45"/>
        <v>1353898</v>
      </c>
      <c r="T54" s="41">
        <f t="shared" si="46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47"/>
        <v>0</v>
      </c>
      <c r="Z54" s="69">
        <f t="shared" si="48"/>
        <v>0</v>
      </c>
    </row>
    <row r="55" spans="1:26" s="14" customFormat="1" ht="21.75" customHeight="1" x14ac:dyDescent="0.25">
      <c r="A55" s="29">
        <v>37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46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17.25" customHeight="1" x14ac:dyDescent="0.25">
      <c r="A56" s="62"/>
      <c r="B56" s="30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21.75" customHeight="1" x14ac:dyDescent="0.25">
      <c r="A57" s="29"/>
      <c r="B57" s="30"/>
      <c r="C57" s="31"/>
      <c r="D57" s="43"/>
      <c r="E57" s="33"/>
      <c r="F57" s="34"/>
      <c r="G57" s="34"/>
      <c r="H57" s="35"/>
      <c r="I57" s="35"/>
      <c r="J57" s="35"/>
      <c r="K57" s="36"/>
      <c r="L57" s="37"/>
      <c r="M57" s="38"/>
      <c r="N57" s="39"/>
      <c r="O57" s="40"/>
      <c r="P57" s="38"/>
      <c r="Q57" s="38"/>
      <c r="R57" s="38"/>
      <c r="S57" s="40"/>
      <c r="T57" s="41"/>
      <c r="U57" s="42"/>
      <c r="V57" s="68"/>
      <c r="W57" s="69"/>
      <c r="X57" s="69"/>
      <c r="Y57" s="69"/>
      <c r="Z57" s="69"/>
    </row>
    <row r="58" spans="1:26" s="14" customFormat="1" ht="21.75" customHeight="1" x14ac:dyDescent="0.25">
      <c r="A58" s="62"/>
      <c r="B58" s="64"/>
      <c r="C58" s="31"/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/>
    </row>
    <row r="59" spans="1:26" s="14" customFormat="1" ht="19.5" customHeight="1" x14ac:dyDescent="0.25">
      <c r="A59" s="116" t="s">
        <v>43</v>
      </c>
      <c r="B59" s="117"/>
      <c r="C59" s="46"/>
      <c r="D59" s="47">
        <f t="shared" ref="D59:Y59" si="53">D11+D13+D17+D50</f>
        <v>245078600</v>
      </c>
      <c r="E59" s="47">
        <f t="shared" si="53"/>
        <v>962</v>
      </c>
      <c r="F59" s="47">
        <f t="shared" si="53"/>
        <v>203647000</v>
      </c>
      <c r="G59" s="47">
        <f t="shared" si="53"/>
        <v>41431600</v>
      </c>
      <c r="H59" s="47">
        <f t="shared" si="53"/>
        <v>152224800</v>
      </c>
      <c r="I59" s="47">
        <f t="shared" si="53"/>
        <v>26280000</v>
      </c>
      <c r="J59" s="47">
        <f t="shared" si="53"/>
        <v>0</v>
      </c>
      <c r="K59" s="47">
        <f t="shared" si="53"/>
        <v>410418200</v>
      </c>
      <c r="L59" s="47">
        <f t="shared" si="53"/>
        <v>19606288</v>
      </c>
      <c r="M59" s="47">
        <f t="shared" si="53"/>
        <v>3676179</v>
      </c>
      <c r="N59" s="47">
        <f t="shared" si="53"/>
        <v>2450786</v>
      </c>
      <c r="O59" s="47">
        <f t="shared" si="53"/>
        <v>25733253</v>
      </c>
      <c r="P59" s="47">
        <f t="shared" si="53"/>
        <v>42888755</v>
      </c>
      <c r="Q59" s="47">
        <f t="shared" si="53"/>
        <v>7352358</v>
      </c>
      <c r="R59" s="47">
        <f t="shared" si="53"/>
        <v>2450786</v>
      </c>
      <c r="S59" s="47">
        <f t="shared" si="53"/>
        <v>52691899</v>
      </c>
      <c r="T59" s="47">
        <f t="shared" si="53"/>
        <v>385864902</v>
      </c>
      <c r="U59" s="47">
        <f t="shared" si="53"/>
        <v>0</v>
      </c>
      <c r="V59" s="47">
        <f t="shared" si="53"/>
        <v>384138200</v>
      </c>
      <c r="W59" s="47">
        <f t="shared" si="53"/>
        <v>396000000</v>
      </c>
      <c r="X59" s="47">
        <f t="shared" si="53"/>
        <v>110000000</v>
      </c>
      <c r="Y59" s="47">
        <f t="shared" si="53"/>
        <v>4047800</v>
      </c>
      <c r="Z59" s="47">
        <f>Z11+Z13+Z17+Z50</f>
        <v>202391</v>
      </c>
    </row>
    <row r="60" spans="1:26" s="17" customFormat="1" ht="19.5" customHeight="1" x14ac:dyDescent="0.25">
      <c r="A60" s="11"/>
      <c r="B60" s="16"/>
      <c r="C60" s="16"/>
      <c r="D60" s="11"/>
      <c r="E60" s="11"/>
      <c r="F60" s="11"/>
      <c r="G60" s="11"/>
      <c r="H60" s="11"/>
      <c r="I60" s="16"/>
      <c r="J60" s="16"/>
      <c r="K60" s="16"/>
      <c r="L60" s="16"/>
      <c r="M60" s="16"/>
      <c r="N60" s="106"/>
      <c r="O60" s="106"/>
      <c r="P60" s="106"/>
      <c r="Q60" s="106"/>
      <c r="R60" s="106"/>
      <c r="S60" s="106"/>
      <c r="T60" s="106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05" t="s">
        <v>46</v>
      </c>
      <c r="O61" s="105"/>
      <c r="P61" s="105"/>
      <c r="Q61" s="105"/>
      <c r="R61" s="105"/>
      <c r="S61" s="105"/>
      <c r="T61" s="105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6" t="s">
        <v>47</v>
      </c>
      <c r="O62" s="106"/>
      <c r="P62" s="106"/>
      <c r="Q62" s="106"/>
      <c r="R62" s="106"/>
      <c r="S62" s="106"/>
      <c r="T62" s="106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17:C17"/>
    <mergeCell ref="A50:C50"/>
    <mergeCell ref="A59:B5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K8:K9"/>
    <mergeCell ref="N61:T61"/>
    <mergeCell ref="N62:T62"/>
    <mergeCell ref="X8:X9"/>
    <mergeCell ref="Y8:Y9"/>
    <mergeCell ref="Z8:Z9"/>
    <mergeCell ref="W8:W9"/>
    <mergeCell ref="N60:T60"/>
    <mergeCell ref="L8:O8"/>
    <mergeCell ref="P8:S8"/>
    <mergeCell ref="U8:U9"/>
    <mergeCell ref="V8:V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TONGLUONG</vt:lpstr>
      <vt:lpstr>TONGBHXH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2025-07-08T08:27:33Z</dcterms:modified>
</cp:coreProperties>
</file>