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UNIT +ECO da nhap T8\"/>
    </mc:Choice>
  </mc:AlternateContent>
  <xr:revisionPtr revIDLastSave="0" documentId="13_ncr:1_{FB7804CB-CDA9-42CA-BC60-3410F77D2082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Tra_lai_hang_ban" sheetId="4" r:id="rId1"/>
    <sheet name="Tổng hợp " sheetId="3" r:id="rId2"/>
    <sheet name="Chi tiết" sheetId="2" r:id="rId3"/>
    <sheet name="Tổng hợp  (2)" sheetId="5" r:id="rId4"/>
  </sheets>
  <definedNames>
    <definedName name="_xlnm._FilterDatabase" localSheetId="2" hidden="1">'Chi tiết'!$A$3:$P$216</definedName>
    <definedName name="_xlnm._FilterDatabase" localSheetId="0" hidden="1">Tra_lai_hang_ban!$A$2:$U$40</definedName>
  </definedNames>
  <calcPr calcId="191029" concurrentManualCount="12"/>
</workbook>
</file>

<file path=xl/calcChain.xml><?xml version="1.0" encoding="utf-8"?>
<calcChain xmlns="http://schemas.openxmlformats.org/spreadsheetml/2006/main">
  <c r="B219" i="2" l="1"/>
  <c r="B218" i="2"/>
  <c r="M219" i="2"/>
  <c r="L219" i="2" s="1"/>
  <c r="N219" i="2" s="1"/>
  <c r="M218" i="2"/>
  <c r="L218" i="2" s="1"/>
  <c r="N218" i="2" s="1"/>
  <c r="M202" i="2" l="1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01" i="2"/>
  <c r="L202" i="2" l="1"/>
  <c r="L203" i="2"/>
  <c r="N203" i="2" s="1"/>
  <c r="L204" i="2"/>
  <c r="N204" i="2" s="1"/>
  <c r="L205" i="2"/>
  <c r="N205" i="2" s="1"/>
  <c r="L206" i="2"/>
  <c r="L207" i="2"/>
  <c r="N207" i="2" s="1"/>
  <c r="L208" i="2"/>
  <c r="N208" i="2" s="1"/>
  <c r="L209" i="2"/>
  <c r="N209" i="2" s="1"/>
  <c r="L210" i="2"/>
  <c r="N210" i="2" s="1"/>
  <c r="L211" i="2"/>
  <c r="N211" i="2" s="1"/>
  <c r="L212" i="2"/>
  <c r="N212" i="2" s="1"/>
  <c r="L213" i="2"/>
  <c r="N213" i="2" s="1"/>
  <c r="L214" i="2"/>
  <c r="N214" i="2" s="1"/>
  <c r="L215" i="2"/>
  <c r="N215" i="2" s="1"/>
  <c r="L216" i="2"/>
  <c r="N216" i="2" s="1"/>
  <c r="L201" i="2"/>
  <c r="N202" i="2"/>
  <c r="N206" i="2"/>
  <c r="N201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02" i="2"/>
  <c r="B201" i="2"/>
  <c r="B193" i="2"/>
  <c r="B194" i="2"/>
  <c r="B195" i="2"/>
  <c r="B196" i="2"/>
  <c r="B197" i="2"/>
  <c r="B198" i="2"/>
  <c r="B199" i="2"/>
  <c r="B200" i="2"/>
  <c r="B191" i="2"/>
  <c r="B192" i="2"/>
  <c r="I5" i="3"/>
  <c r="F23" i="5" l="1"/>
  <c r="I5" i="5"/>
  <c r="C5" i="5"/>
  <c r="N185" i="2"/>
  <c r="N186" i="2"/>
  <c r="N187" i="2"/>
  <c r="N188" i="2"/>
  <c r="N189" i="2"/>
  <c r="N190" i="2"/>
  <c r="B185" i="2"/>
  <c r="B186" i="2"/>
  <c r="B187" i="2"/>
  <c r="B188" i="2"/>
  <c r="B189" i="2"/>
  <c r="B190" i="2"/>
  <c r="F23" i="3" l="1"/>
  <c r="M176" i="2" l="1"/>
  <c r="L176" i="2" s="1"/>
  <c r="N176" i="2" s="1"/>
  <c r="M177" i="2"/>
  <c r="L177" i="2" s="1"/>
  <c r="N177" i="2" s="1"/>
  <c r="M178" i="2"/>
  <c r="L178" i="2" s="1"/>
  <c r="N178" i="2" s="1"/>
  <c r="M179" i="2"/>
  <c r="L179" i="2" s="1"/>
  <c r="N179" i="2" s="1"/>
  <c r="M180" i="2"/>
  <c r="L180" i="2" s="1"/>
  <c r="N180" i="2" s="1"/>
  <c r="M181" i="2"/>
  <c r="L181" i="2" s="1"/>
  <c r="N181" i="2" s="1"/>
  <c r="M182" i="2"/>
  <c r="L182" i="2" s="1"/>
  <c r="N182" i="2" s="1"/>
  <c r="M183" i="2"/>
  <c r="L183" i="2" s="1"/>
  <c r="N183" i="2" s="1"/>
  <c r="M184" i="2"/>
  <c r="L184" i="2" s="1"/>
  <c r="N184" i="2" s="1"/>
  <c r="B176" i="2"/>
  <c r="B177" i="2"/>
  <c r="B178" i="2"/>
  <c r="B179" i="2"/>
  <c r="B180" i="2"/>
  <c r="B181" i="2"/>
  <c r="B182" i="2"/>
  <c r="B183" i="2"/>
  <c r="B184" i="2"/>
  <c r="L168" i="2"/>
  <c r="N168" i="2" s="1"/>
  <c r="M160" i="2"/>
  <c r="L160" i="2" s="1"/>
  <c r="N160" i="2" s="1"/>
  <c r="M161" i="2"/>
  <c r="L161" i="2" s="1"/>
  <c r="M162" i="2"/>
  <c r="L162" i="2" s="1"/>
  <c r="M163" i="2"/>
  <c r="L163" i="2" s="1"/>
  <c r="N163" i="2" s="1"/>
  <c r="M164" i="2"/>
  <c r="L164" i="2" s="1"/>
  <c r="N164" i="2" s="1"/>
  <c r="M165" i="2"/>
  <c r="L165" i="2" s="1"/>
  <c r="M166" i="2"/>
  <c r="L166" i="2" s="1"/>
  <c r="N166" i="2" s="1"/>
  <c r="M167" i="2"/>
  <c r="L167" i="2" s="1"/>
  <c r="M168" i="2"/>
  <c r="M169" i="2"/>
  <c r="L169" i="2" s="1"/>
  <c r="N169" i="2" s="1"/>
  <c r="M170" i="2"/>
  <c r="L170" i="2" s="1"/>
  <c r="M171" i="2"/>
  <c r="L171" i="2" s="1"/>
  <c r="M172" i="2"/>
  <c r="L172" i="2" s="1"/>
  <c r="N172" i="2" s="1"/>
  <c r="M173" i="2"/>
  <c r="L173" i="2" s="1"/>
  <c r="N173" i="2" s="1"/>
  <c r="M174" i="2"/>
  <c r="L174" i="2" s="1"/>
  <c r="M175" i="2"/>
  <c r="L175" i="2" s="1"/>
  <c r="N175" i="2" s="1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6" i="2" l="1"/>
  <c r="B152" i="2"/>
  <c r="B153" i="2"/>
  <c r="B154" i="2"/>
  <c r="B155" i="2"/>
  <c r="B151" i="2" l="1"/>
  <c r="B150" i="2" l="1"/>
  <c r="B149" i="2"/>
  <c r="B148" i="2"/>
  <c r="B147" i="2"/>
  <c r="B146" i="2"/>
  <c r="B145" i="2"/>
  <c r="B134" i="2"/>
  <c r="B135" i="2"/>
  <c r="B136" i="2"/>
  <c r="B137" i="2"/>
  <c r="B138" i="2"/>
  <c r="B139" i="2"/>
  <c r="B140" i="2"/>
  <c r="B141" i="2"/>
  <c r="B142" i="2"/>
  <c r="B143" i="2"/>
  <c r="B14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N1" i="2"/>
  <c r="C5" i="3"/>
  <c r="C15" i="5" l="1"/>
  <c r="C12" i="5"/>
  <c r="E8" i="5"/>
  <c r="C7" i="5"/>
  <c r="E12" i="5"/>
  <c r="F17" i="5"/>
  <c r="F14" i="5"/>
  <c r="F11" i="5"/>
  <c r="C8" i="5"/>
  <c r="C14" i="5"/>
  <c r="C9" i="5"/>
  <c r="E17" i="5"/>
  <c r="E14" i="5"/>
  <c r="E11" i="5"/>
  <c r="F7" i="5"/>
  <c r="C11" i="5"/>
  <c r="F10" i="5"/>
  <c r="D17" i="5"/>
  <c r="D14" i="5"/>
  <c r="D11" i="5"/>
  <c r="E7" i="5"/>
  <c r="C17" i="5"/>
  <c r="F6" i="5"/>
  <c r="F16" i="5"/>
  <c r="F13" i="5"/>
  <c r="E16" i="5"/>
  <c r="E13" i="5"/>
  <c r="E10" i="5"/>
  <c r="E6" i="5"/>
  <c r="C13" i="5"/>
  <c r="F9" i="5"/>
  <c r="F12" i="5"/>
  <c r="D16" i="5"/>
  <c r="D13" i="5"/>
  <c r="C10" i="5"/>
  <c r="D6" i="5"/>
  <c r="C16" i="5"/>
  <c r="C6" i="5"/>
  <c r="F15" i="5"/>
  <c r="E9" i="5"/>
  <c r="E15" i="5"/>
  <c r="D15" i="5"/>
  <c r="D12" i="5"/>
  <c r="F8" i="5"/>
  <c r="C13" i="3"/>
  <c r="D13" i="3"/>
  <c r="F17" i="3"/>
  <c r="D9" i="3"/>
  <c r="D12" i="3"/>
  <c r="D15" i="3"/>
  <c r="D6" i="3"/>
  <c r="E9" i="3"/>
  <c r="F9" i="3"/>
  <c r="C6" i="3"/>
  <c r="C9" i="3"/>
  <c r="C12" i="3"/>
  <c r="C15" i="3"/>
  <c r="E12" i="3"/>
  <c r="C10" i="3"/>
  <c r="D16" i="3"/>
  <c r="E7" i="3"/>
  <c r="F7" i="3"/>
  <c r="C8" i="3"/>
  <c r="C11" i="3"/>
  <c r="C14" i="3"/>
  <c r="C17" i="3"/>
  <c r="E6" i="3"/>
  <c r="F12" i="3"/>
  <c r="C16" i="3"/>
  <c r="E10" i="3"/>
  <c r="F16" i="3"/>
  <c r="D8" i="3"/>
  <c r="D11" i="3"/>
  <c r="D14" i="3"/>
  <c r="D17" i="3"/>
  <c r="E15" i="3"/>
  <c r="F15" i="3"/>
  <c r="D10" i="3"/>
  <c r="E16" i="3"/>
  <c r="F10" i="3"/>
  <c r="E8" i="3"/>
  <c r="E11" i="3"/>
  <c r="E14" i="3"/>
  <c r="E17" i="3"/>
  <c r="F6" i="3"/>
  <c r="C7" i="3"/>
  <c r="D7" i="3"/>
  <c r="E13" i="3"/>
  <c r="F13" i="3"/>
  <c r="F8" i="3"/>
  <c r="F11" i="3"/>
  <c r="F14" i="3"/>
  <c r="D18" i="5" l="1"/>
  <c r="I18" i="5"/>
  <c r="G6" i="5"/>
  <c r="G7" i="5" s="1"/>
  <c r="G8" i="5" s="1"/>
  <c r="G9" i="5" s="1"/>
  <c r="G10" i="5" s="1"/>
  <c r="G11" i="5" s="1"/>
  <c r="G12" i="5" s="1"/>
  <c r="F18" i="5"/>
  <c r="E18" i="5"/>
  <c r="C18" i="5"/>
  <c r="I18" i="3"/>
  <c r="D18" i="3"/>
  <c r="F18" i="3"/>
  <c r="C18" i="3"/>
  <c r="G6" i="3"/>
  <c r="G7" i="3" s="1"/>
  <c r="G8" i="3" s="1"/>
  <c r="G9" i="3" s="1"/>
  <c r="G10" i="3" s="1"/>
  <c r="G11" i="3" s="1"/>
  <c r="G12" i="3" s="1"/>
  <c r="E18" i="3"/>
  <c r="G18" i="5" l="1"/>
  <c r="G19" i="5" s="1"/>
  <c r="G13" i="5"/>
  <c r="G14" i="5" s="1"/>
  <c r="G15" i="5" s="1"/>
  <c r="G16" i="5" s="1"/>
  <c r="G17" i="5" s="1"/>
  <c r="I12" i="5"/>
  <c r="I12" i="3"/>
  <c r="G13" i="3"/>
  <c r="G14" i="3" s="1"/>
  <c r="G15" i="3" s="1"/>
  <c r="G16" i="3" s="1"/>
  <c r="G17" i="3" s="1"/>
  <c r="G18" i="3"/>
  <c r="G19" i="3" s="1"/>
</calcChain>
</file>

<file path=xl/sharedStrings.xml><?xml version="1.0" encoding="utf-8"?>
<sst xmlns="http://schemas.openxmlformats.org/spreadsheetml/2006/main" count="1359" uniqueCount="343">
  <si>
    <t>CÔNG NỢ UNIT 2025</t>
  </si>
  <si>
    <t>BH</t>
  </si>
  <si>
    <t>TRA</t>
  </si>
  <si>
    <t>P</t>
  </si>
  <si>
    <t>TT</t>
  </si>
  <si>
    <t>Tháng</t>
  </si>
  <si>
    <t>Bán hàng</t>
  </si>
  <si>
    <t>Hàng trả</t>
  </si>
  <si>
    <t>Giảm trừ</t>
  </si>
  <si>
    <t>Thanh toán</t>
  </si>
  <si>
    <t>Công nợ cuối kỳ</t>
  </si>
  <si>
    <t>Số dư đầu kỳ 31/12/2024</t>
  </si>
  <si>
    <t>Phát sinh</t>
  </si>
  <si>
    <t>STT</t>
  </si>
  <si>
    <t>Số hóa đơn</t>
  </si>
  <si>
    <t>Ký hiệu</t>
  </si>
  <si>
    <t>Ngày hóa đơn</t>
  </si>
  <si>
    <t>Mã khách hàng</t>
  </si>
  <si>
    <t>Tên khách hàng</t>
  </si>
  <si>
    <t>Mã số thuế</t>
  </si>
  <si>
    <t>Người mua hàng</t>
  </si>
  <si>
    <t>Diễn giải</t>
  </si>
  <si>
    <t>Doanh số bán chưa thuế</t>
  </si>
  <si>
    <t>Tiền thuế GTGT</t>
  </si>
  <si>
    <t>Tổng tiền</t>
  </si>
  <si>
    <t>Số dư đầu kỳ</t>
  </si>
  <si>
    <t>BH2323497</t>
  </si>
  <si>
    <t>UNIT</t>
  </si>
  <si>
    <t>CÔNG TY TNHH HÀNG TIÊU DÙNG UNIT</t>
  </si>
  <si>
    <t>Ecomart Helios 75 Tam Trinh</t>
  </si>
  <si>
    <t>BH2324078</t>
  </si>
  <si>
    <t>Ecomart Tầng 1 Sảnh G5 CC Five Star Kim Giang, Thanh Xuân</t>
  </si>
  <si>
    <t>BH2322373</t>
  </si>
  <si>
    <t>Ecomart S2.12 Vinhome Ocean Park ( UNIT)</t>
  </si>
  <si>
    <t>BH2323495</t>
  </si>
  <si>
    <t>Ecomart chung cư GELEXIA, 885 Tam Trinh</t>
  </si>
  <si>
    <t>BH2324946</t>
  </si>
  <si>
    <t>BH2322182</t>
  </si>
  <si>
    <t>Unit0014</t>
  </si>
  <si>
    <t>Eco Mart SA3 Vin Smart City ( UNIT)</t>
  </si>
  <si>
    <t>Bán hàng Eco Mart SA3 Vin Smart City ( UNIT)</t>
  </si>
  <si>
    <t>BH2321169</t>
  </si>
  <si>
    <t>Ecomart Tầng 1 chưng cư Park Home</t>
  </si>
  <si>
    <t>BH2323780</t>
  </si>
  <si>
    <t>BH2323960</t>
  </si>
  <si>
    <t>Ecomart S2.12 Vinhome Ocean Park</t>
  </si>
  <si>
    <t>BH2319576</t>
  </si>
  <si>
    <t>BH2322007</t>
  </si>
  <si>
    <t>BH2321608</t>
  </si>
  <si>
    <t>Ecomart Tầng 1, CT3, KĐT nam cường</t>
  </si>
  <si>
    <t>BH2322456</t>
  </si>
  <si>
    <t>Ecomart chung cư OSAKA</t>
  </si>
  <si>
    <t>BH2322467</t>
  </si>
  <si>
    <t>BH2321853</t>
  </si>
  <si>
    <t>Ecomart An Hưng, Hà Đông</t>
  </si>
  <si>
    <t>BH2321323</t>
  </si>
  <si>
    <t>BH2322004</t>
  </si>
  <si>
    <t>BH2321626</t>
  </si>
  <si>
    <t>Ecomart Tầng 1 Green Park</t>
  </si>
  <si>
    <t>BH2324469</t>
  </si>
  <si>
    <t>Ecomart Tầng 1 chung cư Ecolife Tây Hồ, CK 7%</t>
  </si>
  <si>
    <t>BH2321094</t>
  </si>
  <si>
    <t>Ecomart Lê Đức Thọ</t>
  </si>
  <si>
    <t>BH2324820</t>
  </si>
  <si>
    <t>BH2324016</t>
  </si>
  <si>
    <t>BH2322098</t>
  </si>
  <si>
    <t>BH2324337</t>
  </si>
  <si>
    <t>BH2321168</t>
  </si>
  <si>
    <t>Ecomart Tầng 1 chung cư Ecolife Tây Hồ</t>
  </si>
  <si>
    <t>BH2322344</t>
  </si>
  <si>
    <t>BH2323440</t>
  </si>
  <si>
    <t>BH2324699</t>
  </si>
  <si>
    <t>Eco Mart SA3 Vin Smart City</t>
  </si>
  <si>
    <t>BH2320953</t>
  </si>
  <si>
    <t>BH2321422</t>
  </si>
  <si>
    <t>BH2320785</t>
  </si>
  <si>
    <t>BH2323646</t>
  </si>
  <si>
    <t>BH2321450</t>
  </si>
  <si>
    <t>BH2324355</t>
  </si>
  <si>
    <t>BH2323721</t>
  </si>
  <si>
    <t>BH2320396</t>
  </si>
  <si>
    <t>Bán Hàng Eco Mart SA3 Vin Smart City ( UNIT) ,  CK CỐ ĐỊNH 7%</t>
  </si>
  <si>
    <t>BH2323596</t>
  </si>
  <si>
    <t>BH2322466</t>
  </si>
  <si>
    <t>BH2321274</t>
  </si>
  <si>
    <t>BH2321133</t>
  </si>
  <si>
    <t>BH2323545</t>
  </si>
  <si>
    <t>BH2323861</t>
  </si>
  <si>
    <t>BH2320900</t>
  </si>
  <si>
    <t>BH2321816</t>
  </si>
  <si>
    <t>BH2323916</t>
  </si>
  <si>
    <t>BH2322630</t>
  </si>
  <si>
    <t>BH2321485</t>
  </si>
  <si>
    <t>BH2321963</t>
  </si>
  <si>
    <t>BH2324673</t>
  </si>
  <si>
    <t>BH2319699</t>
  </si>
  <si>
    <t>BH2321768</t>
  </si>
  <si>
    <t>BH2319802</t>
  </si>
  <si>
    <t>Ecomart Lê Đức Thọ ( GIAO SỚM ĐỂ KHÁCH MUA VỀ QUÊ)</t>
  </si>
  <si>
    <t>BH2321010</t>
  </si>
  <si>
    <t>BH2324537</t>
  </si>
  <si>
    <t>BH2322535</t>
  </si>
  <si>
    <t>BH2324432</t>
  </si>
  <si>
    <t>BH2324613</t>
  </si>
  <si>
    <t>BH2320718</t>
  </si>
  <si>
    <t>BH2323597</t>
  </si>
  <si>
    <t>BH2320894</t>
  </si>
  <si>
    <t>BH2321549</t>
  </si>
  <si>
    <t>Eco Mart SA3 Vin Smart City, Nam Từ Liêm, thành phố Hà Nội</t>
  </si>
  <si>
    <t>BH2321726</t>
  </si>
  <si>
    <t>BH2323612</t>
  </si>
  <si>
    <t>BH2322692</t>
  </si>
  <si>
    <t>BH2322908</t>
  </si>
  <si>
    <t>BH2319543</t>
  </si>
  <si>
    <t>BH2320954</t>
  </si>
  <si>
    <t>Hàng Trả - Ecomart chung cư GELEXIA, 885 Tam Trinh - Unit0009</t>
  </si>
  <si>
    <t>Hàng Trả - Ecomart S2.12 Vinhome Ocean Park - Unit0004</t>
  </si>
  <si>
    <t>Hàng Trả - Ecomart Tầng 1 Sảnh G5 CC Five Star Kim Giang, Thanh Xuân - Unit0011</t>
  </si>
  <si>
    <t>Hàng Trả - Eco Mart SA3 Vin Smart City - Unit0014</t>
  </si>
  <si>
    <t>Hàng Trả - Ecomart Helios 75 Tam Trinh - Unit0001</t>
  </si>
  <si>
    <t>Hàng Trả - Ecomart Tầng 1 chung cư Ecolife Tây Hồ - Unit0010</t>
  </si>
  <si>
    <t>HBTL25011725</t>
  </si>
  <si>
    <t>HBTL25011723</t>
  </si>
  <si>
    <t>HBTL25011721</t>
  </si>
  <si>
    <t>Hàng Trả - Ecomart Tầng 1 Green Park - Unit0003</t>
  </si>
  <si>
    <t>HBTL25011719</t>
  </si>
  <si>
    <t>Hàng Trả - Ecomart chung cư OSAKA - Unit0002</t>
  </si>
  <si>
    <t>HBTL25011673</t>
  </si>
  <si>
    <t>Hàng trả - Ecomart Tầng 1 Sảnh G5 CC Five Star Kim Giang, Thanh Xuân - Unit0011</t>
  </si>
  <si>
    <t>HBTL25011677</t>
  </si>
  <si>
    <t>Hàng Trả - Ecomart An Hưng, Hà Đông - Unit0012</t>
  </si>
  <si>
    <t>HBTL25011674</t>
  </si>
  <si>
    <t>HBTL25011672</t>
  </si>
  <si>
    <t>HBTL25011671</t>
  </si>
  <si>
    <t>HBTL25011670</t>
  </si>
  <si>
    <t>HBTL25011616</t>
  </si>
  <si>
    <t>Hàng Trả - Ecomart Tầng 1 Sảnh G5 CC Five Star Kim Giang, Thanh Xuân - phiếu:THN021114 - Unit0011</t>
  </si>
  <si>
    <t>HBTL25011336</t>
  </si>
  <si>
    <t>Hàng Trả -Ecomart S2.12 Vinhome Ocean Park - Unit0004</t>
  </si>
  <si>
    <t>HBTL25011339</t>
  </si>
  <si>
    <t>HBTL25011337</t>
  </si>
  <si>
    <t>HBTL25011338</t>
  </si>
  <si>
    <t>HBTL25011144</t>
  </si>
  <si>
    <t>HBTL25011148</t>
  </si>
  <si>
    <t>Hàng Trả - Ecomart An Hưng, Hà Đông - phiếu : THN020591 - Unit0012</t>
  </si>
  <si>
    <t>HBTL25011145</t>
  </si>
  <si>
    <t>HBTL25011133</t>
  </si>
  <si>
    <t>Hàng Trả - Ecomart Tầng 1 chưng cư Park Home - Unit0007</t>
  </si>
  <si>
    <t>HBTL25010932</t>
  </si>
  <si>
    <t>HBTL25010728</t>
  </si>
  <si>
    <t>HBTL25010729</t>
  </si>
  <si>
    <t>HBTL25010712</t>
  </si>
  <si>
    <t>HBTL25010571</t>
  </si>
  <si>
    <t>HBTL25010922</t>
  </si>
  <si>
    <t>HBTL25010570</t>
  </si>
  <si>
    <t>Hàng Trả - Ecomart Tầng 1, CT3, KĐT nam cường - Unit0008</t>
  </si>
  <si>
    <t>HBTL25010578</t>
  </si>
  <si>
    <t>Hàng Trả - Eco Mart SA3 Vin Smart City ( UNIT) - KL00170</t>
  </si>
  <si>
    <t>HBTL25010557</t>
  </si>
  <si>
    <t>HBTL25010561</t>
  </si>
  <si>
    <t>HBTL25010556</t>
  </si>
  <si>
    <t>HBTL25010521</t>
  </si>
  <si>
    <t>HBTL25010518</t>
  </si>
  <si>
    <t>HBTL25010254</t>
  </si>
  <si>
    <t>HBTL25010939</t>
  </si>
  <si>
    <t>Hàng trả - Ecomart Lê Đức Thọ - unit0013</t>
  </si>
  <si>
    <t>HBTL25010255</t>
  </si>
  <si>
    <t>HBTL25010183</t>
  </si>
  <si>
    <t>HBTL25010179</t>
  </si>
  <si>
    <t>HBTL2311/4273</t>
  </si>
  <si>
    <t>PT2505/0029</t>
  </si>
  <si>
    <t>Thanh toán công nợ</t>
  </si>
  <si>
    <t>Thu tiền hàng T3+T4+T5/2025</t>
  </si>
  <si>
    <t>UNIT thanh toán công nợ T3 --&gt;T5.2025</t>
  </si>
  <si>
    <t>BH2324990</t>
  </si>
  <si>
    <t>BH2325340</t>
  </si>
  <si>
    <t>BH2325338</t>
  </si>
  <si>
    <t>BH2325383</t>
  </si>
  <si>
    <t>BH2325457</t>
  </si>
  <si>
    <t>BH2325581</t>
  </si>
  <si>
    <t>BH2325762</t>
  </si>
  <si>
    <t>HBTL25012070</t>
  </si>
  <si>
    <t>Hàng Trả -Ecomart Tầng 1 Green Park - Unit0003</t>
  </si>
  <si>
    <t>HBTL25012080</t>
  </si>
  <si>
    <t>HBTL25012079</t>
  </si>
  <si>
    <t>BTLHN2304/083</t>
  </si>
  <si>
    <t>BTLHN2304/084</t>
  </si>
  <si>
    <t>BH2326373</t>
  </si>
  <si>
    <t>BH2326482</t>
  </si>
  <si>
    <t>BH2327115</t>
  </si>
  <si>
    <t>BH2327507</t>
  </si>
  <si>
    <t>BH2328807</t>
  </si>
  <si>
    <t>BTLHN2304/098</t>
  </si>
  <si>
    <t>BTLHN2304/094</t>
  </si>
  <si>
    <t>BTLHN2304/109</t>
  </si>
  <si>
    <t>BTLHN2304/117</t>
  </si>
  <si>
    <t>HBTL2508000050</t>
  </si>
  <si>
    <t>HBTL25012610</t>
  </si>
  <si>
    <t>BTLHN2304/131</t>
  </si>
  <si>
    <t>BTLHN2304/130</t>
  </si>
  <si>
    <t>BTLHN2304/132</t>
  </si>
  <si>
    <t>PT/C6-0076</t>
  </si>
  <si>
    <t>Thanh toán công nợ T6 + 7.2025</t>
  </si>
  <si>
    <t>DANH SÁCH TRẢ LẠI HÀNG BÁN</t>
  </si>
  <si>
    <t>Ngày hạch toán</t>
  </si>
  <si>
    <t>Số chứng từ</t>
  </si>
  <si>
    <t>Khách hàng</t>
  </si>
  <si>
    <t>Tổng tiền hàng</t>
  </si>
  <si>
    <t>Tiền chiết khấu</t>
  </si>
  <si>
    <t>Tổng tiền thanh toán</t>
  </si>
  <si>
    <t>HBTL25012613</t>
  </si>
  <si>
    <t>Hàng Trả - Ecomart S2.12 Vinhomes Ocean Park</t>
  </si>
  <si>
    <t>HBTL25012614</t>
  </si>
  <si>
    <t>Hàng Trả - Eco-Mart SA3 Vinhomes Smart City</t>
  </si>
  <si>
    <t>HBTL25012615</t>
  </si>
  <si>
    <t>Hàng Trả - Eco-Mart Hà Đông</t>
  </si>
  <si>
    <t>HBTL25012616</t>
  </si>
  <si>
    <t>Hàng Trả - Eco-Mart 75 Tam Trinh</t>
  </si>
  <si>
    <t>Hàng Trả - Ecomart Tầng 1 Sảnh G5 CC Five Star Kim Giang, Thanh Xuân - Unit0011 (ngày trả 2/6)</t>
  </si>
  <si>
    <t>Số dòng = 37</t>
  </si>
  <si>
    <t>GT</t>
  </si>
  <si>
    <t>ĐC (chua nhap misa)</t>
  </si>
  <si>
    <t>gửi khách</t>
  </si>
  <si>
    <t>nợ từ tháng 11 đến 12/2024 + 1 phiếu tháng 3/2024</t>
  </si>
  <si>
    <t>EcoMart - CT2A 885 Tam Trinh 1,709,245 đ</t>
  </si>
  <si>
    <t xml:space="preserve"> Eco-Mart 1 Trần Thủ Độ 1,037,121 đ</t>
  </si>
  <si>
    <t xml:space="preserve"> Eco-Mart 75 Tam Trinh 308,668 đ </t>
  </si>
  <si>
    <t xml:space="preserve">Ecomart S2.12 Vinhomes Ocean Park 791,462 đ </t>
  </si>
  <si>
    <t xml:space="preserve">Eco-Mart SA3 Vinhomes Smart City 1,112,696 đ </t>
  </si>
  <si>
    <t xml:space="preserve">Kim Giang 862,038 đ </t>
  </si>
  <si>
    <t>không thấy note</t>
  </si>
  <si>
    <t xml:space="preserve">Tổng 926.676đ thu lại hàng trả Hà Đông Eco-Mart </t>
  </si>
  <si>
    <t xml:space="preserve">Nam Cường 1,330,574 đ </t>
  </si>
  <si>
    <t>khách</t>
  </si>
  <si>
    <t>Misa</t>
  </si>
  <si>
    <t>Note</t>
  </si>
  <si>
    <t>Khớp</t>
  </si>
  <si>
    <t>lệch</t>
  </si>
  <si>
    <t>không thấy trên Misa</t>
  </si>
  <si>
    <t>18/11/2024</t>
  </si>
  <si>
    <t>Eco-Mart SA3 Vinhomes Smart City</t>
  </si>
  <si>
    <t>15/03/2024</t>
  </si>
  <si>
    <t>Kim Giang</t>
  </si>
  <si>
    <t>BH2330366</t>
  </si>
  <si>
    <t>BH2330367</t>
  </si>
  <si>
    <t>HN/HT2025090017</t>
  </si>
  <si>
    <t>HN/HT2025090019</t>
  </si>
  <si>
    <t>BH2330501</t>
  </si>
  <si>
    <t>BH2331155</t>
  </si>
  <si>
    <t>HN/HT2025090037</t>
  </si>
  <si>
    <t>BH2332004</t>
  </si>
  <si>
    <t>HN/HT2025090041</t>
  </si>
  <si>
    <t>BH2358256</t>
  </si>
  <si>
    <t>BH20259651</t>
  </si>
  <si>
    <t>HN/HT2025090122</t>
  </si>
  <si>
    <t>HN/HT2025090128</t>
  </si>
  <si>
    <t>BH202510115</t>
  </si>
  <si>
    <t>BH2332350</t>
  </si>
  <si>
    <t>BC2210-0011</t>
  </si>
  <si>
    <t>BH2361811</t>
  </si>
  <si>
    <t>Unit0002</t>
  </si>
  <si>
    <t>Ecomart chung cư OSAKA, CHẠY KM GÀ MUỐI 500G X 10% VÀ CHÂN GIÒ MUỐI 300G X 10% TỪ NGÀY 1-9-2025 ĐẾN 30-9-2025</t>
  </si>
  <si>
    <t>Ecomart Tầng 1 Green Park, CHẠY KM GÀ MUỐI 500G X 10% VÀ CHÂN GIÒ MUỐI 300G X 10% TỪ NGÀY 1-9-2025 ĐẾN 30-9-2025</t>
  </si>
  <si>
    <t>Hàng trả - ST NHỎ - KHÁCH LẺ - unit (Phiếu trả ngày: 03/09/2025) - Ecomart chung cư GELEXIA, 885 Tam Trinh</t>
  </si>
  <si>
    <t>Hàng trả - ST NHỎ - KHÁCH LẺ - unit (Phiếu trả ngày: 03/09/2025) - Ecomart chung cư OSAKA</t>
  </si>
  <si>
    <t>Ecomart chung cư GELEXIA, 885 Tam Trinh, CHẠY KM GÀ MUỐI 500G X 10% VÀ CHÂN GIÒ MUỐI 300G X 10% TỪ NGÀY 1-9-2025 ĐẾN 30-9-2025</t>
  </si>
  <si>
    <t>Ecomart S2.12 Vinhome Ocean Park, KM CHÂN GIÒ MUỐI 300G X 10% VÀ GÀ MUỐI 500G X 10% TỪ NGÀY 1-9 ĐẾN 30-9</t>
  </si>
  <si>
    <t>Hàng trả - ST NHỎ - KHÁCH LẺ - unit (Phiếu trả ngày: 11/09/2025) - Ecomart S2.12 Vinhome Ocean Park</t>
  </si>
  <si>
    <t>Hàng trả - ST NHỎ - KHÁCH LẺ - unit (Phiếu trả ngày: 11/09/2025) - Ecomart Helios 75 Tam Trinh</t>
  </si>
  <si>
    <t>ĐÃ KIỂM TRA - Hàng trả - Unit0011 - unit (Phiếu trả ngày: 19/09/2025) - Ecomart Tầng 1 Sảnh G5 CC Five Star Kim Giang, Thanh Xuân</t>
  </si>
  <si>
    <t>Hàng trả - Ecomart Tầng 1 chung cư Ecolife Tây Hồ - unit0010 (Phiếu trả ngày: 19/09/2025)</t>
  </si>
  <si>
    <t>Xuất kho bán hàng Ecomart chung cư OSAKA</t>
  </si>
  <si>
    <t>Ck.</t>
  </si>
  <si>
    <t>BH2361628</t>
  </si>
  <si>
    <t>BH2361838</t>
  </si>
  <si>
    <t>BH2361404</t>
  </si>
  <si>
    <t>BH2360148</t>
  </si>
  <si>
    <t>BH2361035</t>
  </si>
  <si>
    <t>BH2363264</t>
  </si>
  <si>
    <t>BH2362709</t>
  </si>
  <si>
    <t>BH2363487</t>
  </si>
  <si>
    <t>BH2362828</t>
  </si>
  <si>
    <t>Unit0003</t>
  </si>
  <si>
    <t>Unit0011</t>
  </si>
  <si>
    <t>Unit0012</t>
  </si>
  <si>
    <t>Unit0001</t>
  </si>
  <si>
    <t>Unit0010</t>
  </si>
  <si>
    <t>Unit0008</t>
  </si>
  <si>
    <t>Unit0007</t>
  </si>
  <si>
    <t>Unit0004</t>
  </si>
  <si>
    <t>Bán hàng Eco Mart SA3 Vin Smart City</t>
  </si>
  <si>
    <t>Bán hàng Ecomart Tầng 1 Green Park</t>
  </si>
  <si>
    <t>Bán hàng Ecomart Tầng 1 Sảnh G5 CC Five Star Kim Giang, Thanh Xuân</t>
  </si>
  <si>
    <t>Bán hàng Ecomart An Hưng, Hà Đông</t>
  </si>
  <si>
    <t>Bán hàng Ecomart Helios 75 Tam Trinh</t>
  </si>
  <si>
    <t>Bán hàng Ecomart Tầng 1 chung cư Ecolife Tây Hồ</t>
  </si>
  <si>
    <t>Bán hàng Ecomart Tầng 1, CT3, KĐT nam cường</t>
  </si>
  <si>
    <t>Bán hàng Ecomart Tầng 1 chung cư Park Home</t>
  </si>
  <si>
    <t>Bán hàng Ecomart S2.12 Vinhome Ocean Park</t>
  </si>
  <si>
    <t>ĐƠN NÀY CHỐT CHO T8/2025, công nợ 2024</t>
  </si>
  <si>
    <t>BH2365037</t>
  </si>
  <si>
    <t>BH2364964</t>
  </si>
  <si>
    <t>BH2364963</t>
  </si>
  <si>
    <t>BH2365198</t>
  </si>
  <si>
    <t>BH2364965</t>
  </si>
  <si>
    <t>BH2363706</t>
  </si>
  <si>
    <t>Unit0009</t>
  </si>
  <si>
    <t>Bán hàng Ecomart chung cư OSAKA</t>
  </si>
  <si>
    <t>Bán hàng Ecomart chung cư GELEXIA, 885 Tam Trinh</t>
  </si>
  <si>
    <t>BH2366911</t>
  </si>
  <si>
    <t>BH2366895</t>
  </si>
  <si>
    <t>BH2367195</t>
  </si>
  <si>
    <t>BH2368979</t>
  </si>
  <si>
    <t>BH2369983</t>
  </si>
  <si>
    <t>BH2368127</t>
  </si>
  <si>
    <t>BH2368138</t>
  </si>
  <si>
    <t>BH2368225</t>
  </si>
  <si>
    <t>BH2368296</t>
  </si>
  <si>
    <t>BH2368384</t>
  </si>
  <si>
    <t>Bán hàng Ecomart Tầng 1 Green Park theo hóa đơn 00077035</t>
  </si>
  <si>
    <t>Bán hàng Ecomart chung cư GELEXIA, 885 Tam Trinh theo hóa đơn 00077042</t>
  </si>
  <si>
    <t>Bán hàng Ecomart Tầng 1 Sảnh G5 CC Five Star Kim Giang, Thanh Xuân theo hóa đơn 00077871</t>
  </si>
  <si>
    <t>Bán hàng Ecomart Helios 75 Tam Trinh theo hóa đơn 00077909</t>
  </si>
  <si>
    <t>Bán hàng Ecomart Tầng 1 chung cư Ecolife Tây Hồ theo hóa đơn 00078374</t>
  </si>
  <si>
    <t>HN/HTTHN000101</t>
  </si>
  <si>
    <t>ĐÃ KIỂM TRA - HÀNG TRẢ - Ecomart Tầng 1 chung cư Park Home - Unit0007 - phiếu : THN000101</t>
  </si>
  <si>
    <t>HN/HTTHN000181</t>
  </si>
  <si>
    <t>HN/HTTHN00012511</t>
  </si>
  <si>
    <t>HN/HTTHN000125</t>
  </si>
  <si>
    <t>HN/HTTHN000122</t>
  </si>
  <si>
    <t>HN/HTTHN000182</t>
  </si>
  <si>
    <t>HN/HTTHN000153</t>
  </si>
  <si>
    <t>2611xtunit</t>
  </si>
  <si>
    <t>201125unit</t>
  </si>
  <si>
    <t>2011xtunit</t>
  </si>
  <si>
    <t>2811unit</t>
  </si>
  <si>
    <t>HN/HTTHN000183</t>
  </si>
  <si>
    <t>2011xtunit009</t>
  </si>
  <si>
    <t>HN/HTTHN000325</t>
  </si>
  <si>
    <t>0212unit0007</t>
  </si>
  <si>
    <t>HN/HTTHN000203</t>
  </si>
  <si>
    <t>THN000136</t>
  </si>
  <si>
    <t>THN000166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</si>
</sst>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3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10"/>
      <color rgb="FF000000"/>
      <name val="Times New Roman"/>
      <family val="1"/>
    </font>
    <font>
      <sz val="9"/>
      <color rgb="FF081B3A"/>
      <name val="Segoe UI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Times New Roman"/>
      <family val="1"/>
    </font>
    <font>
      <b/>
      <sz val="15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10"/>
      <name val="Times New Roman"/>
      <family val="1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11"/>
      <color rgb="FF081B3A"/>
      <name val="Segoe UI"/>
      <family val="2"/>
    </font>
    <font>
      <sz val="9"/>
      <color theme="1"/>
      <name val="Microsoft Sans Serif"/>
      <family val="2"/>
    </font>
    <font>
      <sz val="11"/>
      <color rgb="FFFF0000"/>
      <name val="Calibri"/>
      <family val="2"/>
      <scheme val="minor"/>
    </font>
    <font>
      <sz val="9"/>
      <name val="Microsoft Sans Serif"/>
      <family val="2"/>
    </font>
    <font>
      <sz val="8"/>
      <color rgb="FFFF0000"/>
      <name val="Microsoft Sans Serif"/>
      <family val="2"/>
    </font>
    <font>
      <sz val="8"/>
      <color rgb="FF008000"/>
      <name val="Microsoft Sans Serif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6">
    <xf numFmtId="0" fontId="0" fillId="0" borderId="0"/>
    <xf numFmtId="43" fontId="23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</cellStyleXfs>
  <cellXfs count="104">
    <xf numFmtId="0" fontId="0" fillId="0" borderId="0" xfId="0"/>
    <xf numFmtId="0" fontId="8" fillId="0" borderId="0" xfId="0" applyFont="1"/>
    <xf numFmtId="38" fontId="0" fillId="0" borderId="0" xfId="0" applyNumberFormat="1"/>
    <xf numFmtId="38" fontId="9" fillId="0" borderId="0" xfId="0" applyNumberFormat="1" applyFont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/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38" fontId="11" fillId="2" borderId="0" xfId="0" applyNumberFormat="1" applyFont="1" applyFill="1"/>
    <xf numFmtId="38" fontId="9" fillId="0" borderId="1" xfId="0" applyNumberFormat="1" applyFont="1" applyBorder="1" applyAlignment="1">
      <alignment horizontal="right" vertical="center" wrapText="1"/>
    </xf>
    <xf numFmtId="38" fontId="10" fillId="0" borderId="1" xfId="0" applyNumberFormat="1" applyFont="1" applyBorder="1" applyAlignment="1">
      <alignment horizontal="center" vertical="center" wrapText="1"/>
    </xf>
    <xf numFmtId="38" fontId="10" fillId="0" borderId="1" xfId="0" applyNumberFormat="1" applyFont="1" applyBorder="1" applyAlignment="1">
      <alignment horizontal="right" vertical="center" wrapText="1"/>
    </xf>
    <xf numFmtId="38" fontId="9" fillId="3" borderId="1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/>
    </xf>
    <xf numFmtId="38" fontId="13" fillId="0" borderId="1" xfId="0" applyNumberFormat="1" applyFont="1" applyBorder="1" applyAlignment="1">
      <alignment horizontal="right" vertical="center"/>
    </xf>
    <xf numFmtId="38" fontId="9" fillId="3" borderId="0" xfId="0" applyNumberFormat="1" applyFont="1" applyFill="1" applyAlignment="1">
      <alignment horizontal="right" vertical="center" wrapText="1"/>
    </xf>
    <xf numFmtId="0" fontId="14" fillId="0" borderId="0" xfId="0" applyFont="1"/>
    <xf numFmtId="164" fontId="0" fillId="0" borderId="0" xfId="1" applyNumberFormat="1" applyFont="1"/>
    <xf numFmtId="0" fontId="15" fillId="0" borderId="0" xfId="0" applyFont="1"/>
    <xf numFmtId="0" fontId="16" fillId="0" borderId="0" xfId="0" applyFont="1"/>
    <xf numFmtId="14" fontId="18" fillId="0" borderId="0" xfId="0" applyNumberFormat="1" applyFont="1" applyAlignment="1">
      <alignment horizontal="center"/>
    </xf>
    <xf numFmtId="14" fontId="19" fillId="4" borderId="1" xfId="0" applyNumberFormat="1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20" fillId="0" borderId="0" xfId="0" applyNumberFormat="1" applyFont="1" applyAlignment="1">
      <alignment horizontal="center"/>
    </xf>
    <xf numFmtId="0" fontId="21" fillId="0" borderId="1" xfId="0" applyFont="1" applyBorder="1" applyAlignment="1">
      <alignment horizontal="left"/>
    </xf>
    <xf numFmtId="164" fontId="21" fillId="0" borderId="2" xfId="1" applyNumberFormat="1" applyFont="1" applyBorder="1" applyAlignment="1">
      <alignment horizontal="center"/>
    </xf>
    <xf numFmtId="164" fontId="20" fillId="0" borderId="1" xfId="1" applyNumberFormat="1" applyFont="1" applyBorder="1" applyAlignment="1">
      <alignment horizontal="center"/>
    </xf>
    <xf numFmtId="164" fontId="20" fillId="0" borderId="1" xfId="1" applyNumberFormat="1" applyFont="1" applyBorder="1"/>
    <xf numFmtId="164" fontId="21" fillId="0" borderId="1" xfId="1" applyNumberFormat="1" applyFont="1" applyBorder="1"/>
    <xf numFmtId="3" fontId="16" fillId="0" borderId="0" xfId="0" applyNumberFormat="1" applyFont="1"/>
    <xf numFmtId="1" fontId="22" fillId="0" borderId="1" xfId="0" applyNumberFormat="1" applyFont="1" applyBorder="1" applyAlignment="1">
      <alignment horizontal="center"/>
    </xf>
    <xf numFmtId="164" fontId="20" fillId="0" borderId="2" xfId="1" applyNumberFormat="1" applyFont="1" applyBorder="1" applyAlignment="1">
      <alignment horizontal="center"/>
    </xf>
    <xf numFmtId="164" fontId="20" fillId="0" borderId="2" xfId="1" applyNumberFormat="1" applyFont="1" applyFill="1" applyBorder="1" applyAlignment="1">
      <alignment horizontal="center"/>
    </xf>
    <xf numFmtId="164" fontId="16" fillId="0" borderId="0" xfId="1" applyNumberFormat="1" applyFont="1"/>
    <xf numFmtId="164" fontId="22" fillId="2" borderId="1" xfId="0" applyNumberFormat="1" applyFont="1" applyFill="1" applyBorder="1" applyAlignment="1">
      <alignment vertical="center"/>
    </xf>
    <xf numFmtId="164" fontId="16" fillId="0" borderId="0" xfId="0" applyNumberFormat="1" applyFont="1"/>
    <xf numFmtId="14" fontId="22" fillId="2" borderId="1" xfId="0" quotePrefix="1" applyNumberFormat="1" applyFont="1" applyFill="1" applyBorder="1" applyAlignment="1">
      <alignment horizontal="center" vertical="center"/>
    </xf>
    <xf numFmtId="14" fontId="0" fillId="0" borderId="0" xfId="0" applyNumberFormat="1"/>
    <xf numFmtId="14" fontId="10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/>
    </xf>
    <xf numFmtId="38" fontId="9" fillId="2" borderId="1" xfId="0" applyNumberFormat="1" applyFont="1" applyFill="1" applyBorder="1" applyAlignment="1">
      <alignment horizontal="right" vertical="center" wrapText="1"/>
    </xf>
    <xf numFmtId="38" fontId="24" fillId="0" borderId="1" xfId="0" applyNumberFormat="1" applyFont="1" applyBorder="1" applyAlignment="1">
      <alignment horizontal="right" vertical="center" wrapText="1"/>
    </xf>
    <xf numFmtId="164" fontId="0" fillId="0" borderId="0" xfId="0" applyNumberFormat="1"/>
    <xf numFmtId="14" fontId="12" fillId="0" borderId="3" xfId="2" applyNumberFormat="1" applyFont="1" applyBorder="1" applyAlignment="1">
      <alignment horizontal="center" vertical="center"/>
    </xf>
    <xf numFmtId="0" fontId="12" fillId="0" borderId="3" xfId="2" applyFont="1" applyBorder="1" applyAlignment="1">
      <alignment horizontal="left" vertical="center"/>
    </xf>
    <xf numFmtId="38" fontId="12" fillId="0" borderId="3" xfId="2" applyNumberFormat="1" applyFont="1" applyBorder="1" applyAlignment="1">
      <alignment horizontal="right" vertical="center"/>
    </xf>
    <xf numFmtId="38" fontId="12" fillId="2" borderId="3" xfId="2" applyNumberFormat="1" applyFont="1" applyFill="1" applyBorder="1" applyAlignment="1">
      <alignment horizontal="right" vertical="center"/>
    </xf>
    <xf numFmtId="165" fontId="0" fillId="0" borderId="0" xfId="0" applyNumberFormat="1"/>
    <xf numFmtId="43" fontId="0" fillId="0" borderId="0" xfId="0" applyNumberFormat="1"/>
    <xf numFmtId="38" fontId="12" fillId="0" borderId="3" xfId="3" applyNumberFormat="1" applyFont="1" applyBorder="1" applyAlignment="1">
      <alignment horizontal="right" vertical="center"/>
    </xf>
    <xf numFmtId="38" fontId="25" fillId="2" borderId="1" xfId="0" applyNumberFormat="1" applyFont="1" applyFill="1" applyBorder="1" applyAlignment="1">
      <alignment horizontal="right" vertical="center" wrapText="1"/>
    </xf>
    <xf numFmtId="14" fontId="26" fillId="0" borderId="3" xfId="4" applyNumberFormat="1" applyFont="1" applyBorder="1" applyAlignment="1">
      <alignment horizontal="center" vertical="center"/>
    </xf>
    <xf numFmtId="0" fontId="26" fillId="0" borderId="3" xfId="4" applyFont="1" applyBorder="1" applyAlignment="1">
      <alignment horizontal="left" vertical="center"/>
    </xf>
    <xf numFmtId="38" fontId="26" fillId="0" borderId="3" xfId="4" applyNumberFormat="1" applyFont="1" applyBorder="1" applyAlignment="1">
      <alignment horizontal="right" vertical="center"/>
    </xf>
    <xf numFmtId="0" fontId="4" fillId="0" borderId="0" xfId="5"/>
    <xf numFmtId="14" fontId="12" fillId="5" borderId="4" xfId="5" applyNumberFormat="1" applyFont="1" applyFill="1" applyBorder="1" applyAlignment="1">
      <alignment horizontal="center" vertical="center" wrapText="1"/>
    </xf>
    <xf numFmtId="0" fontId="12" fillId="5" borderId="4" xfId="5" applyFont="1" applyFill="1" applyBorder="1" applyAlignment="1">
      <alignment horizontal="center" vertical="center" wrapText="1"/>
    </xf>
    <xf numFmtId="38" fontId="12" fillId="5" borderId="4" xfId="5" applyNumberFormat="1" applyFont="1" applyFill="1" applyBorder="1" applyAlignment="1">
      <alignment horizontal="center" vertical="center" wrapText="1"/>
    </xf>
    <xf numFmtId="14" fontId="12" fillId="0" borderId="3" xfId="5" applyNumberFormat="1" applyFont="1" applyBorder="1" applyAlignment="1">
      <alignment horizontal="center" vertical="center"/>
    </xf>
    <xf numFmtId="0" fontId="12" fillId="0" borderId="3" xfId="5" applyFont="1" applyBorder="1" applyAlignment="1">
      <alignment horizontal="left" vertical="center"/>
    </xf>
    <xf numFmtId="38" fontId="12" fillId="0" borderId="3" xfId="5" applyNumberFormat="1" applyFont="1" applyBorder="1" applyAlignment="1">
      <alignment horizontal="right" vertical="center"/>
    </xf>
    <xf numFmtId="14" fontId="26" fillId="6" borderId="3" xfId="5" applyNumberFormat="1" applyFont="1" applyFill="1" applyBorder="1" applyAlignment="1">
      <alignment horizontal="left" vertical="center"/>
    </xf>
    <xf numFmtId="14" fontId="4" fillId="0" borderId="0" xfId="5" applyNumberFormat="1"/>
    <xf numFmtId="38" fontId="26" fillId="6" borderId="3" xfId="5" applyNumberFormat="1" applyFont="1" applyFill="1" applyBorder="1" applyAlignment="1">
      <alignment horizontal="right" vertical="center"/>
    </xf>
    <xf numFmtId="38" fontId="4" fillId="0" borderId="0" xfId="5" applyNumberFormat="1"/>
    <xf numFmtId="14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38" fontId="12" fillId="0" borderId="3" xfId="0" applyNumberFormat="1" applyFont="1" applyBorder="1" applyAlignment="1">
      <alignment horizontal="right" vertical="center"/>
    </xf>
    <xf numFmtId="164" fontId="16" fillId="2" borderId="0" xfId="0" applyNumberFormat="1" applyFont="1" applyFill="1"/>
    <xf numFmtId="0" fontId="16" fillId="2" borderId="0" xfId="0" applyFont="1" applyFill="1"/>
    <xf numFmtId="0" fontId="28" fillId="0" borderId="0" xfId="0" applyFont="1"/>
    <xf numFmtId="0" fontId="3" fillId="0" borderId="0" xfId="0" applyFont="1"/>
    <xf numFmtId="164" fontId="3" fillId="0" borderId="0" xfId="1" applyNumberFormat="1" applyFont="1"/>
    <xf numFmtId="164" fontId="29" fillId="0" borderId="1" xfId="1" applyNumberFormat="1" applyFont="1" applyBorder="1"/>
    <xf numFmtId="0" fontId="2" fillId="0" borderId="0" xfId="0" applyFont="1"/>
    <xf numFmtId="164" fontId="30" fillId="0" borderId="0" xfId="1" applyNumberFormat="1" applyFont="1"/>
    <xf numFmtId="3" fontId="0" fillId="0" borderId="0" xfId="0" applyNumberFormat="1"/>
    <xf numFmtId="0" fontId="0" fillId="2" borderId="0" xfId="0" applyFill="1"/>
    <xf numFmtId="14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/>
    </xf>
    <xf numFmtId="38" fontId="26" fillId="0" borderId="1" xfId="0" applyNumberFormat="1" applyFont="1" applyBorder="1" applyAlignment="1">
      <alignment horizontal="right" vertical="center"/>
    </xf>
    <xf numFmtId="38" fontId="31" fillId="0" borderId="1" xfId="0" applyNumberFormat="1" applyFont="1" applyBorder="1" applyAlignment="1">
      <alignment horizontal="right" vertical="center"/>
    </xf>
    <xf numFmtId="38" fontId="16" fillId="0" borderId="1" xfId="0" applyNumberFormat="1" applyFont="1" applyBorder="1"/>
    <xf numFmtId="14" fontId="32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/>
    </xf>
    <xf numFmtId="38" fontId="32" fillId="0" borderId="1" xfId="0" applyNumberFormat="1" applyFont="1" applyBorder="1" applyAlignment="1">
      <alignment horizontal="right" vertical="center"/>
    </xf>
    <xf numFmtId="164" fontId="20" fillId="7" borderId="2" xfId="1" applyNumberFormat="1" applyFont="1" applyFill="1" applyBorder="1" applyAlignment="1">
      <alignment horizontal="center"/>
    </xf>
    <xf numFmtId="164" fontId="20" fillId="8" borderId="2" xfId="1" applyNumberFormat="1" applyFont="1" applyFill="1" applyBorder="1" applyAlignment="1">
      <alignment horizontal="center"/>
    </xf>
    <xf numFmtId="164" fontId="20" fillId="9" borderId="2" xfId="1" applyNumberFormat="1" applyFont="1" applyFill="1" applyBorder="1" applyAlignment="1">
      <alignment horizontal="center"/>
    </xf>
    <xf numFmtId="0" fontId="16" fillId="10" borderId="1" xfId="0" applyFont="1" applyFill="1" applyBorder="1"/>
    <xf numFmtId="14" fontId="16" fillId="10" borderId="1" xfId="0" applyNumberFormat="1" applyFont="1" applyFill="1" applyBorder="1"/>
    <xf numFmtId="0" fontId="26" fillId="10" borderId="1" xfId="0" applyFont="1" applyFill="1" applyBorder="1" applyAlignment="1">
      <alignment horizontal="left" vertical="center"/>
    </xf>
    <xf numFmtId="14" fontId="33" fillId="0" borderId="3" xfId="0" applyNumberFormat="1" applyFont="1" applyBorder="1" applyAlignment="1">
      <alignment horizontal="center" vertical="center"/>
    </xf>
    <xf numFmtId="0" fontId="33" fillId="0" borderId="3" xfId="0" applyFont="1" applyBorder="1" applyAlignment="1">
      <alignment horizontal="left" vertical="center"/>
    </xf>
    <xf numFmtId="38" fontId="33" fillId="0" borderId="3" xfId="0" applyNumberFormat="1" applyFont="1" applyBorder="1" applyAlignment="1">
      <alignment horizontal="right" vertical="center"/>
    </xf>
    <xf numFmtId="0" fontId="1" fillId="0" borderId="0" xfId="0" applyFont="1"/>
    <xf numFmtId="0" fontId="9" fillId="0" borderId="0" xfId="0" applyFont="1" applyAlignment="1">
      <alignment vertical="center" wrapText="1"/>
    </xf>
    <xf numFmtId="0" fontId="27" fillId="0" borderId="0" xfId="5" applyFont="1" applyAlignment="1">
      <alignment horizontal="center"/>
    </xf>
    <xf numFmtId="14" fontId="17" fillId="0" borderId="0" xfId="0" applyNumberFormat="1" applyFont="1" applyAlignment="1">
      <alignment horizontal="center"/>
    </xf>
  </cellXfs>
  <cellStyles count="6">
    <cellStyle name="Comma" xfId="1" builtinId="3"/>
    <cellStyle name="Normal" xfId="0" builtinId="0"/>
    <cellStyle name="Normal 2" xfId="2" xr:uid="{D7013D4B-F80C-4EC3-8F7E-20E20DFE153D}"/>
    <cellStyle name="Normal 3" xfId="3" xr:uid="{00F0C406-02CD-4CBE-B711-8770646F4BCE}"/>
    <cellStyle name="Normal 4" xfId="4" xr:uid="{09532020-FE72-473B-A5E2-181BDE802D8D}"/>
    <cellStyle name="Normal 5" xfId="5" xr:uid="{1D2042A8-298D-445B-97BB-E9D2982FBB01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FA6CA-BCF1-44E4-A414-0BA581F324A9}">
  <sheetPr>
    <outlinePr summaryBelow="0"/>
  </sheetPr>
  <dimension ref="A1:I40"/>
  <sheetViews>
    <sheetView topLeftCell="A16" zoomScaleNormal="100" workbookViewId="0">
      <selection activeCell="I29" sqref="I29:I39"/>
    </sheetView>
  </sheetViews>
  <sheetFormatPr defaultColWidth="8.85546875" defaultRowHeight="15"/>
  <cols>
    <col min="1" max="1" width="11.140625" style="67" customWidth="1"/>
    <col min="2" max="2" width="19" style="59" customWidth="1"/>
    <col min="3" max="3" width="10.5703125" style="59" customWidth="1"/>
    <col min="4" max="4" width="18.28515625" style="59" customWidth="1"/>
    <col min="5" max="5" width="23.28515625" style="59" customWidth="1"/>
    <col min="6" max="8" width="13.28515625" style="69" hidden="1" customWidth="1"/>
    <col min="9" max="9" width="13.28515625" style="69" customWidth="1"/>
    <col min="10" max="16384" width="8.85546875" style="59"/>
  </cols>
  <sheetData>
    <row r="1" spans="1:9" ht="18.75">
      <c r="A1" s="102" t="s">
        <v>203</v>
      </c>
      <c r="B1" s="102"/>
      <c r="C1" s="102"/>
      <c r="D1" s="102"/>
      <c r="E1" s="102"/>
      <c r="F1" s="102"/>
      <c r="G1" s="102"/>
      <c r="H1" s="102"/>
      <c r="I1" s="102"/>
    </row>
    <row r="2" spans="1:9" ht="14.45" customHeight="1">
      <c r="A2" s="60" t="s">
        <v>204</v>
      </c>
      <c r="B2" s="61" t="s">
        <v>205</v>
      </c>
      <c r="C2" s="61" t="s">
        <v>17</v>
      </c>
      <c r="D2" s="61" t="s">
        <v>206</v>
      </c>
      <c r="E2" s="61" t="s">
        <v>21</v>
      </c>
      <c r="F2" s="62" t="s">
        <v>207</v>
      </c>
      <c r="G2" s="62" t="s">
        <v>208</v>
      </c>
      <c r="H2" s="62" t="s">
        <v>23</v>
      </c>
      <c r="I2" s="62" t="s">
        <v>209</v>
      </c>
    </row>
    <row r="3" spans="1:9">
      <c r="A3" s="63">
        <v>45661</v>
      </c>
      <c r="B3" s="64" t="s">
        <v>169</v>
      </c>
      <c r="C3" s="64" t="s">
        <v>27</v>
      </c>
      <c r="D3" s="64" t="s">
        <v>28</v>
      </c>
      <c r="E3" s="64" t="s">
        <v>117</v>
      </c>
      <c r="F3" s="65">
        <v>68291</v>
      </c>
      <c r="G3" s="65">
        <v>0</v>
      </c>
      <c r="H3" s="65">
        <v>5463</v>
      </c>
      <c r="I3" s="65">
        <v>73754</v>
      </c>
    </row>
    <row r="4" spans="1:9">
      <c r="A4" s="63">
        <v>45694</v>
      </c>
      <c r="B4" s="64" t="s">
        <v>168</v>
      </c>
      <c r="C4" s="64" t="s">
        <v>27</v>
      </c>
      <c r="D4" s="64" t="s">
        <v>28</v>
      </c>
      <c r="E4" s="64" t="s">
        <v>124</v>
      </c>
      <c r="F4" s="65">
        <v>214095</v>
      </c>
      <c r="G4" s="65">
        <v>0</v>
      </c>
      <c r="H4" s="65">
        <v>17127</v>
      </c>
      <c r="I4" s="65">
        <v>231222</v>
      </c>
    </row>
    <row r="5" spans="1:9">
      <c r="A5" s="63">
        <v>45700</v>
      </c>
      <c r="B5" s="64" t="s">
        <v>167</v>
      </c>
      <c r="C5" s="64" t="s">
        <v>27</v>
      </c>
      <c r="D5" s="64" t="s">
        <v>28</v>
      </c>
      <c r="E5" s="64" t="s">
        <v>115</v>
      </c>
      <c r="F5" s="65">
        <v>550789</v>
      </c>
      <c r="G5" s="65">
        <v>0</v>
      </c>
      <c r="H5" s="65">
        <v>44064</v>
      </c>
      <c r="I5" s="65">
        <v>594853</v>
      </c>
    </row>
    <row r="6" spans="1:9">
      <c r="A6" s="63">
        <v>45703</v>
      </c>
      <c r="B6" s="64" t="s">
        <v>164</v>
      </c>
      <c r="C6" s="64" t="s">
        <v>27</v>
      </c>
      <c r="D6" s="64" t="s">
        <v>28</v>
      </c>
      <c r="E6" s="64" t="s">
        <v>165</v>
      </c>
      <c r="F6" s="65">
        <v>538942</v>
      </c>
      <c r="G6" s="65">
        <v>0</v>
      </c>
      <c r="H6" s="65">
        <v>43115</v>
      </c>
      <c r="I6" s="65">
        <v>582057</v>
      </c>
    </row>
    <row r="7" spans="1:9">
      <c r="A7" s="63">
        <v>45703</v>
      </c>
      <c r="B7" s="64" t="s">
        <v>166</v>
      </c>
      <c r="C7" s="64" t="s">
        <v>27</v>
      </c>
      <c r="D7" s="64" t="s">
        <v>28</v>
      </c>
      <c r="E7" s="64" t="s">
        <v>116</v>
      </c>
      <c r="F7" s="65">
        <v>393309</v>
      </c>
      <c r="G7" s="65">
        <v>0</v>
      </c>
      <c r="H7" s="65">
        <v>31464</v>
      </c>
      <c r="I7" s="65">
        <v>424773</v>
      </c>
    </row>
    <row r="8" spans="1:9">
      <c r="A8" s="63">
        <v>45706</v>
      </c>
      <c r="B8" s="64" t="s">
        <v>163</v>
      </c>
      <c r="C8" s="64" t="s">
        <v>27</v>
      </c>
      <c r="D8" s="64" t="s">
        <v>28</v>
      </c>
      <c r="E8" s="64" t="s">
        <v>117</v>
      </c>
      <c r="F8" s="65">
        <v>69053</v>
      </c>
      <c r="G8" s="65">
        <v>0</v>
      </c>
      <c r="H8" s="65">
        <v>5524</v>
      </c>
      <c r="I8" s="65">
        <v>74577</v>
      </c>
    </row>
    <row r="9" spans="1:9">
      <c r="A9" s="63">
        <v>45714</v>
      </c>
      <c r="B9" s="64" t="s">
        <v>162</v>
      </c>
      <c r="C9" s="64" t="s">
        <v>27</v>
      </c>
      <c r="D9" s="64" t="s">
        <v>28</v>
      </c>
      <c r="E9" s="64" t="s">
        <v>120</v>
      </c>
      <c r="F9" s="65">
        <v>561765</v>
      </c>
      <c r="G9" s="65">
        <v>0</v>
      </c>
      <c r="H9" s="65">
        <v>44941</v>
      </c>
      <c r="I9" s="65">
        <v>606706</v>
      </c>
    </row>
    <row r="10" spans="1:9">
      <c r="A10" s="63">
        <v>45714</v>
      </c>
      <c r="B10" s="64" t="s">
        <v>161</v>
      </c>
      <c r="C10" s="64" t="s">
        <v>27</v>
      </c>
      <c r="D10" s="64" t="s">
        <v>28</v>
      </c>
      <c r="E10" s="64" t="s">
        <v>147</v>
      </c>
      <c r="F10" s="65">
        <v>361680</v>
      </c>
      <c r="G10" s="65">
        <v>0</v>
      </c>
      <c r="H10" s="65">
        <v>28934</v>
      </c>
      <c r="I10" s="65">
        <v>390614</v>
      </c>
    </row>
    <row r="11" spans="1:9">
      <c r="A11" s="63">
        <v>45719</v>
      </c>
      <c r="B11" s="64" t="s">
        <v>159</v>
      </c>
      <c r="C11" s="64" t="s">
        <v>27</v>
      </c>
      <c r="D11" s="64" t="s">
        <v>28</v>
      </c>
      <c r="E11" s="64" t="s">
        <v>130</v>
      </c>
      <c r="F11" s="65">
        <v>591787</v>
      </c>
      <c r="G11" s="65">
        <v>0</v>
      </c>
      <c r="H11" s="65">
        <v>47343</v>
      </c>
      <c r="I11" s="65">
        <v>639130</v>
      </c>
    </row>
    <row r="12" spans="1:9">
      <c r="A12" s="63">
        <v>45719</v>
      </c>
      <c r="B12" s="64" t="s">
        <v>160</v>
      </c>
      <c r="C12" s="64" t="s">
        <v>27</v>
      </c>
      <c r="D12" s="64" t="s">
        <v>28</v>
      </c>
      <c r="E12" s="64" t="s">
        <v>130</v>
      </c>
      <c r="F12" s="65">
        <v>93338</v>
      </c>
      <c r="G12" s="65">
        <v>0</v>
      </c>
      <c r="H12" s="65">
        <v>7467</v>
      </c>
      <c r="I12" s="65">
        <v>100805</v>
      </c>
    </row>
    <row r="13" spans="1:9">
      <c r="A13" s="63">
        <v>45721</v>
      </c>
      <c r="B13" s="64" t="s">
        <v>158</v>
      </c>
      <c r="C13" s="64" t="s">
        <v>27</v>
      </c>
      <c r="D13" s="64" t="s">
        <v>28</v>
      </c>
      <c r="E13" s="64" t="s">
        <v>126</v>
      </c>
      <c r="F13" s="65">
        <v>98373</v>
      </c>
      <c r="G13" s="65">
        <v>0</v>
      </c>
      <c r="H13" s="65">
        <v>7870</v>
      </c>
      <c r="I13" s="65">
        <v>106243</v>
      </c>
    </row>
    <row r="14" spans="1:9">
      <c r="A14" s="63">
        <v>45726</v>
      </c>
      <c r="B14" s="64" t="s">
        <v>156</v>
      </c>
      <c r="C14" s="64" t="s">
        <v>27</v>
      </c>
      <c r="D14" s="64" t="s">
        <v>28</v>
      </c>
      <c r="E14" s="64" t="s">
        <v>157</v>
      </c>
      <c r="F14" s="65">
        <v>240628</v>
      </c>
      <c r="G14" s="65">
        <v>0</v>
      </c>
      <c r="H14" s="65">
        <v>19250</v>
      </c>
      <c r="I14" s="65">
        <v>259878</v>
      </c>
    </row>
    <row r="15" spans="1:9">
      <c r="A15" s="63">
        <v>45728</v>
      </c>
      <c r="B15" s="64" t="s">
        <v>153</v>
      </c>
      <c r="C15" s="64" t="s">
        <v>27</v>
      </c>
      <c r="D15" s="64" t="s">
        <v>28</v>
      </c>
      <c r="E15" s="64" t="s">
        <v>124</v>
      </c>
      <c r="F15" s="65">
        <v>405111</v>
      </c>
      <c r="G15" s="65">
        <v>0</v>
      </c>
      <c r="H15" s="65">
        <v>32409</v>
      </c>
      <c r="I15" s="65">
        <v>437520</v>
      </c>
    </row>
    <row r="16" spans="1:9">
      <c r="A16" s="63">
        <v>45728</v>
      </c>
      <c r="B16" s="64" t="s">
        <v>154</v>
      </c>
      <c r="C16" s="64" t="s">
        <v>27</v>
      </c>
      <c r="D16" s="64" t="s">
        <v>28</v>
      </c>
      <c r="E16" s="64" t="s">
        <v>155</v>
      </c>
      <c r="F16" s="65">
        <v>270710</v>
      </c>
      <c r="G16" s="65">
        <v>0</v>
      </c>
      <c r="H16" s="65">
        <v>21657</v>
      </c>
      <c r="I16" s="65">
        <v>292367</v>
      </c>
    </row>
    <row r="17" spans="1:9">
      <c r="A17" s="63">
        <v>45729</v>
      </c>
      <c r="B17" s="64" t="s">
        <v>152</v>
      </c>
      <c r="C17" s="64" t="s">
        <v>27</v>
      </c>
      <c r="D17" s="64" t="s">
        <v>28</v>
      </c>
      <c r="E17" s="64" t="s">
        <v>115</v>
      </c>
      <c r="F17" s="65">
        <v>396003</v>
      </c>
      <c r="G17" s="65">
        <v>0</v>
      </c>
      <c r="H17" s="65">
        <v>31681</v>
      </c>
      <c r="I17" s="65">
        <v>427684</v>
      </c>
    </row>
    <row r="18" spans="1:9">
      <c r="A18" s="63">
        <v>45731</v>
      </c>
      <c r="B18" s="64" t="s">
        <v>210</v>
      </c>
      <c r="C18" s="64" t="s">
        <v>27</v>
      </c>
      <c r="D18" s="64" t="s">
        <v>28</v>
      </c>
      <c r="E18" s="64" t="s">
        <v>211</v>
      </c>
      <c r="F18" s="65">
        <v>128340</v>
      </c>
      <c r="G18" s="65">
        <v>0</v>
      </c>
      <c r="H18" s="65">
        <v>10267</v>
      </c>
      <c r="I18" s="65">
        <v>138607</v>
      </c>
    </row>
    <row r="19" spans="1:9">
      <c r="A19" s="63">
        <v>45733</v>
      </c>
      <c r="B19" s="64" t="s">
        <v>151</v>
      </c>
      <c r="C19" s="64" t="s">
        <v>27</v>
      </c>
      <c r="D19" s="64" t="s">
        <v>28</v>
      </c>
      <c r="E19" s="64" t="s">
        <v>117</v>
      </c>
      <c r="F19" s="65">
        <v>162391</v>
      </c>
      <c r="G19" s="65">
        <v>0</v>
      </c>
      <c r="H19" s="65">
        <v>12991</v>
      </c>
      <c r="I19" s="65">
        <v>175382</v>
      </c>
    </row>
    <row r="20" spans="1:9">
      <c r="A20" s="63">
        <v>45740</v>
      </c>
      <c r="B20" s="64" t="s">
        <v>150</v>
      </c>
      <c r="C20" s="64" t="s">
        <v>27</v>
      </c>
      <c r="D20" s="64" t="s">
        <v>28</v>
      </c>
      <c r="E20" s="64" t="s">
        <v>124</v>
      </c>
      <c r="F20" s="65">
        <v>474735</v>
      </c>
      <c r="G20" s="65">
        <v>0</v>
      </c>
      <c r="H20" s="65">
        <v>37979</v>
      </c>
      <c r="I20" s="65">
        <v>512714</v>
      </c>
    </row>
    <row r="21" spans="1:9">
      <c r="A21" s="63">
        <v>45743</v>
      </c>
      <c r="B21" s="64" t="s">
        <v>149</v>
      </c>
      <c r="C21" s="64" t="s">
        <v>27</v>
      </c>
      <c r="D21" s="64" t="s">
        <v>28</v>
      </c>
      <c r="E21" s="64" t="s">
        <v>117</v>
      </c>
      <c r="F21" s="65">
        <v>94484</v>
      </c>
      <c r="G21" s="65">
        <v>0</v>
      </c>
      <c r="H21" s="65">
        <v>7558</v>
      </c>
      <c r="I21" s="65">
        <v>102042</v>
      </c>
    </row>
    <row r="22" spans="1:9">
      <c r="A22" s="63">
        <v>45752</v>
      </c>
      <c r="B22" s="64" t="s">
        <v>148</v>
      </c>
      <c r="C22" s="64" t="s">
        <v>27</v>
      </c>
      <c r="D22" s="64" t="s">
        <v>28</v>
      </c>
      <c r="E22" s="64" t="s">
        <v>118</v>
      </c>
      <c r="F22" s="65">
        <v>336058</v>
      </c>
      <c r="G22" s="65">
        <v>0</v>
      </c>
      <c r="H22" s="65">
        <v>26884</v>
      </c>
      <c r="I22" s="65">
        <v>362942</v>
      </c>
    </row>
    <row r="23" spans="1:9">
      <c r="A23" s="63">
        <v>45761</v>
      </c>
      <c r="B23" s="64" t="s">
        <v>212</v>
      </c>
      <c r="C23" s="64" t="s">
        <v>27</v>
      </c>
      <c r="D23" s="64" t="s">
        <v>28</v>
      </c>
      <c r="E23" s="64" t="s">
        <v>213</v>
      </c>
      <c r="F23" s="65">
        <v>346549</v>
      </c>
      <c r="G23" s="65">
        <v>0</v>
      </c>
      <c r="H23" s="65">
        <v>27724</v>
      </c>
      <c r="I23" s="65">
        <v>374273</v>
      </c>
    </row>
    <row r="24" spans="1:9">
      <c r="A24" s="63">
        <v>45763</v>
      </c>
      <c r="B24" s="64" t="s">
        <v>214</v>
      </c>
      <c r="C24" s="64" t="s">
        <v>27</v>
      </c>
      <c r="D24" s="64" t="s">
        <v>28</v>
      </c>
      <c r="E24" s="64" t="s">
        <v>215</v>
      </c>
      <c r="F24" s="65">
        <v>111190</v>
      </c>
      <c r="G24" s="65">
        <v>0</v>
      </c>
      <c r="H24" s="65">
        <v>8895</v>
      </c>
      <c r="I24" s="65">
        <v>120085</v>
      </c>
    </row>
    <row r="25" spans="1:9">
      <c r="A25" s="63">
        <v>45763</v>
      </c>
      <c r="B25" s="64" t="s">
        <v>146</v>
      </c>
      <c r="C25" s="64" t="s">
        <v>27</v>
      </c>
      <c r="D25" s="64" t="s">
        <v>28</v>
      </c>
      <c r="E25" s="64" t="s">
        <v>147</v>
      </c>
      <c r="F25" s="65">
        <v>103408</v>
      </c>
      <c r="G25" s="65">
        <v>0</v>
      </c>
      <c r="H25" s="65">
        <v>8273</v>
      </c>
      <c r="I25" s="65">
        <v>111681</v>
      </c>
    </row>
    <row r="26" spans="1:9">
      <c r="A26" s="63">
        <v>45766</v>
      </c>
      <c r="B26" s="64" t="s">
        <v>145</v>
      </c>
      <c r="C26" s="64" t="s">
        <v>27</v>
      </c>
      <c r="D26" s="64" t="s">
        <v>28</v>
      </c>
      <c r="E26" s="64" t="s">
        <v>116</v>
      </c>
      <c r="F26" s="65">
        <v>110731</v>
      </c>
      <c r="G26" s="65">
        <v>0</v>
      </c>
      <c r="H26" s="65">
        <v>8858</v>
      </c>
      <c r="I26" s="65">
        <v>119589</v>
      </c>
    </row>
    <row r="27" spans="1:9">
      <c r="A27" s="63">
        <v>45769</v>
      </c>
      <c r="B27" s="64" t="s">
        <v>143</v>
      </c>
      <c r="C27" s="64" t="s">
        <v>27</v>
      </c>
      <c r="D27" s="64" t="s">
        <v>28</v>
      </c>
      <c r="E27" s="64" t="s">
        <v>144</v>
      </c>
      <c r="F27" s="65">
        <v>403314</v>
      </c>
      <c r="G27" s="65">
        <v>0</v>
      </c>
      <c r="H27" s="65">
        <v>32265</v>
      </c>
      <c r="I27" s="65">
        <v>435579</v>
      </c>
    </row>
    <row r="28" spans="1:9">
      <c r="A28" s="63">
        <v>45776</v>
      </c>
      <c r="B28" s="64" t="s">
        <v>142</v>
      </c>
      <c r="C28" s="64" t="s">
        <v>27</v>
      </c>
      <c r="D28" s="64" t="s">
        <v>28</v>
      </c>
      <c r="E28" s="64" t="s">
        <v>117</v>
      </c>
      <c r="F28" s="65">
        <v>175009</v>
      </c>
      <c r="G28" s="65">
        <v>0</v>
      </c>
      <c r="H28" s="65">
        <v>14001</v>
      </c>
      <c r="I28" s="65">
        <v>189010</v>
      </c>
    </row>
    <row r="29" spans="1:9">
      <c r="A29" s="63">
        <v>45789</v>
      </c>
      <c r="B29" s="64" t="s">
        <v>141</v>
      </c>
      <c r="C29" s="64" t="s">
        <v>27</v>
      </c>
      <c r="D29" s="64" t="s">
        <v>28</v>
      </c>
      <c r="E29" s="64" t="s">
        <v>115</v>
      </c>
      <c r="F29" s="65">
        <v>455914</v>
      </c>
      <c r="G29" s="65">
        <v>0</v>
      </c>
      <c r="H29" s="65">
        <v>36473</v>
      </c>
      <c r="I29" s="65">
        <v>492387</v>
      </c>
    </row>
    <row r="30" spans="1:9">
      <c r="A30" s="63">
        <v>45792</v>
      </c>
      <c r="B30" s="64" t="s">
        <v>139</v>
      </c>
      <c r="C30" s="64" t="s">
        <v>27</v>
      </c>
      <c r="D30" s="64" t="s">
        <v>28</v>
      </c>
      <c r="E30" s="64" t="s">
        <v>118</v>
      </c>
      <c r="F30" s="65">
        <v>248450</v>
      </c>
      <c r="G30" s="65">
        <v>0</v>
      </c>
      <c r="H30" s="65">
        <v>19876</v>
      </c>
      <c r="I30" s="65">
        <v>268326</v>
      </c>
    </row>
    <row r="31" spans="1:9">
      <c r="A31" s="63">
        <v>45792</v>
      </c>
      <c r="B31" s="64" t="s">
        <v>140</v>
      </c>
      <c r="C31" s="64" t="s">
        <v>27</v>
      </c>
      <c r="D31" s="64" t="s">
        <v>28</v>
      </c>
      <c r="E31" s="64" t="s">
        <v>126</v>
      </c>
      <c r="F31" s="65">
        <v>103794</v>
      </c>
      <c r="G31" s="65">
        <v>0</v>
      </c>
      <c r="H31" s="65">
        <v>8304</v>
      </c>
      <c r="I31" s="65">
        <v>112098</v>
      </c>
    </row>
    <row r="32" spans="1:9">
      <c r="A32" s="63">
        <v>45793</v>
      </c>
      <c r="B32" s="64" t="s">
        <v>137</v>
      </c>
      <c r="C32" s="64" t="s">
        <v>27</v>
      </c>
      <c r="D32" s="64" t="s">
        <v>28</v>
      </c>
      <c r="E32" s="64" t="s">
        <v>138</v>
      </c>
      <c r="F32" s="65">
        <v>346575</v>
      </c>
      <c r="G32" s="65">
        <v>0</v>
      </c>
      <c r="H32" s="65">
        <v>27726</v>
      </c>
      <c r="I32" s="65">
        <v>374301</v>
      </c>
    </row>
    <row r="33" spans="1:9">
      <c r="A33" s="63">
        <v>45794</v>
      </c>
      <c r="B33" s="64" t="s">
        <v>216</v>
      </c>
      <c r="C33" s="64" t="s">
        <v>27</v>
      </c>
      <c r="D33" s="64" t="s">
        <v>28</v>
      </c>
      <c r="E33" s="64" t="s">
        <v>217</v>
      </c>
      <c r="F33" s="65">
        <v>939517</v>
      </c>
      <c r="G33" s="65">
        <v>0</v>
      </c>
      <c r="H33" s="65">
        <v>75161</v>
      </c>
      <c r="I33" s="65">
        <v>1014678</v>
      </c>
    </row>
    <row r="34" spans="1:9">
      <c r="A34" s="63">
        <v>45798</v>
      </c>
      <c r="B34" s="64" t="s">
        <v>135</v>
      </c>
      <c r="C34" s="64" t="s">
        <v>27</v>
      </c>
      <c r="D34" s="64" t="s">
        <v>28</v>
      </c>
      <c r="E34" s="64" t="s">
        <v>136</v>
      </c>
      <c r="F34" s="65">
        <v>65984</v>
      </c>
      <c r="G34" s="65">
        <v>0</v>
      </c>
      <c r="H34" s="65">
        <v>5279</v>
      </c>
      <c r="I34" s="65">
        <v>71263</v>
      </c>
    </row>
    <row r="35" spans="1:9">
      <c r="A35" s="63">
        <v>45803</v>
      </c>
      <c r="B35" s="64" t="s">
        <v>134</v>
      </c>
      <c r="C35" s="64" t="s">
        <v>27</v>
      </c>
      <c r="D35" s="64" t="s">
        <v>28</v>
      </c>
      <c r="E35" s="64" t="s">
        <v>118</v>
      </c>
      <c r="F35" s="65">
        <v>172461</v>
      </c>
      <c r="G35" s="65">
        <v>0</v>
      </c>
      <c r="H35" s="65">
        <v>13797</v>
      </c>
      <c r="I35" s="65">
        <v>186258</v>
      </c>
    </row>
    <row r="36" spans="1:9">
      <c r="A36" s="63">
        <v>45805</v>
      </c>
      <c r="B36" s="64" t="s">
        <v>132</v>
      </c>
      <c r="C36" s="64" t="s">
        <v>27</v>
      </c>
      <c r="D36" s="64" t="s">
        <v>28</v>
      </c>
      <c r="E36" s="64" t="s">
        <v>218</v>
      </c>
      <c r="F36" s="65">
        <v>379925</v>
      </c>
      <c r="G36" s="65">
        <v>0</v>
      </c>
      <c r="H36" s="65">
        <v>30394</v>
      </c>
      <c r="I36" s="65">
        <v>410319</v>
      </c>
    </row>
    <row r="37" spans="1:9">
      <c r="A37" s="63">
        <v>45805</v>
      </c>
      <c r="B37" s="64" t="s">
        <v>131</v>
      </c>
      <c r="C37" s="64" t="s">
        <v>27</v>
      </c>
      <c r="D37" s="64" t="s">
        <v>28</v>
      </c>
      <c r="E37" s="64" t="s">
        <v>116</v>
      </c>
      <c r="F37" s="65">
        <v>51704</v>
      </c>
      <c r="G37" s="65">
        <v>0</v>
      </c>
      <c r="H37" s="65">
        <v>4136</v>
      </c>
      <c r="I37" s="65">
        <v>55840</v>
      </c>
    </row>
    <row r="38" spans="1:9">
      <c r="A38" s="63">
        <v>45805</v>
      </c>
      <c r="B38" s="64" t="s">
        <v>133</v>
      </c>
      <c r="C38" s="64" t="s">
        <v>27</v>
      </c>
      <c r="D38" s="64" t="s">
        <v>28</v>
      </c>
      <c r="E38" s="64" t="s">
        <v>116</v>
      </c>
      <c r="F38" s="65">
        <v>384657</v>
      </c>
      <c r="G38" s="65">
        <v>0</v>
      </c>
      <c r="H38" s="65">
        <v>30772</v>
      </c>
      <c r="I38" s="65">
        <v>415429</v>
      </c>
    </row>
    <row r="39" spans="1:9">
      <c r="A39" s="63">
        <v>45807</v>
      </c>
      <c r="B39" s="64" t="s">
        <v>129</v>
      </c>
      <c r="C39" s="64" t="s">
        <v>27</v>
      </c>
      <c r="D39" s="64" t="s">
        <v>28</v>
      </c>
      <c r="E39" s="64" t="s">
        <v>130</v>
      </c>
      <c r="F39" s="65">
        <v>493398</v>
      </c>
      <c r="G39" s="65">
        <v>0</v>
      </c>
      <c r="H39" s="65">
        <v>39471</v>
      </c>
      <c r="I39" s="65">
        <v>532869</v>
      </c>
    </row>
    <row r="40" spans="1:9">
      <c r="A40" s="66" t="s">
        <v>219</v>
      </c>
      <c r="F40" s="68">
        <v>10942462</v>
      </c>
      <c r="G40" s="68">
        <v>0</v>
      </c>
      <c r="H40" s="68">
        <v>875393</v>
      </c>
      <c r="I40" s="68">
        <v>11817855</v>
      </c>
    </row>
  </sheetData>
  <autoFilter ref="A2:U40" xr:uid="{912FA6CA-BCF1-44E4-A414-0BA581F324A9}"/>
  <mergeCells count="1"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8"/>
  <sheetViews>
    <sheetView topLeftCell="B7" workbookViewId="0">
      <selection activeCell="C14" sqref="C14:D17"/>
    </sheetView>
  </sheetViews>
  <sheetFormatPr defaultColWidth="9" defaultRowHeight="15"/>
  <cols>
    <col min="1" max="1" width="5.42578125" customWidth="1"/>
    <col min="2" max="2" width="26.5703125" customWidth="1"/>
    <col min="3" max="3" width="21" customWidth="1"/>
    <col min="4" max="4" width="19.7109375" customWidth="1"/>
    <col min="5" max="5" width="21" customWidth="1"/>
    <col min="6" max="7" width="28.42578125" customWidth="1"/>
    <col min="8" max="8" width="13" customWidth="1"/>
    <col min="9" max="9" width="20.85546875" customWidth="1"/>
    <col min="10" max="10" width="24.140625" customWidth="1"/>
  </cols>
  <sheetData>
    <row r="2" spans="1:10" ht="19.5">
      <c r="B2" s="103" t="s">
        <v>0</v>
      </c>
      <c r="C2" s="103"/>
      <c r="D2" s="103"/>
      <c r="E2" s="103"/>
      <c r="F2" s="103"/>
      <c r="G2" s="103"/>
    </row>
    <row r="3" spans="1:10" s="19" customFormat="1" ht="19.5">
      <c r="A3" s="21"/>
      <c r="B3" s="21"/>
      <c r="C3" s="21" t="s">
        <v>1</v>
      </c>
      <c r="D3" s="21" t="s">
        <v>2</v>
      </c>
      <c r="E3" s="21" t="s">
        <v>3</v>
      </c>
      <c r="F3" s="21" t="s">
        <v>4</v>
      </c>
      <c r="G3" s="21"/>
    </row>
    <row r="4" spans="1:10" ht="35.65" customHeight="1">
      <c r="B4" s="22" t="s">
        <v>5</v>
      </c>
      <c r="C4" s="23" t="s">
        <v>6</v>
      </c>
      <c r="D4" s="24" t="s">
        <v>7</v>
      </c>
      <c r="E4" s="24" t="s">
        <v>8</v>
      </c>
      <c r="F4" s="24" t="s">
        <v>9</v>
      </c>
      <c r="G4" s="24" t="s">
        <v>10</v>
      </c>
      <c r="H4" s="25"/>
      <c r="I4" s="25"/>
    </row>
    <row r="5" spans="1:10" s="20" customFormat="1" ht="24.75" customHeight="1">
      <c r="A5" s="26"/>
      <c r="B5" s="27" t="s">
        <v>11</v>
      </c>
      <c r="C5" s="28">
        <f>'Chi tiết'!N3</f>
        <v>7396439</v>
      </c>
      <c r="D5" s="29"/>
      <c r="E5" s="30"/>
      <c r="F5" s="30"/>
      <c r="G5" s="31">
        <v>7396439</v>
      </c>
      <c r="H5" s="32">
        <v>6157134</v>
      </c>
      <c r="I5" s="32">
        <f>G5-H5</f>
        <v>1239305</v>
      </c>
    </row>
    <row r="6" spans="1:10" s="20" customFormat="1" ht="24.75" customHeight="1">
      <c r="B6" s="33">
        <v>1</v>
      </c>
      <c r="C6" s="34">
        <f>SUMIFS('Chi tiết'!$N:$N,'Chi tiết'!$B:$B,'Tổng hợp '!$B6,'Chi tiết'!$A:$A,"BH")</f>
        <v>8407062</v>
      </c>
      <c r="D6" s="34">
        <f>SUMIFS('Chi tiết'!$N:$N,'Chi tiết'!$B:$B,'Tổng hợp '!$B6,'Chi tiết'!$A:$A,"TRA")</f>
        <v>-73754</v>
      </c>
      <c r="E6" s="34">
        <f>SUMIFS('Chi tiết'!$N:$N,'Chi tiết'!$B:$B,'Tổng hợp '!$B6,'Chi tiết'!$A:$A,"GT")</f>
        <v>0</v>
      </c>
      <c r="F6" s="34">
        <f>SUMIFS('Chi tiết'!$N:$N,'Chi tiết'!$B:$B,'Tổng hợp '!$B6,'Chi tiết'!$A:$A,"TT")</f>
        <v>0</v>
      </c>
      <c r="G6" s="34">
        <f t="shared" ref="G6:G17" si="0">G5+SUM(C6:F6)</f>
        <v>15729747</v>
      </c>
      <c r="H6" s="32"/>
      <c r="I6" s="32"/>
    </row>
    <row r="7" spans="1:10" s="20" customFormat="1" ht="24.75" customHeight="1">
      <c r="B7" s="33">
        <v>2</v>
      </c>
      <c r="C7" s="34">
        <f>SUMIFS('Chi tiết'!$N:$N,'Chi tiết'!B:B,'Tổng hợp '!$B7,'Chi tiết'!$A:$A,"BH")</f>
        <v>12933140</v>
      </c>
      <c r="D7" s="34">
        <f>SUMIFS('Chi tiết'!$N:$N,'Chi tiết'!$B:$B,'Tổng hợp '!$B7,'Chi tiết'!$A:$A,"TRA")</f>
        <v>-2904802</v>
      </c>
      <c r="E7" s="34">
        <f>SUMIFS('Chi tiết'!$N:$N,'Chi tiết'!$B:$B,'Tổng hợp '!$B7,'Chi tiết'!$A:$A,"GT")</f>
        <v>0</v>
      </c>
      <c r="F7" s="34">
        <f>SUMIFS('Chi tiết'!$N:$N,'Chi tiết'!$B:$B,'Tổng hợp '!$B7,'Chi tiết'!$A:$A,"TT")</f>
        <v>0</v>
      </c>
      <c r="G7" s="34">
        <f t="shared" si="0"/>
        <v>25758085</v>
      </c>
      <c r="H7" s="32"/>
      <c r="I7" s="32"/>
    </row>
    <row r="8" spans="1:10" s="20" customFormat="1" ht="24.75" customHeight="1">
      <c r="B8" s="33">
        <v>3</v>
      </c>
      <c r="C8" s="92">
        <f>SUMIFS('Chi tiết'!$N:$N,'Chi tiết'!B:B,'Tổng hợp '!$B8,'Chi tiết'!$A:$A,"BH")</f>
        <v>17851611</v>
      </c>
      <c r="D8" s="92">
        <f>SUMIFS('Chi tiết'!$N:$N,'Chi tiết'!$B:$B,'Tổng hợp '!$B8,'Chi tiết'!$A:$A,"TRA")</f>
        <v>-3192372</v>
      </c>
      <c r="E8" s="34">
        <f>SUMIFS('Chi tiết'!$N:$N,'Chi tiết'!$B:$B,'Tổng hợp '!$B8,'Chi tiết'!$A:$A,"GT")</f>
        <v>0</v>
      </c>
      <c r="F8" s="34">
        <f>SUMIFS('Chi tiết'!$N:$N,'Chi tiết'!$B:$B,'Tổng hợp '!$B8,'Chi tiết'!$A:$A,"TT")</f>
        <v>0</v>
      </c>
      <c r="G8" s="34">
        <f t="shared" si="0"/>
        <v>40417324</v>
      </c>
      <c r="H8" s="32">
        <v>962843</v>
      </c>
      <c r="I8" s="32"/>
    </row>
    <row r="9" spans="1:10" s="20" customFormat="1" ht="24.75" customHeight="1">
      <c r="B9" s="33">
        <v>4</v>
      </c>
      <c r="C9" s="92">
        <f>SUMIFS('Chi tiết'!$N:$N,'Chi tiết'!B:B,'Tổng hợp '!$B9,'Chi tiết'!$A:$A,"BH")</f>
        <v>12171224</v>
      </c>
      <c r="D9" s="92">
        <f>SUMIFS('Chi tiết'!$N:$N,'Chi tiết'!$B:$B,'Tổng hợp '!$B9,'Chi tiết'!$A:$A,"TRA")</f>
        <v>-1713159</v>
      </c>
      <c r="E9" s="35">
        <f>SUMIFS('Chi tiết'!$N:$N,'Chi tiết'!$B:$B,'Tổng hợp '!$B9,'Chi tiết'!$A:$A,"GT")</f>
        <v>0</v>
      </c>
      <c r="F9" s="35">
        <f>SUMIFS('Chi tiết'!$N:$N,'Chi tiết'!$B:$B,'Tổng hợp '!$B9,'Chi tiết'!$A:$A,"TT")</f>
        <v>0</v>
      </c>
      <c r="G9" s="35">
        <f t="shared" si="0"/>
        <v>50875389</v>
      </c>
      <c r="H9" s="32"/>
      <c r="I9" s="32"/>
    </row>
    <row r="10" spans="1:10" s="20" customFormat="1" ht="24.75" customHeight="1">
      <c r="B10" s="33">
        <v>5</v>
      </c>
      <c r="C10" s="92">
        <f>SUMIFS('Chi tiết'!$N:$N,'Chi tiết'!B:B,'Tổng hợp '!$B10,'Chi tiết'!$A:$A,"BH")</f>
        <v>16791352</v>
      </c>
      <c r="D10" s="92">
        <f>SUMIFS('Chi tiết'!$N:$N,'Chi tiết'!$B:$B,'Tổng hợp '!$B10,'Chi tiết'!$A:$A,"TRA")</f>
        <v>-3933768</v>
      </c>
      <c r="E10" s="34">
        <f>SUMIFS('Chi tiết'!$N:$N,'Chi tiết'!$B:$B,'Tổng hợp '!$B10,'Chi tiết'!$A:$A,"GT")</f>
        <v>-843156</v>
      </c>
      <c r="F10" s="35">
        <f>SUMIFS('Chi tiết'!$N:$N,'Chi tiết'!$B:$B,'Tổng hợp '!$B10,'Chi tiết'!$A:$A,"TT")</f>
        <v>-23880000</v>
      </c>
      <c r="G10" s="34">
        <f t="shared" si="0"/>
        <v>39009817</v>
      </c>
      <c r="H10" s="32"/>
      <c r="I10" s="32"/>
      <c r="J10" s="32"/>
    </row>
    <row r="11" spans="1:10" s="20" customFormat="1" ht="24.75" customHeight="1">
      <c r="B11" s="33">
        <v>6</v>
      </c>
      <c r="C11" s="93">
        <f>SUMIFS('Chi tiết'!$N:$N,'Chi tiết'!B:B,'Tổng hợp '!$B11,'Chi tiết'!$A:$A,"BH")</f>
        <v>12442327</v>
      </c>
      <c r="D11" s="93">
        <f>SUMIFS('Chi tiết'!$N:$N,'Chi tiết'!$B:$B,'Tổng hợp '!$B11,'Chi tiết'!$A:$A,"TRA")</f>
        <v>-5686744</v>
      </c>
      <c r="E11" s="34">
        <f>SUMIFS('Chi tiết'!$N:$N,'Chi tiết'!$B:$B,'Tổng hợp '!$B11,'Chi tiết'!$A:$A,"GT")</f>
        <v>0</v>
      </c>
      <c r="F11" s="34">
        <f>SUMIFS('Chi tiết'!$N:$N,'Chi tiết'!$B:$B,'Tổng hợp '!$B11,'Chi tiết'!$A:$A,"TT")</f>
        <v>0</v>
      </c>
      <c r="G11" s="34">
        <f t="shared" si="0"/>
        <v>45765400</v>
      </c>
      <c r="H11" s="32"/>
      <c r="I11" s="32"/>
    </row>
    <row r="12" spans="1:10" s="20" customFormat="1" ht="24.75" customHeight="1">
      <c r="B12" s="33">
        <v>7</v>
      </c>
      <c r="C12" s="93">
        <f>SUMIFS('Chi tiết'!$N:$N,'Chi tiết'!B:B,'Tổng hợp '!$B12,'Chi tiết'!$A:$A,"BH")</f>
        <v>7051331</v>
      </c>
      <c r="D12" s="93">
        <f>SUMIFS('Chi tiết'!$N:$N,'Chi tiết'!$B:$B,'Tổng hợp '!$B12,'Chi tiết'!$A:$A,"TRA")</f>
        <v>-3471445</v>
      </c>
      <c r="E12" s="34">
        <f>SUMIFS('Chi tiết'!$N:$N,'Chi tiết'!$B:$B,'Tổng hợp '!$B12,'Chi tiết'!$A:$A,"GT")</f>
        <v>0</v>
      </c>
      <c r="F12" s="92">
        <f>SUMIFS('Chi tiết'!$N:$N,'Chi tiết'!$B:$B,'Tổng hợp '!$B12,'Chi tiết'!$A:$A,"TT")</f>
        <v>-39456000</v>
      </c>
      <c r="G12" s="34">
        <f t="shared" si="0"/>
        <v>9889286</v>
      </c>
      <c r="H12" s="36">
        <v>1112696</v>
      </c>
      <c r="I12" s="38">
        <f>G12-H12</f>
        <v>8776590</v>
      </c>
    </row>
    <row r="13" spans="1:10" s="20" customFormat="1" ht="24.75" customHeight="1">
      <c r="B13" s="33">
        <v>8</v>
      </c>
      <c r="C13" s="91">
        <f>SUMIFS('Chi tiết'!$N:$N,'Chi tiết'!B:B,'Tổng hợp '!$B13,'Chi tiết'!$A:$A,"BH")</f>
        <v>8596048</v>
      </c>
      <c r="D13" s="91">
        <f>SUMIFS('Chi tiết'!$N:$N,'Chi tiết'!$B:$B,'Tổng hợp '!$B13,'Chi tiết'!$A:$A,"TRA")</f>
        <v>-1464513</v>
      </c>
      <c r="E13" s="34">
        <f>SUMIFS('Chi tiết'!$N:$N,'Chi tiết'!$B:$B,'Tổng hợp '!$B13,'Chi tiết'!$A:$A,"GT")</f>
        <v>0</v>
      </c>
      <c r="F13" s="34">
        <f>SUMIFS('Chi tiết'!$N:$N,'Chi tiết'!$B:$B,'Tổng hợp '!$B13,'Chi tiết'!$A:$A,"TT")</f>
        <v>0</v>
      </c>
      <c r="G13" s="34">
        <f t="shared" si="0"/>
        <v>17020821</v>
      </c>
    </row>
    <row r="14" spans="1:10" s="20" customFormat="1" ht="24.75" customHeight="1">
      <c r="B14" s="33">
        <v>9</v>
      </c>
      <c r="C14" s="34">
        <f>SUMIFS('Chi tiết'!$N:$N,'Chi tiết'!B:B,'Tổng hợp '!$B14,'Chi tiết'!$A:$A,"BH")</f>
        <v>11570685</v>
      </c>
      <c r="D14" s="34">
        <f>SUMIFS('Chi tiết'!$N:$N,'Chi tiết'!$B:$B,'Tổng hợp '!$B14,'Chi tiết'!$A:$A,"TRA")</f>
        <v>-2274431.9516000003</v>
      </c>
      <c r="E14" s="34">
        <f>SUMIFS('Chi tiết'!$N:$N,'Chi tiết'!$B:$B,'Tổng hợp '!$B14,'Chi tiết'!$A:$A,"GT")</f>
        <v>0</v>
      </c>
      <c r="F14" s="93">
        <f>SUMIFS('Chi tiết'!$N:$N,'Chi tiết'!$B:$B,'Tổng hợp '!$B14,'Chi tiết'!$A:$A,"TT")</f>
        <v>-10459000</v>
      </c>
      <c r="G14" s="34">
        <f t="shared" si="0"/>
        <v>15858074.0484</v>
      </c>
    </row>
    <row r="15" spans="1:10" s="20" customFormat="1" ht="24.75" customHeight="1">
      <c r="B15" s="33">
        <v>10</v>
      </c>
      <c r="C15" s="34">
        <f>SUMIFS('Chi tiết'!$N:$N,'Chi tiết'!B:B,'Tổng hợp '!$B15,'Chi tiết'!$A:$A,"BH")</f>
        <v>18176684</v>
      </c>
      <c r="D15" s="34">
        <f>SUMIFS('Chi tiết'!$N:$N,'Chi tiết'!$B:$B,'Tổng hợp '!$B15,'Chi tiết'!$A:$A,"TRA")</f>
        <v>-192407.886</v>
      </c>
      <c r="E15" s="34">
        <f>SUMIFS('Chi tiết'!$N:$N,'Chi tiết'!$B:$B,'Tổng hợp '!$B15,'Chi tiết'!$A:$A,"GT")</f>
        <v>0</v>
      </c>
      <c r="F15" s="91">
        <f>SUMIFS('Chi tiết'!$N:$N,'Chi tiết'!$B:$B,'Tổng hợp '!$B15,'Chi tiết'!$A:$A,"TT")</f>
        <v>-7131535</v>
      </c>
      <c r="G15" s="34">
        <f t="shared" si="0"/>
        <v>26710815.1624</v>
      </c>
    </row>
    <row r="16" spans="1:10" s="20" customFormat="1" ht="24.75" customHeight="1">
      <c r="B16" s="33">
        <v>11</v>
      </c>
      <c r="C16" s="34">
        <f>SUMIFS('Chi tiết'!$N:$N,'Chi tiết'!B:B,'Tổng hợp '!$B16,'Chi tiết'!$A:$A,"BH")</f>
        <v>8653675</v>
      </c>
      <c r="D16" s="34">
        <f>SUMIFS('Chi tiết'!$N:$N,'Chi tiết'!$B:$B,'Tổng hợp '!$B16,'Chi tiết'!$A:$A,"TRA")</f>
        <v>-1542696.1271999998</v>
      </c>
      <c r="E16" s="34">
        <f>SUMIFS('Chi tiết'!$N:$N,'Chi tiết'!$B:$B,'Tổng hợp '!$B16,'Chi tiết'!$A:$A,"GT")</f>
        <v>0</v>
      </c>
      <c r="F16" s="34">
        <f>SUMIFS('Chi tiết'!$N:$N,'Chi tiết'!$B:$B,'Tổng hợp '!$B16,'Chi tiết'!$A:$A,"TT")</f>
        <v>0</v>
      </c>
      <c r="G16" s="34">
        <f t="shared" si="0"/>
        <v>33821794.0352</v>
      </c>
    </row>
    <row r="17" spans="2:10" s="20" customFormat="1" ht="24.75" customHeight="1">
      <c r="B17" s="33">
        <v>12</v>
      </c>
      <c r="C17" s="34">
        <f>SUMIFS('Chi tiết'!$N:$N,'Chi tiết'!B:B,'Tổng hợp '!$B17,'Chi tiết'!$A:$A,"BH")</f>
        <v>763719</v>
      </c>
      <c r="D17" s="34">
        <f>SUMIFS('Chi tiết'!$N:$N,'Chi tiết'!$B:$B,'Tổng hợp '!$B17,'Chi tiết'!$A:$A,"TRA")</f>
        <v>-229221.15479999999</v>
      </c>
      <c r="E17" s="34">
        <f>SUMIFS('Chi tiết'!$N:$N,'Chi tiết'!$B:$B,'Tổng hợp '!$B17,'Chi tiết'!$A:$A,"GT")</f>
        <v>0</v>
      </c>
      <c r="F17" s="34">
        <f>SUMIFS('Chi tiết'!$N:$N,'Chi tiết'!$B:$B,'Tổng hợp '!$B17,'Chi tiết'!$A:$A,"TT")</f>
        <v>0</v>
      </c>
      <c r="G17" s="34">
        <f t="shared" si="0"/>
        <v>34356291.880400002</v>
      </c>
    </row>
    <row r="18" spans="2:10" s="20" customFormat="1" ht="24.75" customHeight="1">
      <c r="B18" s="39" t="s">
        <v>12</v>
      </c>
      <c r="C18" s="37">
        <f>SUM(C6:C17)</f>
        <v>135408858</v>
      </c>
      <c r="D18" s="37">
        <f t="shared" ref="D18:F18" si="1">SUM(D6:D17)</f>
        <v>-26679314.119600002</v>
      </c>
      <c r="E18" s="37">
        <f t="shared" si="1"/>
        <v>-843156</v>
      </c>
      <c r="F18" s="37">
        <f t="shared" si="1"/>
        <v>-80926535</v>
      </c>
      <c r="G18" s="37">
        <f>G5+SUM(C18:F18)</f>
        <v>34356291.880400002</v>
      </c>
      <c r="H18" s="20">
        <v>12112158</v>
      </c>
      <c r="I18" s="73">
        <f>+C13+D13+I5</f>
        <v>8370840</v>
      </c>
      <c r="J18" s="74" t="s">
        <v>222</v>
      </c>
    </row>
    <row r="19" spans="2:10">
      <c r="G19" s="52">
        <f>+G18-I18</f>
        <v>25985451.880400002</v>
      </c>
      <c r="H19" s="47"/>
      <c r="I19" s="47"/>
    </row>
    <row r="20" spans="2:10">
      <c r="G20" s="52"/>
    </row>
    <row r="21" spans="2:10">
      <c r="F21" s="47"/>
      <c r="G21" s="47"/>
    </row>
    <row r="22" spans="2:10">
      <c r="G22" s="53"/>
    </row>
    <row r="23" spans="2:10">
      <c r="F23">
        <f>65*6</f>
        <v>390</v>
      </c>
    </row>
    <row r="24" spans="2:10">
      <c r="G24" s="53"/>
    </row>
    <row r="35" spans="6:10">
      <c r="H35" s="76" t="s">
        <v>233</v>
      </c>
      <c r="I35" s="76" t="s">
        <v>234</v>
      </c>
      <c r="J35" s="76" t="s">
        <v>235</v>
      </c>
    </row>
    <row r="36" spans="6:10" ht="16.5">
      <c r="F36" s="75" t="s">
        <v>224</v>
      </c>
      <c r="H36" s="18">
        <v>1709245</v>
      </c>
      <c r="I36" s="18">
        <v>1709245</v>
      </c>
      <c r="J36" s="76" t="s">
        <v>236</v>
      </c>
    </row>
    <row r="37" spans="6:10">
      <c r="F37" s="76" t="s">
        <v>225</v>
      </c>
      <c r="H37" s="18">
        <v>1037121</v>
      </c>
      <c r="I37" s="77">
        <v>1261318</v>
      </c>
      <c r="J37" s="79"/>
    </row>
    <row r="38" spans="6:10">
      <c r="F38" s="76" t="s">
        <v>226</v>
      </c>
      <c r="H38" s="18">
        <v>308668</v>
      </c>
      <c r="I38" s="18">
        <v>926678</v>
      </c>
      <c r="J38" s="76" t="s">
        <v>237</v>
      </c>
    </row>
    <row r="39" spans="6:10">
      <c r="F39" s="76" t="s">
        <v>231</v>
      </c>
      <c r="H39" s="18">
        <v>-926676</v>
      </c>
      <c r="I39" s="18">
        <v>-617919</v>
      </c>
      <c r="J39" s="76" t="s">
        <v>237</v>
      </c>
    </row>
    <row r="40" spans="6:10">
      <c r="F40" s="76" t="s">
        <v>232</v>
      </c>
      <c r="H40" s="18">
        <v>1330574</v>
      </c>
      <c r="I40" s="80">
        <v>1330984</v>
      </c>
      <c r="J40" s="76" t="s">
        <v>237</v>
      </c>
    </row>
    <row r="41" spans="6:10">
      <c r="F41" s="76" t="s">
        <v>227</v>
      </c>
      <c r="H41" s="18">
        <v>791462</v>
      </c>
      <c r="I41" s="78">
        <v>1015704</v>
      </c>
      <c r="J41" s="79"/>
    </row>
    <row r="42" spans="6:10">
      <c r="F42" s="76" t="s">
        <v>228</v>
      </c>
      <c r="H42" s="18">
        <v>1112696</v>
      </c>
      <c r="I42" s="77" t="s">
        <v>230</v>
      </c>
      <c r="J42" s="76" t="s">
        <v>238</v>
      </c>
    </row>
    <row r="43" spans="6:10">
      <c r="F43" s="76" t="s">
        <v>229</v>
      </c>
      <c r="H43" s="18">
        <v>862038</v>
      </c>
      <c r="I43" s="77" t="s">
        <v>230</v>
      </c>
      <c r="J43" s="76" t="s">
        <v>238</v>
      </c>
    </row>
    <row r="48" spans="6:10">
      <c r="J48" s="47"/>
    </row>
  </sheetData>
  <mergeCells count="1">
    <mergeCell ref="B2:G2"/>
  </mergeCells>
  <conditionalFormatting sqref="B18">
    <cfRule type="duplicateValues" dxfId="1" priority="1"/>
  </conditionalFormatting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P220"/>
  <sheetViews>
    <sheetView tabSelected="1" zoomScale="85" zoomScaleNormal="85" workbookViewId="0">
      <pane xSplit="5" ySplit="3" topLeftCell="F4" activePane="bottomRight" state="frozen"/>
      <selection pane="topRight"/>
      <selection pane="bottomLeft"/>
      <selection pane="bottomRight" activeCell="J177" sqref="J177"/>
    </sheetView>
  </sheetViews>
  <sheetFormatPr defaultColWidth="9.140625" defaultRowHeight="15"/>
  <cols>
    <col min="1" max="1" width="6.140625" customWidth="1"/>
    <col min="2" max="2" width="8.85546875" customWidth="1"/>
    <col min="3" max="3" width="18.7109375" customWidth="1"/>
    <col min="5" max="5" width="13.28515625" style="40" customWidth="1"/>
    <col min="6" max="6" width="8.7109375" customWidth="1"/>
    <col min="7" max="7" width="36.7109375" customWidth="1"/>
    <col min="8" max="8" width="11" customWidth="1"/>
    <col min="9" max="9" width="16.5703125" customWidth="1"/>
    <col min="10" max="10" width="23" customWidth="1"/>
    <col min="11" max="11" width="16.85546875" style="2" customWidth="1"/>
    <col min="12" max="13" width="13.7109375" style="2" customWidth="1"/>
    <col min="14" max="14" width="14.7109375" style="2" customWidth="1"/>
    <col min="15" max="15" width="10.7109375" style="3" customWidth="1"/>
    <col min="16" max="16" width="12.7109375" customWidth="1"/>
  </cols>
  <sheetData>
    <row r="1" spans="1:15" ht="24" customHeight="1">
      <c r="N1" s="9">
        <f>SUBTOTAL(9,N3:N31143)</f>
        <v>17086433.1624</v>
      </c>
      <c r="O1" s="10"/>
    </row>
    <row r="2" spans="1:15" ht="30" customHeight="1">
      <c r="A2" s="4" t="s">
        <v>13</v>
      </c>
      <c r="B2" s="4"/>
      <c r="C2" s="4" t="s">
        <v>14</v>
      </c>
      <c r="D2" s="4" t="s">
        <v>15</v>
      </c>
      <c r="E2" s="41" t="s">
        <v>16</v>
      </c>
      <c r="F2" s="4" t="s">
        <v>17</v>
      </c>
      <c r="G2" s="4" t="s">
        <v>18</v>
      </c>
      <c r="H2" s="4" t="s">
        <v>19</v>
      </c>
      <c r="I2" s="4" t="s">
        <v>20</v>
      </c>
      <c r="J2" s="4" t="s">
        <v>21</v>
      </c>
      <c r="K2" s="11" t="s">
        <v>22</v>
      </c>
      <c r="L2" s="11" t="s">
        <v>23</v>
      </c>
      <c r="M2" s="11" t="s">
        <v>272</v>
      </c>
      <c r="N2" s="11" t="s">
        <v>24</v>
      </c>
      <c r="O2" s="10"/>
    </row>
    <row r="3" spans="1:15" ht="22.5" customHeight="1">
      <c r="A3" s="5"/>
      <c r="B3" s="5"/>
      <c r="C3" s="6"/>
      <c r="D3" s="7"/>
      <c r="E3" s="42"/>
      <c r="F3" s="7"/>
      <c r="G3" s="7"/>
      <c r="H3" s="7"/>
      <c r="I3" s="7" t="s">
        <v>25</v>
      </c>
      <c r="J3" s="7"/>
      <c r="K3" s="10"/>
      <c r="L3" s="10"/>
      <c r="M3" s="10"/>
      <c r="N3" s="12">
        <v>7396439</v>
      </c>
      <c r="O3" s="10" t="s">
        <v>223</v>
      </c>
    </row>
    <row r="4" spans="1:15" ht="25.5" hidden="1">
      <c r="A4" s="5" t="s">
        <v>1</v>
      </c>
      <c r="B4" s="5">
        <f>MONTH(E4)</f>
        <v>5</v>
      </c>
      <c r="C4" s="8" t="s">
        <v>26</v>
      </c>
      <c r="D4" s="8"/>
      <c r="E4" s="43">
        <v>45790</v>
      </c>
      <c r="F4" s="8" t="s">
        <v>27</v>
      </c>
      <c r="G4" s="8" t="s">
        <v>28</v>
      </c>
      <c r="H4" s="8"/>
      <c r="I4" s="8" t="s">
        <v>29</v>
      </c>
      <c r="J4" s="8" t="s">
        <v>29</v>
      </c>
      <c r="K4" s="10">
        <v>1030381</v>
      </c>
      <c r="L4" s="10">
        <v>82430</v>
      </c>
      <c r="M4" s="10"/>
      <c r="N4" s="13">
        <v>1112811</v>
      </c>
      <c r="O4" s="10"/>
    </row>
    <row r="5" spans="1:15" ht="51" hidden="1">
      <c r="A5" s="5" t="s">
        <v>1</v>
      </c>
      <c r="B5" s="5">
        <f t="shared" ref="B5:B68" si="0">MONTH(E5)</f>
        <v>6</v>
      </c>
      <c r="C5" s="8" t="s">
        <v>30</v>
      </c>
      <c r="D5" s="8"/>
      <c r="E5" s="43">
        <v>45810</v>
      </c>
      <c r="F5" s="8" t="s">
        <v>27</v>
      </c>
      <c r="G5" s="8" t="s">
        <v>28</v>
      </c>
      <c r="H5" s="8"/>
      <c r="I5" s="8" t="s">
        <v>31</v>
      </c>
      <c r="J5" s="8" t="s">
        <v>31</v>
      </c>
      <c r="K5" s="10">
        <v>499990</v>
      </c>
      <c r="L5" s="10">
        <v>39999</v>
      </c>
      <c r="M5" s="10"/>
      <c r="N5" s="45">
        <v>539989</v>
      </c>
      <c r="O5" s="10"/>
    </row>
    <row r="6" spans="1:15" ht="38.25" hidden="1">
      <c r="A6" s="5" t="s">
        <v>1</v>
      </c>
      <c r="B6" s="5">
        <f t="shared" si="0"/>
        <v>4</v>
      </c>
      <c r="C6" s="8" t="s">
        <v>32</v>
      </c>
      <c r="D6" s="8"/>
      <c r="E6" s="43">
        <v>45755</v>
      </c>
      <c r="F6" s="8" t="s">
        <v>27</v>
      </c>
      <c r="G6" s="8" t="s">
        <v>28</v>
      </c>
      <c r="H6" s="8"/>
      <c r="I6" s="8" t="s">
        <v>33</v>
      </c>
      <c r="J6" s="8" t="s">
        <v>33</v>
      </c>
      <c r="K6" s="10">
        <v>1249288</v>
      </c>
      <c r="L6" s="10">
        <v>99943</v>
      </c>
      <c r="M6" s="10"/>
      <c r="N6" s="13">
        <v>1349231</v>
      </c>
      <c r="O6" s="10"/>
    </row>
    <row r="7" spans="1:15" ht="38.25" hidden="1">
      <c r="A7" s="5" t="s">
        <v>1</v>
      </c>
      <c r="B7" s="5">
        <f t="shared" si="0"/>
        <v>5</v>
      </c>
      <c r="C7" s="8" t="s">
        <v>34</v>
      </c>
      <c r="D7" s="8"/>
      <c r="E7" s="43">
        <v>45789</v>
      </c>
      <c r="F7" s="8" t="s">
        <v>27</v>
      </c>
      <c r="G7" s="8" t="s">
        <v>28</v>
      </c>
      <c r="H7" s="8"/>
      <c r="I7" s="8" t="s">
        <v>35</v>
      </c>
      <c r="J7" s="8" t="s">
        <v>35</v>
      </c>
      <c r="K7" s="10">
        <v>866812</v>
      </c>
      <c r="L7" s="10">
        <v>69345</v>
      </c>
      <c r="M7" s="10"/>
      <c r="N7" s="13">
        <v>936157</v>
      </c>
      <c r="O7" s="10"/>
    </row>
    <row r="8" spans="1:15" ht="38.25" hidden="1">
      <c r="A8" s="5" t="s">
        <v>1</v>
      </c>
      <c r="B8" s="5">
        <f t="shared" si="0"/>
        <v>6</v>
      </c>
      <c r="C8" s="8" t="s">
        <v>36</v>
      </c>
      <c r="D8" s="8"/>
      <c r="E8" s="43">
        <v>45836</v>
      </c>
      <c r="F8" s="8" t="s">
        <v>27</v>
      </c>
      <c r="G8" s="8" t="s">
        <v>28</v>
      </c>
      <c r="H8" s="8"/>
      <c r="I8" s="8" t="s">
        <v>35</v>
      </c>
      <c r="J8" s="8" t="s">
        <v>35</v>
      </c>
      <c r="K8" s="10">
        <v>1257884</v>
      </c>
      <c r="L8" s="10">
        <v>100631</v>
      </c>
      <c r="M8" s="10"/>
      <c r="N8" s="45">
        <v>1358515</v>
      </c>
      <c r="O8" s="10"/>
    </row>
    <row r="9" spans="1:15" ht="38.25" hidden="1">
      <c r="A9" s="5" t="s">
        <v>1</v>
      </c>
      <c r="B9" s="5">
        <f t="shared" si="0"/>
        <v>4</v>
      </c>
      <c r="C9" s="8" t="s">
        <v>37</v>
      </c>
      <c r="D9" s="8"/>
      <c r="E9" s="43">
        <v>45748</v>
      </c>
      <c r="F9" s="8" t="s">
        <v>38</v>
      </c>
      <c r="G9" s="8" t="s">
        <v>39</v>
      </c>
      <c r="H9" s="8"/>
      <c r="I9" s="8" t="s">
        <v>40</v>
      </c>
      <c r="J9" s="8" t="s">
        <v>40</v>
      </c>
      <c r="K9" s="10">
        <v>921047</v>
      </c>
      <c r="L9" s="10">
        <v>73684</v>
      </c>
      <c r="M9" s="10"/>
      <c r="N9" s="13">
        <v>994731</v>
      </c>
      <c r="O9" s="10"/>
    </row>
    <row r="10" spans="1:15" ht="38.25" hidden="1">
      <c r="A10" s="5" t="s">
        <v>1</v>
      </c>
      <c r="B10" s="5">
        <f t="shared" si="0"/>
        <v>2</v>
      </c>
      <c r="C10" s="8" t="s">
        <v>41</v>
      </c>
      <c r="D10" s="8"/>
      <c r="E10" s="43">
        <v>45713</v>
      </c>
      <c r="F10" s="8" t="s">
        <v>27</v>
      </c>
      <c r="G10" s="8" t="s">
        <v>28</v>
      </c>
      <c r="H10" s="8"/>
      <c r="I10" s="8" t="s">
        <v>42</v>
      </c>
      <c r="J10" s="8" t="s">
        <v>42</v>
      </c>
      <c r="K10" s="10">
        <v>763445</v>
      </c>
      <c r="L10" s="10">
        <v>61076</v>
      </c>
      <c r="M10" s="10"/>
      <c r="N10" s="10">
        <v>824521</v>
      </c>
      <c r="O10" s="10"/>
    </row>
    <row r="11" spans="1:15" ht="38.25" hidden="1">
      <c r="A11" s="5" t="s">
        <v>1</v>
      </c>
      <c r="B11" s="5">
        <f t="shared" si="0"/>
        <v>5</v>
      </c>
      <c r="C11" s="8" t="s">
        <v>43</v>
      </c>
      <c r="D11" s="8"/>
      <c r="E11" s="43">
        <v>45799</v>
      </c>
      <c r="F11" s="8" t="s">
        <v>27</v>
      </c>
      <c r="G11" s="8" t="s">
        <v>28</v>
      </c>
      <c r="H11" s="8"/>
      <c r="I11" s="8" t="s">
        <v>42</v>
      </c>
      <c r="J11" s="8" t="s">
        <v>42</v>
      </c>
      <c r="K11" s="10">
        <v>826105</v>
      </c>
      <c r="L11" s="10">
        <v>66088</v>
      </c>
      <c r="M11" s="10"/>
      <c r="N11" s="13">
        <v>892193</v>
      </c>
      <c r="O11" s="10"/>
    </row>
    <row r="12" spans="1:15" ht="38.25" hidden="1">
      <c r="A12" s="5" t="s">
        <v>1</v>
      </c>
      <c r="B12" s="5">
        <f t="shared" si="0"/>
        <v>5</v>
      </c>
      <c r="C12" s="8" t="s">
        <v>44</v>
      </c>
      <c r="D12" s="8"/>
      <c r="E12" s="43">
        <v>45805</v>
      </c>
      <c r="F12" s="8" t="s">
        <v>27</v>
      </c>
      <c r="G12" s="8" t="s">
        <v>28</v>
      </c>
      <c r="H12" s="8"/>
      <c r="I12" s="8" t="s">
        <v>45</v>
      </c>
      <c r="J12" s="8" t="s">
        <v>45</v>
      </c>
      <c r="K12" s="10">
        <v>934756</v>
      </c>
      <c r="L12" s="10">
        <v>74780</v>
      </c>
      <c r="M12" s="10"/>
      <c r="N12" s="13">
        <v>1009536</v>
      </c>
      <c r="O12" s="10"/>
    </row>
    <row r="13" spans="1:15" ht="51" hidden="1">
      <c r="A13" s="5" t="s">
        <v>1</v>
      </c>
      <c r="B13" s="5">
        <f t="shared" si="0"/>
        <v>1</v>
      </c>
      <c r="C13" s="8" t="s">
        <v>46</v>
      </c>
      <c r="D13" s="8"/>
      <c r="E13" s="43">
        <v>45660</v>
      </c>
      <c r="F13" s="8" t="s">
        <v>27</v>
      </c>
      <c r="G13" s="8" t="s">
        <v>28</v>
      </c>
      <c r="H13" s="8"/>
      <c r="I13" s="8" t="s">
        <v>31</v>
      </c>
      <c r="J13" s="8" t="s">
        <v>31</v>
      </c>
      <c r="K13" s="10">
        <v>1255754</v>
      </c>
      <c r="L13" s="10">
        <v>100460</v>
      </c>
      <c r="M13" s="10"/>
      <c r="N13" s="10">
        <v>1356214</v>
      </c>
      <c r="O13" s="10"/>
    </row>
    <row r="14" spans="1:15" ht="38.25" hidden="1">
      <c r="A14" s="5" t="s">
        <v>1</v>
      </c>
      <c r="B14" s="5">
        <f t="shared" si="0"/>
        <v>3</v>
      </c>
      <c r="C14" s="8" t="s">
        <v>47</v>
      </c>
      <c r="D14" s="8"/>
      <c r="E14" s="43">
        <v>45741</v>
      </c>
      <c r="F14" s="8" t="s">
        <v>27</v>
      </c>
      <c r="G14" s="8" t="s">
        <v>28</v>
      </c>
      <c r="H14" s="8"/>
      <c r="I14" s="8" t="s">
        <v>35</v>
      </c>
      <c r="J14" s="8" t="s">
        <v>35</v>
      </c>
      <c r="K14" s="10">
        <v>1747970</v>
      </c>
      <c r="L14" s="10">
        <v>139838</v>
      </c>
      <c r="M14" s="10"/>
      <c r="N14" s="45">
        <v>1887808</v>
      </c>
      <c r="O14" s="10"/>
    </row>
    <row r="15" spans="1:15" ht="38.25" hidden="1">
      <c r="A15" s="5" t="s">
        <v>1</v>
      </c>
      <c r="B15" s="5">
        <f t="shared" si="0"/>
        <v>3</v>
      </c>
      <c r="C15" s="8" t="s">
        <v>48</v>
      </c>
      <c r="D15" s="8"/>
      <c r="E15" s="43">
        <v>45728</v>
      </c>
      <c r="F15" s="8" t="s">
        <v>27</v>
      </c>
      <c r="G15" s="8" t="s">
        <v>28</v>
      </c>
      <c r="H15" s="8"/>
      <c r="I15" s="8" t="s">
        <v>49</v>
      </c>
      <c r="J15" s="8" t="s">
        <v>49</v>
      </c>
      <c r="K15" s="10">
        <v>1541210</v>
      </c>
      <c r="L15" s="10">
        <v>123297</v>
      </c>
      <c r="M15" s="10"/>
      <c r="N15" s="45">
        <v>1664507</v>
      </c>
      <c r="O15" s="10"/>
    </row>
    <row r="16" spans="1:15" ht="25.5" hidden="1">
      <c r="A16" s="5" t="s">
        <v>1</v>
      </c>
      <c r="B16" s="5">
        <f t="shared" si="0"/>
        <v>4</v>
      </c>
      <c r="C16" s="8" t="s">
        <v>50</v>
      </c>
      <c r="D16" s="8"/>
      <c r="E16" s="43">
        <v>45756</v>
      </c>
      <c r="F16" s="8" t="s">
        <v>27</v>
      </c>
      <c r="G16" s="8" t="s">
        <v>28</v>
      </c>
      <c r="H16" s="8"/>
      <c r="I16" s="8" t="s">
        <v>51</v>
      </c>
      <c r="J16" s="8" t="s">
        <v>51</v>
      </c>
      <c r="K16" s="10">
        <v>1002638</v>
      </c>
      <c r="L16" s="10">
        <v>80211</v>
      </c>
      <c r="M16" s="10"/>
      <c r="N16" s="13">
        <v>1082849</v>
      </c>
      <c r="O16" s="10"/>
    </row>
    <row r="17" spans="1:15" ht="25.5" hidden="1">
      <c r="A17" s="5" t="s">
        <v>1</v>
      </c>
      <c r="B17" s="5">
        <f t="shared" si="0"/>
        <v>4</v>
      </c>
      <c r="C17" s="8" t="s">
        <v>52</v>
      </c>
      <c r="D17" s="8"/>
      <c r="E17" s="43">
        <v>45756</v>
      </c>
      <c r="F17" s="8" t="s">
        <v>27</v>
      </c>
      <c r="G17" s="8" t="s">
        <v>28</v>
      </c>
      <c r="H17" s="8"/>
      <c r="I17" s="8" t="s">
        <v>29</v>
      </c>
      <c r="J17" s="8" t="s">
        <v>29</v>
      </c>
      <c r="K17" s="10">
        <v>913350</v>
      </c>
      <c r="L17" s="10">
        <v>73068</v>
      </c>
      <c r="M17" s="10"/>
      <c r="N17" s="13">
        <v>986418</v>
      </c>
      <c r="O17" s="10"/>
    </row>
    <row r="18" spans="1:15" ht="25.5" hidden="1">
      <c r="A18" s="5" t="s">
        <v>1</v>
      </c>
      <c r="B18" s="5">
        <f t="shared" si="0"/>
        <v>3</v>
      </c>
      <c r="C18" s="8" t="s">
        <v>53</v>
      </c>
      <c r="D18" s="8"/>
      <c r="E18" s="43">
        <v>45734</v>
      </c>
      <c r="F18" s="8" t="s">
        <v>27</v>
      </c>
      <c r="G18" s="8" t="s">
        <v>28</v>
      </c>
      <c r="H18" s="8"/>
      <c r="I18" s="8" t="s">
        <v>54</v>
      </c>
      <c r="J18" s="8" t="s">
        <v>54</v>
      </c>
      <c r="K18" s="10">
        <v>733310</v>
      </c>
      <c r="L18" s="10">
        <v>58665</v>
      </c>
      <c r="M18" s="10"/>
      <c r="N18" s="45">
        <v>791975</v>
      </c>
      <c r="O18" s="10"/>
    </row>
    <row r="19" spans="1:15" ht="25.5" hidden="1">
      <c r="A19" s="5" t="s">
        <v>1</v>
      </c>
      <c r="B19" s="5">
        <f t="shared" si="0"/>
        <v>3</v>
      </c>
      <c r="C19" s="8" t="s">
        <v>55</v>
      </c>
      <c r="D19" s="8"/>
      <c r="E19" s="43">
        <v>45719</v>
      </c>
      <c r="F19" s="8" t="s">
        <v>27</v>
      </c>
      <c r="G19" s="8" t="s">
        <v>28</v>
      </c>
      <c r="H19" s="8"/>
      <c r="I19" s="8" t="s">
        <v>54</v>
      </c>
      <c r="J19" s="8" t="s">
        <v>54</v>
      </c>
      <c r="K19" s="10">
        <v>1029280</v>
      </c>
      <c r="L19" s="10">
        <v>82342</v>
      </c>
      <c r="M19" s="10"/>
      <c r="N19" s="45">
        <v>1111622</v>
      </c>
      <c r="O19" s="10"/>
    </row>
    <row r="20" spans="1:15" ht="25.5" hidden="1">
      <c r="A20" s="5" t="s">
        <v>1</v>
      </c>
      <c r="B20" s="5">
        <f t="shared" si="0"/>
        <v>3</v>
      </c>
      <c r="C20" s="8" t="s">
        <v>56</v>
      </c>
      <c r="D20" s="8"/>
      <c r="E20" s="43">
        <v>45741</v>
      </c>
      <c r="F20" s="8" t="s">
        <v>27</v>
      </c>
      <c r="G20" s="8" t="s">
        <v>28</v>
      </c>
      <c r="H20" s="8"/>
      <c r="I20" s="8" t="s">
        <v>51</v>
      </c>
      <c r="J20" s="8" t="s">
        <v>51</v>
      </c>
      <c r="K20" s="10">
        <v>1072617</v>
      </c>
      <c r="L20" s="10">
        <v>85809</v>
      </c>
      <c r="M20" s="10"/>
      <c r="N20" s="45">
        <v>1158426</v>
      </c>
      <c r="O20" s="10"/>
    </row>
    <row r="21" spans="1:15" ht="25.5" hidden="1">
      <c r="A21" s="5" t="s">
        <v>1</v>
      </c>
      <c r="B21" s="5">
        <f t="shared" si="0"/>
        <v>3</v>
      </c>
      <c r="C21" s="8" t="s">
        <v>57</v>
      </c>
      <c r="D21" s="8"/>
      <c r="E21" s="43">
        <v>45728</v>
      </c>
      <c r="F21" s="8" t="s">
        <v>27</v>
      </c>
      <c r="G21" s="8" t="s">
        <v>28</v>
      </c>
      <c r="H21" s="8"/>
      <c r="I21" s="8" t="s">
        <v>58</v>
      </c>
      <c r="J21" s="8" t="s">
        <v>58</v>
      </c>
      <c r="K21" s="10">
        <v>478036</v>
      </c>
      <c r="L21" s="10">
        <v>38243</v>
      </c>
      <c r="M21" s="10"/>
      <c r="N21" s="45">
        <v>516279</v>
      </c>
      <c r="O21" s="10"/>
    </row>
    <row r="22" spans="1:15" ht="38.25" hidden="1">
      <c r="A22" s="5" t="s">
        <v>1</v>
      </c>
      <c r="B22" s="5">
        <f t="shared" si="0"/>
        <v>6</v>
      </c>
      <c r="C22" s="8" t="s">
        <v>59</v>
      </c>
      <c r="D22" s="8"/>
      <c r="E22" s="43">
        <v>45821</v>
      </c>
      <c r="F22" s="8" t="s">
        <v>27</v>
      </c>
      <c r="G22" s="8" t="s">
        <v>28</v>
      </c>
      <c r="H22" s="8"/>
      <c r="I22" s="8" t="s">
        <v>60</v>
      </c>
      <c r="J22" s="8" t="s">
        <v>60</v>
      </c>
      <c r="K22" s="10">
        <v>774986</v>
      </c>
      <c r="L22" s="10">
        <v>61999</v>
      </c>
      <c r="M22" s="10"/>
      <c r="N22" s="45">
        <v>836985</v>
      </c>
      <c r="O22" s="10"/>
    </row>
    <row r="23" spans="1:15" ht="25.5" hidden="1">
      <c r="A23" s="5" t="s">
        <v>1</v>
      </c>
      <c r="B23" s="5">
        <f t="shared" si="0"/>
        <v>2</v>
      </c>
      <c r="C23" s="8" t="s">
        <v>61</v>
      </c>
      <c r="D23" s="8"/>
      <c r="E23" s="43">
        <v>45708</v>
      </c>
      <c r="F23" s="8" t="s">
        <v>27</v>
      </c>
      <c r="G23" s="8" t="s">
        <v>28</v>
      </c>
      <c r="H23" s="8"/>
      <c r="I23" s="8" t="s">
        <v>62</v>
      </c>
      <c r="J23" s="8" t="s">
        <v>62</v>
      </c>
      <c r="K23" s="10">
        <v>574774</v>
      </c>
      <c r="L23" s="10">
        <v>45982</v>
      </c>
      <c r="M23" s="10"/>
      <c r="N23" s="10">
        <v>620756</v>
      </c>
      <c r="O23" s="10"/>
    </row>
    <row r="24" spans="1:15" ht="51" hidden="1">
      <c r="A24" s="5" t="s">
        <v>1</v>
      </c>
      <c r="B24" s="5">
        <f t="shared" si="0"/>
        <v>6</v>
      </c>
      <c r="C24" s="8" t="s">
        <v>63</v>
      </c>
      <c r="D24" s="8"/>
      <c r="E24" s="43">
        <v>45832</v>
      </c>
      <c r="F24" s="8" t="s">
        <v>27</v>
      </c>
      <c r="G24" s="8" t="s">
        <v>28</v>
      </c>
      <c r="H24" s="8"/>
      <c r="I24" s="8" t="s">
        <v>31</v>
      </c>
      <c r="J24" s="8" t="s">
        <v>31</v>
      </c>
      <c r="K24" s="10">
        <v>910305</v>
      </c>
      <c r="L24" s="10">
        <v>72824</v>
      </c>
      <c r="M24" s="10"/>
      <c r="N24" s="45">
        <v>983129</v>
      </c>
      <c r="O24" s="10"/>
    </row>
    <row r="25" spans="1:15" ht="25.5" hidden="1">
      <c r="A25" s="5" t="s">
        <v>1</v>
      </c>
      <c r="B25" s="5">
        <f t="shared" si="0"/>
        <v>5</v>
      </c>
      <c r="C25" s="8" t="s">
        <v>64</v>
      </c>
      <c r="D25" s="8"/>
      <c r="E25" s="43">
        <v>45807</v>
      </c>
      <c r="F25" s="8" t="s">
        <v>27</v>
      </c>
      <c r="G25" s="8" t="s">
        <v>28</v>
      </c>
      <c r="H25" s="8"/>
      <c r="I25" s="8" t="s">
        <v>54</v>
      </c>
      <c r="J25" s="8" t="s">
        <v>54</v>
      </c>
      <c r="K25" s="10">
        <v>552037</v>
      </c>
      <c r="L25" s="10">
        <v>44163</v>
      </c>
      <c r="M25" s="10"/>
      <c r="N25" s="13">
        <v>596200</v>
      </c>
      <c r="O25" s="10"/>
    </row>
    <row r="26" spans="1:15" ht="38.25" hidden="1">
      <c r="A26" s="5" t="s">
        <v>1</v>
      </c>
      <c r="B26" s="5">
        <f t="shared" si="0"/>
        <v>3</v>
      </c>
      <c r="C26" s="8" t="s">
        <v>65</v>
      </c>
      <c r="D26" s="8"/>
      <c r="E26" s="43">
        <v>45744</v>
      </c>
      <c r="F26" s="8" t="s">
        <v>27</v>
      </c>
      <c r="G26" s="8" t="s">
        <v>28</v>
      </c>
      <c r="H26" s="8"/>
      <c r="I26" s="8" t="s">
        <v>49</v>
      </c>
      <c r="J26" s="8" t="s">
        <v>49</v>
      </c>
      <c r="K26" s="10">
        <v>548022</v>
      </c>
      <c r="L26" s="10">
        <v>43842</v>
      </c>
      <c r="M26" s="10"/>
      <c r="N26" s="45">
        <v>591864</v>
      </c>
      <c r="O26" s="10"/>
    </row>
    <row r="27" spans="1:15" ht="25.5" hidden="1">
      <c r="A27" s="5" t="s">
        <v>1</v>
      </c>
      <c r="B27" s="5">
        <f t="shared" si="0"/>
        <v>6</v>
      </c>
      <c r="C27" s="8" t="s">
        <v>66</v>
      </c>
      <c r="D27" s="8"/>
      <c r="E27" s="43">
        <v>45817</v>
      </c>
      <c r="F27" s="8" t="s">
        <v>27</v>
      </c>
      <c r="G27" s="8" t="s">
        <v>28</v>
      </c>
      <c r="H27" s="8"/>
      <c r="I27" s="8" t="s">
        <v>51</v>
      </c>
      <c r="J27" s="8" t="s">
        <v>51</v>
      </c>
      <c r="K27" s="10">
        <v>1209795</v>
      </c>
      <c r="L27" s="10">
        <v>96784</v>
      </c>
      <c r="M27" s="10"/>
      <c r="N27" s="45">
        <v>1306579</v>
      </c>
      <c r="O27" s="10"/>
    </row>
    <row r="28" spans="1:15" ht="38.25" hidden="1">
      <c r="A28" s="5" t="s">
        <v>1</v>
      </c>
      <c r="B28" s="5">
        <f t="shared" si="0"/>
        <v>2</v>
      </c>
      <c r="C28" s="8" t="s">
        <v>67</v>
      </c>
      <c r="D28" s="8"/>
      <c r="E28" s="43">
        <v>45713</v>
      </c>
      <c r="F28" s="8" t="s">
        <v>27</v>
      </c>
      <c r="G28" s="8" t="s">
        <v>28</v>
      </c>
      <c r="H28" s="8"/>
      <c r="I28" s="8" t="s">
        <v>68</v>
      </c>
      <c r="J28" s="8" t="s">
        <v>68</v>
      </c>
      <c r="K28" s="10">
        <v>660154</v>
      </c>
      <c r="L28" s="10">
        <v>52812</v>
      </c>
      <c r="M28" s="10"/>
      <c r="N28" s="10">
        <v>712966</v>
      </c>
      <c r="O28" s="10"/>
    </row>
    <row r="29" spans="1:15" ht="25.5" hidden="1">
      <c r="A29" s="5" t="s">
        <v>1</v>
      </c>
      <c r="B29" s="5">
        <f t="shared" si="0"/>
        <v>4</v>
      </c>
      <c r="C29" s="8" t="s">
        <v>69</v>
      </c>
      <c r="D29" s="8"/>
      <c r="E29" s="43">
        <v>45752</v>
      </c>
      <c r="F29" s="8" t="s">
        <v>27</v>
      </c>
      <c r="G29" s="8" t="s">
        <v>28</v>
      </c>
      <c r="H29" s="8"/>
      <c r="I29" s="8" t="s">
        <v>39</v>
      </c>
      <c r="J29" s="8" t="s">
        <v>39</v>
      </c>
      <c r="K29" s="10">
        <v>1232810</v>
      </c>
      <c r="L29" s="10">
        <v>98625</v>
      </c>
      <c r="M29" s="10"/>
      <c r="N29" s="13">
        <v>1331435</v>
      </c>
      <c r="O29" s="10"/>
    </row>
    <row r="30" spans="1:15" ht="38.25" hidden="1">
      <c r="A30" s="5" t="s">
        <v>1</v>
      </c>
      <c r="B30" s="5">
        <f t="shared" si="0"/>
        <v>5</v>
      </c>
      <c r="C30" s="8" t="s">
        <v>70</v>
      </c>
      <c r="D30" s="8"/>
      <c r="E30" s="43">
        <v>45786</v>
      </c>
      <c r="F30" s="8" t="s">
        <v>27</v>
      </c>
      <c r="G30" s="8" t="s">
        <v>28</v>
      </c>
      <c r="H30" s="8"/>
      <c r="I30" s="8" t="s">
        <v>49</v>
      </c>
      <c r="J30" s="8" t="s">
        <v>49</v>
      </c>
      <c r="K30" s="10">
        <v>1814765</v>
      </c>
      <c r="L30" s="10">
        <v>145181</v>
      </c>
      <c r="M30" s="10"/>
      <c r="N30" s="13">
        <v>1959946</v>
      </c>
      <c r="O30" s="10"/>
    </row>
    <row r="31" spans="1:15" ht="25.5" hidden="1">
      <c r="A31" s="5" t="s">
        <v>1</v>
      </c>
      <c r="B31" s="5">
        <f t="shared" si="0"/>
        <v>6</v>
      </c>
      <c r="C31" s="8" t="s">
        <v>71</v>
      </c>
      <c r="D31" s="8"/>
      <c r="E31" s="43">
        <v>45828</v>
      </c>
      <c r="F31" s="8" t="s">
        <v>27</v>
      </c>
      <c r="G31" s="8" t="s">
        <v>28</v>
      </c>
      <c r="H31" s="8"/>
      <c r="I31" s="8" t="s">
        <v>72</v>
      </c>
      <c r="J31" s="8" t="s">
        <v>72</v>
      </c>
      <c r="K31" s="10">
        <v>898414</v>
      </c>
      <c r="L31" s="10">
        <v>71873</v>
      </c>
      <c r="M31" s="10"/>
      <c r="N31" s="46">
        <v>970287</v>
      </c>
      <c r="O31" s="10"/>
    </row>
    <row r="32" spans="1:15" ht="51" hidden="1">
      <c r="A32" s="5" t="s">
        <v>1</v>
      </c>
      <c r="B32" s="5">
        <f t="shared" si="0"/>
        <v>2</v>
      </c>
      <c r="C32" s="8" t="s">
        <v>73</v>
      </c>
      <c r="D32" s="8"/>
      <c r="E32" s="43">
        <v>45703</v>
      </c>
      <c r="F32" s="8" t="s">
        <v>27</v>
      </c>
      <c r="G32" s="8" t="s">
        <v>28</v>
      </c>
      <c r="H32" s="8"/>
      <c r="I32" s="8" t="s">
        <v>31</v>
      </c>
      <c r="J32" s="8" t="s">
        <v>31</v>
      </c>
      <c r="K32" s="10">
        <v>1156424</v>
      </c>
      <c r="L32" s="10">
        <v>92514</v>
      </c>
      <c r="M32" s="10"/>
      <c r="N32" s="10">
        <v>1248938</v>
      </c>
      <c r="O32" s="10"/>
    </row>
    <row r="33" spans="1:15" ht="25.5" hidden="1">
      <c r="A33" s="5" t="s">
        <v>1</v>
      </c>
      <c r="B33" s="5">
        <f t="shared" si="0"/>
        <v>3</v>
      </c>
      <c r="C33" s="8" t="s">
        <v>74</v>
      </c>
      <c r="D33" s="8"/>
      <c r="E33" s="43">
        <v>45721</v>
      </c>
      <c r="F33" s="8" t="s">
        <v>27</v>
      </c>
      <c r="G33" s="8" t="s">
        <v>28</v>
      </c>
      <c r="H33" s="8"/>
      <c r="I33" s="8" t="s">
        <v>51</v>
      </c>
      <c r="J33" s="8" t="s">
        <v>51</v>
      </c>
      <c r="K33" s="10">
        <v>1343289</v>
      </c>
      <c r="L33" s="10">
        <v>107463</v>
      </c>
      <c r="M33" s="10"/>
      <c r="N33" s="45">
        <v>1450752</v>
      </c>
      <c r="O33" s="10"/>
    </row>
    <row r="34" spans="1:15" ht="25.5" hidden="1">
      <c r="A34" s="5" t="s">
        <v>1</v>
      </c>
      <c r="B34" s="5">
        <f t="shared" si="0"/>
        <v>2</v>
      </c>
      <c r="C34" s="8" t="s">
        <v>75</v>
      </c>
      <c r="D34" s="8"/>
      <c r="E34" s="43">
        <v>45696</v>
      </c>
      <c r="F34" s="8" t="s">
        <v>27</v>
      </c>
      <c r="G34" s="8" t="s">
        <v>28</v>
      </c>
      <c r="H34" s="8"/>
      <c r="I34" s="8" t="s">
        <v>54</v>
      </c>
      <c r="J34" s="8" t="s">
        <v>54</v>
      </c>
      <c r="K34" s="10">
        <v>1563637</v>
      </c>
      <c r="L34" s="10">
        <v>125091</v>
      </c>
      <c r="M34" s="10"/>
      <c r="N34" s="10">
        <v>1688728</v>
      </c>
      <c r="O34" s="10"/>
    </row>
    <row r="35" spans="1:15" ht="25.5" hidden="1">
      <c r="A35" s="5" t="s">
        <v>1</v>
      </c>
      <c r="B35" s="5">
        <f t="shared" si="0"/>
        <v>5</v>
      </c>
      <c r="C35" s="8" t="s">
        <v>76</v>
      </c>
      <c r="D35" s="8"/>
      <c r="E35" s="43">
        <v>45796</v>
      </c>
      <c r="F35" s="8" t="s">
        <v>27</v>
      </c>
      <c r="G35" s="8" t="s">
        <v>28</v>
      </c>
      <c r="H35" s="8"/>
      <c r="I35" s="8" t="s">
        <v>54</v>
      </c>
      <c r="J35" s="8" t="s">
        <v>54</v>
      </c>
      <c r="K35" s="10">
        <v>2010377</v>
      </c>
      <c r="L35" s="10">
        <v>160830</v>
      </c>
      <c r="M35" s="10"/>
      <c r="N35" s="13">
        <v>2171207</v>
      </c>
      <c r="O35" s="10"/>
    </row>
    <row r="36" spans="1:15" ht="38.25" hidden="1">
      <c r="A36" s="5" t="s">
        <v>1</v>
      </c>
      <c r="B36" s="5">
        <f t="shared" si="0"/>
        <v>3</v>
      </c>
      <c r="C36" s="8" t="s">
        <v>77</v>
      </c>
      <c r="D36" s="8"/>
      <c r="E36" s="43">
        <v>45723</v>
      </c>
      <c r="F36" s="8" t="s">
        <v>27</v>
      </c>
      <c r="G36" s="8" t="s">
        <v>28</v>
      </c>
      <c r="H36" s="8"/>
      <c r="I36" s="8" t="s">
        <v>68</v>
      </c>
      <c r="J36" s="8" t="s">
        <v>68</v>
      </c>
      <c r="K36" s="10">
        <v>1177718</v>
      </c>
      <c r="L36" s="10">
        <v>94217</v>
      </c>
      <c r="M36" s="10"/>
      <c r="N36" s="45">
        <v>1271935</v>
      </c>
      <c r="O36" s="10"/>
    </row>
    <row r="37" spans="1:15" ht="38.25" hidden="1">
      <c r="A37" s="5" t="s">
        <v>1</v>
      </c>
      <c r="B37" s="5">
        <f t="shared" si="0"/>
        <v>6</v>
      </c>
      <c r="C37" s="8" t="s">
        <v>78</v>
      </c>
      <c r="D37" s="8"/>
      <c r="E37" s="43">
        <v>45817</v>
      </c>
      <c r="F37" s="8" t="s">
        <v>27</v>
      </c>
      <c r="G37" s="8" t="s">
        <v>28</v>
      </c>
      <c r="H37" s="8"/>
      <c r="I37" s="8" t="s">
        <v>35</v>
      </c>
      <c r="J37" s="8" t="s">
        <v>35</v>
      </c>
      <c r="K37" s="10">
        <v>941407</v>
      </c>
      <c r="L37" s="10">
        <v>75313</v>
      </c>
      <c r="M37" s="10"/>
      <c r="N37" s="45">
        <v>1016720</v>
      </c>
      <c r="O37" s="10"/>
    </row>
    <row r="38" spans="1:15" ht="51" hidden="1">
      <c r="A38" s="5" t="s">
        <v>1</v>
      </c>
      <c r="B38" s="5">
        <f t="shared" si="0"/>
        <v>5</v>
      </c>
      <c r="C38" s="8" t="s">
        <v>79</v>
      </c>
      <c r="D38" s="8"/>
      <c r="E38" s="43">
        <v>45797</v>
      </c>
      <c r="F38" s="8" t="s">
        <v>27</v>
      </c>
      <c r="G38" s="8" t="s">
        <v>28</v>
      </c>
      <c r="H38" s="8"/>
      <c r="I38" s="8" t="s">
        <v>31</v>
      </c>
      <c r="J38" s="8" t="s">
        <v>31</v>
      </c>
      <c r="K38" s="10">
        <v>469794</v>
      </c>
      <c r="L38" s="10">
        <v>37584</v>
      </c>
      <c r="M38" s="10"/>
      <c r="N38" s="13">
        <v>507378</v>
      </c>
      <c r="O38" s="10"/>
    </row>
    <row r="39" spans="1:15" ht="51" hidden="1">
      <c r="A39" s="5" t="s">
        <v>1</v>
      </c>
      <c r="B39" s="5">
        <f t="shared" si="0"/>
        <v>1</v>
      </c>
      <c r="C39" s="8" t="s">
        <v>80</v>
      </c>
      <c r="D39" s="8"/>
      <c r="E39" s="43">
        <v>45680</v>
      </c>
      <c r="F39" s="8" t="s">
        <v>27</v>
      </c>
      <c r="G39" s="8" t="s">
        <v>28</v>
      </c>
      <c r="H39" s="8"/>
      <c r="I39" s="8" t="s">
        <v>81</v>
      </c>
      <c r="J39" s="8" t="s">
        <v>81</v>
      </c>
      <c r="K39" s="10">
        <v>3310589</v>
      </c>
      <c r="L39" s="10">
        <v>264847</v>
      </c>
      <c r="M39" s="10"/>
      <c r="N39" s="10">
        <v>3575436</v>
      </c>
      <c r="O39" s="10"/>
    </row>
    <row r="40" spans="1:15" ht="25.5" hidden="1">
      <c r="A40" s="5" t="s">
        <v>1</v>
      </c>
      <c r="B40" s="5">
        <f t="shared" si="0"/>
        <v>5</v>
      </c>
      <c r="C40" s="8" t="s">
        <v>82</v>
      </c>
      <c r="D40" s="8"/>
      <c r="E40" s="43">
        <v>45792</v>
      </c>
      <c r="F40" s="8" t="s">
        <v>27</v>
      </c>
      <c r="G40" s="8" t="s">
        <v>28</v>
      </c>
      <c r="H40" s="8"/>
      <c r="I40" s="8" t="s">
        <v>58</v>
      </c>
      <c r="J40" s="8" t="s">
        <v>58</v>
      </c>
      <c r="K40" s="10">
        <v>1706866</v>
      </c>
      <c r="L40" s="10">
        <v>136549</v>
      </c>
      <c r="M40" s="10"/>
      <c r="N40" s="13">
        <v>1843415</v>
      </c>
      <c r="O40" s="10"/>
    </row>
    <row r="41" spans="1:15" ht="25.5" hidden="1">
      <c r="A41" s="5" t="s">
        <v>1</v>
      </c>
      <c r="B41" s="5">
        <f t="shared" si="0"/>
        <v>4</v>
      </c>
      <c r="C41" s="8" t="s">
        <v>83</v>
      </c>
      <c r="D41" s="8"/>
      <c r="E41" s="43">
        <v>45756</v>
      </c>
      <c r="F41" s="8" t="s">
        <v>27</v>
      </c>
      <c r="G41" s="8" t="s">
        <v>28</v>
      </c>
      <c r="H41" s="8"/>
      <c r="I41" s="8" t="s">
        <v>58</v>
      </c>
      <c r="J41" s="8" t="s">
        <v>58</v>
      </c>
      <c r="K41" s="10">
        <v>874298</v>
      </c>
      <c r="L41" s="10">
        <v>69944</v>
      </c>
      <c r="M41" s="10"/>
      <c r="N41" s="13">
        <v>944242</v>
      </c>
      <c r="O41" s="10"/>
    </row>
    <row r="42" spans="1:15" ht="25.5" hidden="1">
      <c r="A42" s="5" t="s">
        <v>1</v>
      </c>
      <c r="B42" s="5">
        <f t="shared" si="0"/>
        <v>3</v>
      </c>
      <c r="C42" s="8" t="s">
        <v>84</v>
      </c>
      <c r="D42" s="8"/>
      <c r="E42" s="43">
        <v>45717</v>
      </c>
      <c r="F42" s="8" t="s">
        <v>27</v>
      </c>
      <c r="G42" s="8" t="s">
        <v>28</v>
      </c>
      <c r="H42" s="8"/>
      <c r="I42" s="8" t="s">
        <v>29</v>
      </c>
      <c r="J42" s="8" t="s">
        <v>29</v>
      </c>
      <c r="K42" s="10">
        <v>1081320</v>
      </c>
      <c r="L42" s="10">
        <v>86506</v>
      </c>
      <c r="M42" s="10"/>
      <c r="N42" s="45">
        <v>1167826</v>
      </c>
      <c r="O42" s="10"/>
    </row>
    <row r="43" spans="1:15" ht="38.25" hidden="1">
      <c r="A43" s="5" t="s">
        <v>1</v>
      </c>
      <c r="B43" s="5">
        <f t="shared" si="0"/>
        <v>2</v>
      </c>
      <c r="C43" s="8" t="s">
        <v>85</v>
      </c>
      <c r="D43" s="8"/>
      <c r="E43" s="43">
        <v>45712</v>
      </c>
      <c r="F43" s="8" t="s">
        <v>27</v>
      </c>
      <c r="G43" s="8" t="s">
        <v>28</v>
      </c>
      <c r="H43" s="8"/>
      <c r="I43" s="8" t="s">
        <v>35</v>
      </c>
      <c r="J43" s="8" t="s">
        <v>35</v>
      </c>
      <c r="K43" s="10">
        <v>741939</v>
      </c>
      <c r="L43" s="10">
        <v>59355</v>
      </c>
      <c r="M43" s="10"/>
      <c r="N43" s="10">
        <v>801294</v>
      </c>
      <c r="O43" s="10"/>
    </row>
    <row r="44" spans="1:15" ht="25.5" hidden="1">
      <c r="A44" s="5" t="s">
        <v>1</v>
      </c>
      <c r="B44" s="5">
        <f t="shared" si="0"/>
        <v>5</v>
      </c>
      <c r="C44" s="8" t="s">
        <v>86</v>
      </c>
      <c r="D44" s="8"/>
      <c r="E44" s="43">
        <v>45791</v>
      </c>
      <c r="F44" s="8" t="s">
        <v>27</v>
      </c>
      <c r="G44" s="8" t="s">
        <v>28</v>
      </c>
      <c r="H44" s="8"/>
      <c r="I44" s="8" t="s">
        <v>72</v>
      </c>
      <c r="J44" s="8" t="s">
        <v>72</v>
      </c>
      <c r="K44" s="10">
        <v>1094654</v>
      </c>
      <c r="L44" s="10">
        <v>87572</v>
      </c>
      <c r="M44" s="10"/>
      <c r="N44" s="13">
        <v>1182226</v>
      </c>
      <c r="O44" s="10"/>
    </row>
    <row r="45" spans="1:15" ht="25.5" hidden="1">
      <c r="A45" s="5" t="s">
        <v>1</v>
      </c>
      <c r="B45" s="5">
        <f t="shared" si="0"/>
        <v>5</v>
      </c>
      <c r="C45" s="8" t="s">
        <v>87</v>
      </c>
      <c r="D45" s="8"/>
      <c r="E45" s="43">
        <v>45803</v>
      </c>
      <c r="F45" s="8" t="s">
        <v>27</v>
      </c>
      <c r="G45" s="8" t="s">
        <v>28</v>
      </c>
      <c r="H45" s="8"/>
      <c r="I45" s="8" t="s">
        <v>72</v>
      </c>
      <c r="J45" s="8" t="s">
        <v>72</v>
      </c>
      <c r="K45" s="10">
        <v>723738</v>
      </c>
      <c r="L45" s="10">
        <v>57899</v>
      </c>
      <c r="M45" s="10"/>
      <c r="N45" s="13">
        <v>781637</v>
      </c>
      <c r="O45" s="10"/>
    </row>
    <row r="46" spans="1:15" ht="38.25" hidden="1">
      <c r="A46" s="5" t="s">
        <v>1</v>
      </c>
      <c r="B46" s="5">
        <f t="shared" si="0"/>
        <v>2</v>
      </c>
      <c r="C46" s="8" t="s">
        <v>88</v>
      </c>
      <c r="D46" s="8"/>
      <c r="E46" s="43">
        <v>45700</v>
      </c>
      <c r="F46" s="8" t="s">
        <v>27</v>
      </c>
      <c r="G46" s="8" t="s">
        <v>28</v>
      </c>
      <c r="H46" s="8"/>
      <c r="I46" s="8" t="s">
        <v>35</v>
      </c>
      <c r="J46" s="8" t="s">
        <v>35</v>
      </c>
      <c r="K46" s="10">
        <v>1195832</v>
      </c>
      <c r="L46" s="10">
        <v>95667</v>
      </c>
      <c r="M46" s="10"/>
      <c r="N46" s="10">
        <v>1291499</v>
      </c>
      <c r="O46" s="10"/>
    </row>
    <row r="47" spans="1:15" ht="51" hidden="1">
      <c r="A47" s="5" t="s">
        <v>1</v>
      </c>
      <c r="B47" s="5">
        <f t="shared" si="0"/>
        <v>3</v>
      </c>
      <c r="C47" s="8" t="s">
        <v>89</v>
      </c>
      <c r="D47" s="8"/>
      <c r="E47" s="43">
        <v>45733</v>
      </c>
      <c r="F47" s="8" t="s">
        <v>27</v>
      </c>
      <c r="G47" s="8" t="s">
        <v>28</v>
      </c>
      <c r="H47" s="8"/>
      <c r="I47" s="8" t="s">
        <v>31</v>
      </c>
      <c r="J47" s="8" t="s">
        <v>31</v>
      </c>
      <c r="K47" s="10">
        <v>1928534</v>
      </c>
      <c r="L47" s="10">
        <v>154283</v>
      </c>
      <c r="M47" s="10"/>
      <c r="N47" s="45">
        <v>2082817</v>
      </c>
      <c r="O47" s="10"/>
    </row>
    <row r="48" spans="1:15" ht="25.5" hidden="1">
      <c r="A48" s="5" t="s">
        <v>1</v>
      </c>
      <c r="B48" s="5">
        <f t="shared" si="0"/>
        <v>5</v>
      </c>
      <c r="C48" s="8" t="s">
        <v>90</v>
      </c>
      <c r="D48" s="8"/>
      <c r="E48" s="43">
        <v>45804</v>
      </c>
      <c r="F48" s="8" t="s">
        <v>27</v>
      </c>
      <c r="G48" s="8" t="s">
        <v>28</v>
      </c>
      <c r="H48" s="8"/>
      <c r="I48" s="8" t="s">
        <v>51</v>
      </c>
      <c r="J48" s="8" t="s">
        <v>51</v>
      </c>
      <c r="K48" s="10">
        <v>1208266</v>
      </c>
      <c r="L48" s="10">
        <v>96661</v>
      </c>
      <c r="M48" s="10"/>
      <c r="N48" s="13">
        <v>1304927</v>
      </c>
      <c r="O48" s="10"/>
    </row>
    <row r="49" spans="1:15" ht="25.5" hidden="1">
      <c r="A49" s="5" t="s">
        <v>1</v>
      </c>
      <c r="B49" s="5">
        <f t="shared" si="0"/>
        <v>4</v>
      </c>
      <c r="C49" s="8" t="s">
        <v>91</v>
      </c>
      <c r="D49" s="8"/>
      <c r="E49" s="43">
        <v>45761</v>
      </c>
      <c r="F49" s="8" t="s">
        <v>27</v>
      </c>
      <c r="G49" s="8" t="s">
        <v>28</v>
      </c>
      <c r="H49" s="8"/>
      <c r="I49" s="8" t="s">
        <v>72</v>
      </c>
      <c r="J49" s="8" t="s">
        <v>72</v>
      </c>
      <c r="K49" s="10">
        <v>516420</v>
      </c>
      <c r="L49" s="10">
        <v>41314</v>
      </c>
      <c r="M49" s="10"/>
      <c r="N49" s="13">
        <v>557734</v>
      </c>
      <c r="O49" s="10"/>
    </row>
    <row r="50" spans="1:15" ht="38.25" hidden="1">
      <c r="A50" s="5" t="s">
        <v>1</v>
      </c>
      <c r="B50" s="5">
        <f t="shared" si="0"/>
        <v>3</v>
      </c>
      <c r="C50" s="8" t="s">
        <v>92</v>
      </c>
      <c r="D50" s="8"/>
      <c r="E50" s="43">
        <v>45724</v>
      </c>
      <c r="F50" s="8" t="s">
        <v>27</v>
      </c>
      <c r="G50" s="8" t="s">
        <v>28</v>
      </c>
      <c r="H50" s="8"/>
      <c r="I50" s="8" t="s">
        <v>45</v>
      </c>
      <c r="J50" s="8" t="s">
        <v>45</v>
      </c>
      <c r="K50" s="10">
        <v>534192</v>
      </c>
      <c r="L50" s="10">
        <v>42735</v>
      </c>
      <c r="M50" s="10"/>
      <c r="N50" s="45">
        <v>576927</v>
      </c>
      <c r="O50" s="10"/>
    </row>
    <row r="51" spans="1:15" ht="25.5" hidden="1">
      <c r="A51" s="5" t="s">
        <v>1</v>
      </c>
      <c r="B51" s="5">
        <f t="shared" si="0"/>
        <v>3</v>
      </c>
      <c r="C51" s="8" t="s">
        <v>93</v>
      </c>
      <c r="D51" s="8"/>
      <c r="E51" s="43">
        <v>45738</v>
      </c>
      <c r="F51" s="8" t="s">
        <v>27</v>
      </c>
      <c r="G51" s="8" t="s">
        <v>28</v>
      </c>
      <c r="H51" s="8"/>
      <c r="I51" s="8" t="s">
        <v>58</v>
      </c>
      <c r="J51" s="8" t="s">
        <v>58</v>
      </c>
      <c r="K51" s="10">
        <v>547228</v>
      </c>
      <c r="L51" s="10">
        <v>43778</v>
      </c>
      <c r="M51" s="10"/>
      <c r="N51" s="45">
        <v>591006</v>
      </c>
      <c r="O51" s="10"/>
    </row>
    <row r="52" spans="1:15" ht="38.25" hidden="1">
      <c r="A52" s="5" t="s">
        <v>1</v>
      </c>
      <c r="B52" s="5">
        <f t="shared" si="0"/>
        <v>6</v>
      </c>
      <c r="C52" s="8" t="s">
        <v>94</v>
      </c>
      <c r="D52" s="8"/>
      <c r="E52" s="43">
        <v>45827</v>
      </c>
      <c r="F52" s="8" t="s">
        <v>27</v>
      </c>
      <c r="G52" s="8" t="s">
        <v>28</v>
      </c>
      <c r="H52" s="8"/>
      <c r="I52" s="8" t="s">
        <v>49</v>
      </c>
      <c r="J52" s="8" t="s">
        <v>49</v>
      </c>
      <c r="K52" s="10">
        <v>1389688</v>
      </c>
      <c r="L52" s="10">
        <v>111175</v>
      </c>
      <c r="M52" s="10"/>
      <c r="N52" s="45">
        <v>1500863</v>
      </c>
      <c r="O52" s="10"/>
    </row>
    <row r="53" spans="1:15" ht="25.5" hidden="1">
      <c r="A53" s="5" t="s">
        <v>1</v>
      </c>
      <c r="B53" s="5">
        <f t="shared" si="0"/>
        <v>1</v>
      </c>
      <c r="C53" s="8" t="s">
        <v>95</v>
      </c>
      <c r="D53" s="8"/>
      <c r="E53" s="43">
        <v>45665</v>
      </c>
      <c r="F53" s="8" t="s">
        <v>27</v>
      </c>
      <c r="G53" s="8" t="s">
        <v>28</v>
      </c>
      <c r="H53" s="8"/>
      <c r="I53" s="8" t="s">
        <v>62</v>
      </c>
      <c r="J53" s="8" t="s">
        <v>62</v>
      </c>
      <c r="K53" s="10">
        <v>413136</v>
      </c>
      <c r="L53" s="10">
        <v>33051</v>
      </c>
      <c r="M53" s="10"/>
      <c r="N53" s="10">
        <v>446187</v>
      </c>
      <c r="O53" s="10"/>
    </row>
    <row r="54" spans="1:15" ht="38.25" hidden="1">
      <c r="A54" s="5" t="s">
        <v>1</v>
      </c>
      <c r="B54" s="5">
        <f t="shared" si="0"/>
        <v>3</v>
      </c>
      <c r="C54" s="8" t="s">
        <v>96</v>
      </c>
      <c r="D54" s="8"/>
      <c r="E54" s="43">
        <v>45731</v>
      </c>
      <c r="F54" s="8" t="s">
        <v>27</v>
      </c>
      <c r="G54" s="8" t="s">
        <v>28</v>
      </c>
      <c r="H54" s="8"/>
      <c r="I54" s="8" t="s">
        <v>45</v>
      </c>
      <c r="J54" s="8" t="s">
        <v>45</v>
      </c>
      <c r="K54" s="10">
        <v>1575829</v>
      </c>
      <c r="L54" s="10">
        <v>126066</v>
      </c>
      <c r="M54" s="10"/>
      <c r="N54" s="45">
        <v>1701895</v>
      </c>
      <c r="O54" s="10"/>
    </row>
    <row r="55" spans="1:15" ht="51" hidden="1">
      <c r="A55" s="5" t="s">
        <v>1</v>
      </c>
      <c r="B55" s="5">
        <f t="shared" si="0"/>
        <v>1</v>
      </c>
      <c r="C55" s="8" t="s">
        <v>97</v>
      </c>
      <c r="D55" s="8"/>
      <c r="E55" s="43">
        <v>45667</v>
      </c>
      <c r="F55" s="8" t="s">
        <v>27</v>
      </c>
      <c r="G55" s="8" t="s">
        <v>28</v>
      </c>
      <c r="H55" s="8"/>
      <c r="I55" s="8" t="s">
        <v>98</v>
      </c>
      <c r="J55" s="8" t="s">
        <v>98</v>
      </c>
      <c r="K55" s="10">
        <v>1032839</v>
      </c>
      <c r="L55" s="10">
        <v>82627</v>
      </c>
      <c r="M55" s="10"/>
      <c r="N55" s="10">
        <v>1115466</v>
      </c>
      <c r="O55" s="10"/>
    </row>
    <row r="56" spans="1:15" ht="25.5" hidden="1">
      <c r="A56" s="5" t="s">
        <v>1</v>
      </c>
      <c r="B56" s="5">
        <f t="shared" si="0"/>
        <v>2</v>
      </c>
      <c r="C56" s="8" t="s">
        <v>99</v>
      </c>
      <c r="D56" s="8"/>
      <c r="E56" s="43">
        <v>45706</v>
      </c>
      <c r="F56" s="8" t="s">
        <v>27</v>
      </c>
      <c r="G56" s="8" t="s">
        <v>28</v>
      </c>
      <c r="H56" s="8"/>
      <c r="I56" s="8" t="s">
        <v>29</v>
      </c>
      <c r="J56" s="8" t="s">
        <v>29</v>
      </c>
      <c r="K56" s="10">
        <v>1150460</v>
      </c>
      <c r="L56" s="10">
        <v>92037</v>
      </c>
      <c r="M56" s="10"/>
      <c r="N56" s="10">
        <v>1242497</v>
      </c>
      <c r="O56" s="10"/>
    </row>
    <row r="57" spans="1:15" ht="25.5" hidden="1">
      <c r="A57" s="5" t="s">
        <v>1</v>
      </c>
      <c r="B57" s="5">
        <f t="shared" si="0"/>
        <v>6</v>
      </c>
      <c r="C57" s="8" t="s">
        <v>100</v>
      </c>
      <c r="D57" s="8"/>
      <c r="E57" s="43">
        <v>45824</v>
      </c>
      <c r="F57" s="8" t="s">
        <v>27</v>
      </c>
      <c r="G57" s="8" t="s">
        <v>28</v>
      </c>
      <c r="H57" s="8"/>
      <c r="I57" s="8" t="s">
        <v>54</v>
      </c>
      <c r="J57" s="8" t="s">
        <v>54</v>
      </c>
      <c r="K57" s="10">
        <v>718027</v>
      </c>
      <c r="L57" s="10">
        <v>57442</v>
      </c>
      <c r="M57" s="10"/>
      <c r="N57" s="45">
        <v>775469</v>
      </c>
      <c r="O57" s="10"/>
    </row>
    <row r="58" spans="1:15" ht="38.25" hidden="1">
      <c r="A58" s="5" t="s">
        <v>1</v>
      </c>
      <c r="B58" s="5">
        <f t="shared" si="0"/>
        <v>4</v>
      </c>
      <c r="C58" s="8" t="s">
        <v>101</v>
      </c>
      <c r="D58" s="8"/>
      <c r="E58" s="43">
        <v>45758</v>
      </c>
      <c r="F58" s="8" t="s">
        <v>27</v>
      </c>
      <c r="G58" s="8" t="s">
        <v>28</v>
      </c>
      <c r="H58" s="8"/>
      <c r="I58" s="8" t="s">
        <v>68</v>
      </c>
      <c r="J58" s="8" t="s">
        <v>68</v>
      </c>
      <c r="K58" s="10">
        <v>2414949</v>
      </c>
      <c r="L58" s="10">
        <v>193196</v>
      </c>
      <c r="M58" s="10"/>
      <c r="N58" s="13">
        <v>2608145</v>
      </c>
      <c r="O58" s="10"/>
    </row>
    <row r="59" spans="1:15" ht="38.25" hidden="1">
      <c r="A59" s="5" t="s">
        <v>1</v>
      </c>
      <c r="B59" s="5">
        <f t="shared" si="0"/>
        <v>6</v>
      </c>
      <c r="C59" s="8" t="s">
        <v>102</v>
      </c>
      <c r="D59" s="8"/>
      <c r="E59" s="43">
        <v>45820</v>
      </c>
      <c r="F59" s="8" t="s">
        <v>27</v>
      </c>
      <c r="G59" s="8" t="s">
        <v>28</v>
      </c>
      <c r="H59" s="8"/>
      <c r="I59" s="8" t="s">
        <v>45</v>
      </c>
      <c r="J59" s="8" t="s">
        <v>45</v>
      </c>
      <c r="K59" s="10">
        <v>1519647</v>
      </c>
      <c r="L59" s="10">
        <v>121572</v>
      </c>
      <c r="M59" s="10"/>
      <c r="N59" s="45">
        <v>1641219</v>
      </c>
      <c r="O59" s="10"/>
    </row>
    <row r="60" spans="1:15" ht="25.5" hidden="1">
      <c r="A60" s="5" t="s">
        <v>1</v>
      </c>
      <c r="B60" s="5">
        <f t="shared" si="0"/>
        <v>6</v>
      </c>
      <c r="C60" s="8" t="s">
        <v>103</v>
      </c>
      <c r="D60" s="8"/>
      <c r="E60" s="43">
        <v>45826</v>
      </c>
      <c r="F60" s="8" t="s">
        <v>27</v>
      </c>
      <c r="G60" s="8" t="s">
        <v>28</v>
      </c>
      <c r="H60" s="8"/>
      <c r="I60" s="8" t="s">
        <v>29</v>
      </c>
      <c r="J60" s="8" t="s">
        <v>29</v>
      </c>
      <c r="K60" s="10">
        <v>1400530</v>
      </c>
      <c r="L60" s="10">
        <v>112042</v>
      </c>
      <c r="M60" s="10"/>
      <c r="N60" s="45">
        <v>1512572</v>
      </c>
      <c r="O60" s="10"/>
    </row>
    <row r="61" spans="1:15" ht="25.5" hidden="1">
      <c r="A61" s="5" t="s">
        <v>1</v>
      </c>
      <c r="B61" s="5">
        <f t="shared" si="0"/>
        <v>2</v>
      </c>
      <c r="C61" s="8" t="s">
        <v>104</v>
      </c>
      <c r="D61" s="8"/>
      <c r="E61" s="43">
        <v>45694</v>
      </c>
      <c r="F61" s="8" t="s">
        <v>27</v>
      </c>
      <c r="G61" s="8" t="s">
        <v>28</v>
      </c>
      <c r="H61" s="8"/>
      <c r="I61" s="8" t="s">
        <v>58</v>
      </c>
      <c r="J61" s="8" t="s">
        <v>58</v>
      </c>
      <c r="K61" s="10">
        <v>2238816</v>
      </c>
      <c r="L61" s="10">
        <v>179105</v>
      </c>
      <c r="M61" s="10"/>
      <c r="N61" s="10">
        <v>2417921</v>
      </c>
      <c r="O61" s="10"/>
    </row>
    <row r="62" spans="1:15" ht="25.5" hidden="1">
      <c r="A62" s="5" t="s">
        <v>1</v>
      </c>
      <c r="B62" s="5">
        <f t="shared" si="0"/>
        <v>5</v>
      </c>
      <c r="C62" s="8" t="s">
        <v>105</v>
      </c>
      <c r="D62" s="8"/>
      <c r="E62" s="43">
        <v>45792</v>
      </c>
      <c r="F62" s="8" t="s">
        <v>27</v>
      </c>
      <c r="G62" s="8" t="s">
        <v>28</v>
      </c>
      <c r="H62" s="8"/>
      <c r="I62" s="8" t="s">
        <v>51</v>
      </c>
      <c r="J62" s="8" t="s">
        <v>51</v>
      </c>
      <c r="K62" s="10">
        <v>1366802</v>
      </c>
      <c r="L62" s="10">
        <v>109344</v>
      </c>
      <c r="M62" s="10"/>
      <c r="N62" s="13">
        <v>1476146</v>
      </c>
      <c r="O62" s="10"/>
    </row>
    <row r="63" spans="1:15" ht="25.5" hidden="1">
      <c r="A63" s="5" t="s">
        <v>1</v>
      </c>
      <c r="B63" s="5">
        <f t="shared" si="0"/>
        <v>2</v>
      </c>
      <c r="C63" s="8" t="s">
        <v>106</v>
      </c>
      <c r="D63" s="8"/>
      <c r="E63" s="43">
        <v>45700</v>
      </c>
      <c r="F63" s="8" t="s">
        <v>27</v>
      </c>
      <c r="G63" s="8" t="s">
        <v>28</v>
      </c>
      <c r="H63" s="8"/>
      <c r="I63" s="8" t="s">
        <v>58</v>
      </c>
      <c r="J63" s="8" t="s">
        <v>58</v>
      </c>
      <c r="K63" s="10">
        <v>857874</v>
      </c>
      <c r="L63" s="10">
        <v>68630</v>
      </c>
      <c r="M63" s="10"/>
      <c r="N63" s="10">
        <v>926504</v>
      </c>
      <c r="O63" s="10"/>
    </row>
    <row r="64" spans="1:15" ht="51" hidden="1">
      <c r="A64" s="5" t="s">
        <v>1</v>
      </c>
      <c r="B64" s="5">
        <f t="shared" si="0"/>
        <v>3</v>
      </c>
      <c r="C64" s="8" t="s">
        <v>107</v>
      </c>
      <c r="D64" s="8"/>
      <c r="E64" s="43">
        <v>45726</v>
      </c>
      <c r="F64" s="8" t="s">
        <v>27</v>
      </c>
      <c r="G64" s="8" t="s">
        <v>28</v>
      </c>
      <c r="H64" s="8"/>
      <c r="I64" s="8" t="s">
        <v>108</v>
      </c>
      <c r="J64" s="8" t="s">
        <v>108</v>
      </c>
      <c r="K64" s="10">
        <v>645600</v>
      </c>
      <c r="L64" s="10">
        <v>51648</v>
      </c>
      <c r="M64" s="10"/>
      <c r="N64" s="45">
        <v>697248</v>
      </c>
      <c r="O64" s="10"/>
    </row>
    <row r="65" spans="1:15" ht="25.5" hidden="1">
      <c r="A65" s="5" t="s">
        <v>1</v>
      </c>
      <c r="B65" s="5">
        <f t="shared" si="0"/>
        <v>3</v>
      </c>
      <c r="C65" s="8" t="s">
        <v>109</v>
      </c>
      <c r="D65" s="8"/>
      <c r="E65" s="43">
        <v>45730</v>
      </c>
      <c r="F65" s="8" t="s">
        <v>27</v>
      </c>
      <c r="G65" s="8" t="s">
        <v>28</v>
      </c>
      <c r="H65" s="8"/>
      <c r="I65" s="8" t="s">
        <v>29</v>
      </c>
      <c r="J65" s="8" t="s">
        <v>29</v>
      </c>
      <c r="K65" s="10">
        <v>545115</v>
      </c>
      <c r="L65" s="10">
        <v>43609</v>
      </c>
      <c r="M65" s="10"/>
      <c r="N65" s="55">
        <v>588724</v>
      </c>
      <c r="O65" s="10"/>
    </row>
    <row r="66" spans="1:15" ht="38.25" hidden="1">
      <c r="A66" s="5" t="s">
        <v>1</v>
      </c>
      <c r="B66" s="5">
        <f t="shared" si="0"/>
        <v>5</v>
      </c>
      <c r="C66" s="8" t="s">
        <v>110</v>
      </c>
      <c r="D66" s="8"/>
      <c r="E66" s="43">
        <v>45793</v>
      </c>
      <c r="F66" s="8" t="s">
        <v>27</v>
      </c>
      <c r="G66" s="8" t="s">
        <v>28</v>
      </c>
      <c r="H66" s="8"/>
      <c r="I66" s="8" t="s">
        <v>45</v>
      </c>
      <c r="J66" s="8" t="s">
        <v>45</v>
      </c>
      <c r="K66" s="10">
        <v>942197</v>
      </c>
      <c r="L66" s="10">
        <v>75376</v>
      </c>
      <c r="M66" s="10"/>
      <c r="N66" s="13">
        <v>1017573</v>
      </c>
      <c r="O66" s="10"/>
    </row>
    <row r="67" spans="1:15" ht="38.25" hidden="1">
      <c r="A67" s="5" t="s">
        <v>1</v>
      </c>
      <c r="B67" s="5">
        <f t="shared" si="0"/>
        <v>4</v>
      </c>
      <c r="C67" s="8" t="s">
        <v>111</v>
      </c>
      <c r="D67" s="8"/>
      <c r="E67" s="43">
        <v>45762</v>
      </c>
      <c r="F67" s="8" t="s">
        <v>27</v>
      </c>
      <c r="G67" s="8" t="s">
        <v>28</v>
      </c>
      <c r="H67" s="8"/>
      <c r="I67" s="8" t="s">
        <v>42</v>
      </c>
      <c r="J67" s="8" t="s">
        <v>42</v>
      </c>
      <c r="K67" s="10">
        <v>1179067</v>
      </c>
      <c r="L67" s="10">
        <v>94325</v>
      </c>
      <c r="M67" s="10"/>
      <c r="N67" s="13">
        <v>1273392</v>
      </c>
      <c r="O67" s="10"/>
    </row>
    <row r="68" spans="1:15" ht="51" hidden="1">
      <c r="A68" s="5" t="s">
        <v>1</v>
      </c>
      <c r="B68" s="5">
        <f t="shared" si="0"/>
        <v>4</v>
      </c>
      <c r="C68" s="8" t="s">
        <v>112</v>
      </c>
      <c r="D68" s="8"/>
      <c r="E68" s="43">
        <v>45768</v>
      </c>
      <c r="F68" s="8" t="s">
        <v>27</v>
      </c>
      <c r="G68" s="8" t="s">
        <v>28</v>
      </c>
      <c r="H68" s="8"/>
      <c r="I68" s="8" t="s">
        <v>31</v>
      </c>
      <c r="J68" s="8" t="s">
        <v>31</v>
      </c>
      <c r="K68" s="10">
        <v>965784</v>
      </c>
      <c r="L68" s="10">
        <v>77263</v>
      </c>
      <c r="M68" s="10"/>
      <c r="N68" s="13">
        <v>1043047</v>
      </c>
      <c r="O68" s="10"/>
    </row>
    <row r="69" spans="1:15" ht="38.25" hidden="1">
      <c r="A69" s="5" t="s">
        <v>1</v>
      </c>
      <c r="B69" s="5">
        <f t="shared" ref="B69:B71" si="1">MONTH(E69)</f>
        <v>1</v>
      </c>
      <c r="C69" s="8" t="s">
        <v>113</v>
      </c>
      <c r="D69" s="8"/>
      <c r="E69" s="43">
        <v>45660</v>
      </c>
      <c r="F69" s="8" t="s">
        <v>27</v>
      </c>
      <c r="G69" s="8" t="s">
        <v>28</v>
      </c>
      <c r="H69" s="8"/>
      <c r="I69" s="8" t="s">
        <v>35</v>
      </c>
      <c r="J69" s="8" t="s">
        <v>35</v>
      </c>
      <c r="K69" s="10">
        <v>1771999</v>
      </c>
      <c r="L69" s="10">
        <v>141760</v>
      </c>
      <c r="M69" s="10"/>
      <c r="N69" s="10">
        <v>1913759</v>
      </c>
      <c r="O69" s="10"/>
    </row>
    <row r="70" spans="1:15" ht="38.25" hidden="1">
      <c r="A70" s="5" t="s">
        <v>1</v>
      </c>
      <c r="B70" s="5">
        <f t="shared" si="1"/>
        <v>2</v>
      </c>
      <c r="C70" s="8" t="s">
        <v>114</v>
      </c>
      <c r="D70" s="8"/>
      <c r="E70" s="43">
        <v>45703</v>
      </c>
      <c r="F70" s="8" t="s">
        <v>27</v>
      </c>
      <c r="G70" s="8" t="s">
        <v>28</v>
      </c>
      <c r="H70" s="8"/>
      <c r="I70" s="8" t="s">
        <v>45</v>
      </c>
      <c r="J70" s="8" t="s">
        <v>45</v>
      </c>
      <c r="K70" s="10">
        <v>1071774</v>
      </c>
      <c r="L70" s="10">
        <v>85742</v>
      </c>
      <c r="M70" s="10"/>
      <c r="N70" s="10">
        <v>1157516</v>
      </c>
      <c r="O70" s="10"/>
    </row>
    <row r="71" spans="1:15" ht="38.25" hidden="1">
      <c r="A71" s="5" t="s">
        <v>2</v>
      </c>
      <c r="B71" s="5">
        <f t="shared" si="1"/>
        <v>6</v>
      </c>
      <c r="C71" s="8">
        <v>9105491856</v>
      </c>
      <c r="D71" s="8"/>
      <c r="E71" s="43">
        <v>45836</v>
      </c>
      <c r="F71" s="8" t="s">
        <v>27</v>
      </c>
      <c r="G71" s="8" t="s">
        <v>28</v>
      </c>
      <c r="H71" s="8"/>
      <c r="I71" s="8"/>
      <c r="J71" s="8" t="s">
        <v>115</v>
      </c>
      <c r="K71" s="10">
        <v>-110731</v>
      </c>
      <c r="L71" s="10">
        <v>-8858</v>
      </c>
      <c r="M71" s="10"/>
      <c r="N71" s="45">
        <v>-119589</v>
      </c>
      <c r="O71" s="10"/>
    </row>
    <row r="72" spans="1:15" ht="38.25" hidden="1">
      <c r="A72" s="5" t="s">
        <v>2</v>
      </c>
      <c r="B72" s="5">
        <f t="shared" ref="B72:B122" si="2">MONTH(E72)</f>
        <v>6</v>
      </c>
      <c r="C72" s="8">
        <v>9105491855</v>
      </c>
      <c r="D72" s="8"/>
      <c r="E72" s="43">
        <v>45836</v>
      </c>
      <c r="F72" s="8" t="s">
        <v>27</v>
      </c>
      <c r="G72" s="8" t="s">
        <v>28</v>
      </c>
      <c r="H72" s="8"/>
      <c r="I72" s="8"/>
      <c r="J72" s="8" t="s">
        <v>115</v>
      </c>
      <c r="K72" s="10">
        <v>-499716</v>
      </c>
      <c r="L72" s="10">
        <v>-39977</v>
      </c>
      <c r="M72" s="10"/>
      <c r="N72" s="45">
        <v>-539693</v>
      </c>
      <c r="O72" s="10"/>
    </row>
    <row r="73" spans="1:15" ht="38.25" hidden="1">
      <c r="A73" s="5" t="s">
        <v>2</v>
      </c>
      <c r="B73" s="5">
        <f t="shared" si="2"/>
        <v>6</v>
      </c>
      <c r="C73" s="8">
        <v>9105491860</v>
      </c>
      <c r="D73" s="8"/>
      <c r="E73" s="43">
        <v>45835</v>
      </c>
      <c r="F73" s="8" t="s">
        <v>27</v>
      </c>
      <c r="G73" s="8" t="s">
        <v>28</v>
      </c>
      <c r="H73" s="8"/>
      <c r="I73" s="8"/>
      <c r="J73" s="8" t="s">
        <v>116</v>
      </c>
      <c r="K73" s="10">
        <v>-265843</v>
      </c>
      <c r="L73" s="10">
        <v>-21267</v>
      </c>
      <c r="M73" s="10"/>
      <c r="N73" s="45">
        <v>-287110</v>
      </c>
      <c r="O73" s="10"/>
    </row>
    <row r="74" spans="1:15" ht="51" hidden="1">
      <c r="A74" s="5" t="s">
        <v>2</v>
      </c>
      <c r="B74" s="5">
        <f t="shared" si="2"/>
        <v>6</v>
      </c>
      <c r="C74" s="8">
        <v>9105491859</v>
      </c>
      <c r="D74" s="8"/>
      <c r="E74" s="43">
        <v>45832</v>
      </c>
      <c r="F74" s="8" t="s">
        <v>27</v>
      </c>
      <c r="G74" s="8" t="s">
        <v>28</v>
      </c>
      <c r="H74" s="8"/>
      <c r="I74" s="8"/>
      <c r="J74" s="8" t="s">
        <v>117</v>
      </c>
      <c r="K74" s="10">
        <v>-376406</v>
      </c>
      <c r="L74" s="10">
        <v>-30112</v>
      </c>
      <c r="M74" s="10"/>
      <c r="N74" s="45">
        <v>-406518</v>
      </c>
      <c r="O74" s="10"/>
    </row>
    <row r="75" spans="1:15" ht="51" hidden="1">
      <c r="A75" s="5" t="s">
        <v>2</v>
      </c>
      <c r="B75" s="5">
        <f t="shared" si="2"/>
        <v>6</v>
      </c>
      <c r="C75" s="8">
        <v>9105491858</v>
      </c>
      <c r="D75" s="8"/>
      <c r="E75" s="43">
        <v>45832</v>
      </c>
      <c r="F75" s="8" t="s">
        <v>27</v>
      </c>
      <c r="G75" s="8" t="s">
        <v>28</v>
      </c>
      <c r="H75" s="8"/>
      <c r="I75" s="8"/>
      <c r="J75" s="8" t="s">
        <v>117</v>
      </c>
      <c r="K75" s="10">
        <v>-325256</v>
      </c>
      <c r="L75" s="10">
        <v>-26021</v>
      </c>
      <c r="M75" s="10"/>
      <c r="N75" s="45">
        <v>-351277</v>
      </c>
      <c r="O75" s="10"/>
    </row>
    <row r="76" spans="1:15" ht="51" hidden="1">
      <c r="A76" s="5" t="s">
        <v>2</v>
      </c>
      <c r="B76" s="5">
        <f t="shared" si="2"/>
        <v>6</v>
      </c>
      <c r="C76" s="8">
        <v>9105491857</v>
      </c>
      <c r="D76" s="8"/>
      <c r="E76" s="43">
        <v>45832</v>
      </c>
      <c r="F76" s="8" t="s">
        <v>27</v>
      </c>
      <c r="G76" s="8" t="s">
        <v>28</v>
      </c>
      <c r="H76" s="8"/>
      <c r="I76" s="8"/>
      <c r="J76" s="8" t="s">
        <v>117</v>
      </c>
      <c r="K76" s="10">
        <v>-196622</v>
      </c>
      <c r="L76" s="10">
        <v>-15730</v>
      </c>
      <c r="M76" s="10"/>
      <c r="N76" s="45">
        <v>-212352</v>
      </c>
      <c r="O76" s="10"/>
    </row>
    <row r="77" spans="1:15" ht="25.5" hidden="1">
      <c r="A77" s="5" t="s">
        <v>2</v>
      </c>
      <c r="B77" s="5">
        <f t="shared" si="2"/>
        <v>6</v>
      </c>
      <c r="C77" s="8">
        <v>9105491873</v>
      </c>
      <c r="D77" s="8"/>
      <c r="E77" s="43">
        <v>45828</v>
      </c>
      <c r="F77" s="8" t="s">
        <v>27</v>
      </c>
      <c r="G77" s="8" t="s">
        <v>28</v>
      </c>
      <c r="H77" s="8"/>
      <c r="I77" s="8"/>
      <c r="J77" s="8" t="s">
        <v>118</v>
      </c>
      <c r="K77" s="10">
        <v>-197393</v>
      </c>
      <c r="L77" s="10">
        <v>-15791</v>
      </c>
      <c r="M77" s="10"/>
      <c r="N77" s="45">
        <v>-213184</v>
      </c>
      <c r="O77" s="10"/>
    </row>
    <row r="78" spans="1:15" ht="25.5" hidden="1">
      <c r="A78" s="5" t="s">
        <v>2</v>
      </c>
      <c r="B78" s="5">
        <f t="shared" si="2"/>
        <v>6</v>
      </c>
      <c r="C78" s="8">
        <v>9105491854</v>
      </c>
      <c r="D78" s="8"/>
      <c r="E78" s="43">
        <v>45826</v>
      </c>
      <c r="F78" s="8" t="s">
        <v>27</v>
      </c>
      <c r="G78" s="8" t="s">
        <v>28</v>
      </c>
      <c r="H78" s="8"/>
      <c r="I78" s="8"/>
      <c r="J78" s="8" t="s">
        <v>119</v>
      </c>
      <c r="K78" s="10">
        <v>-604926</v>
      </c>
      <c r="L78" s="10">
        <v>-48394</v>
      </c>
      <c r="M78" s="10"/>
      <c r="N78" s="13">
        <v>-653320</v>
      </c>
      <c r="O78" s="10">
        <v>-653270</v>
      </c>
    </row>
    <row r="79" spans="1:15" ht="38.25" hidden="1">
      <c r="A79" s="5" t="s">
        <v>2</v>
      </c>
      <c r="B79" s="5">
        <f t="shared" si="2"/>
        <v>6</v>
      </c>
      <c r="C79" s="8">
        <v>9105491863</v>
      </c>
      <c r="D79" s="8"/>
      <c r="E79" s="43">
        <v>45822</v>
      </c>
      <c r="F79" s="8" t="s">
        <v>27</v>
      </c>
      <c r="G79" s="8" t="s">
        <v>28</v>
      </c>
      <c r="H79" s="8"/>
      <c r="I79" s="8"/>
      <c r="J79" s="8" t="s">
        <v>120</v>
      </c>
      <c r="K79" s="10">
        <v>-46669</v>
      </c>
      <c r="L79" s="10">
        <v>-3734</v>
      </c>
      <c r="M79" s="10"/>
      <c r="N79" s="45">
        <v>-50403</v>
      </c>
      <c r="O79" s="10"/>
    </row>
    <row r="80" spans="1:15" ht="38.25" hidden="1">
      <c r="A80" s="5" t="s">
        <v>2</v>
      </c>
      <c r="B80" s="5">
        <f t="shared" si="2"/>
        <v>6</v>
      </c>
      <c r="C80" s="8" t="s">
        <v>121</v>
      </c>
      <c r="D80" s="8"/>
      <c r="E80" s="43">
        <v>45820</v>
      </c>
      <c r="F80" s="8" t="s">
        <v>27</v>
      </c>
      <c r="G80" s="8" t="s">
        <v>28</v>
      </c>
      <c r="H80" s="8"/>
      <c r="I80" s="8"/>
      <c r="J80" s="8" t="s">
        <v>116</v>
      </c>
      <c r="K80" s="10">
        <v>-103794</v>
      </c>
      <c r="L80" s="10">
        <v>-8304</v>
      </c>
      <c r="M80" s="10"/>
      <c r="N80" s="45">
        <v>-112098</v>
      </c>
      <c r="O80" s="10"/>
    </row>
    <row r="81" spans="1:15" ht="38.25" hidden="1">
      <c r="A81" s="5" t="s">
        <v>2</v>
      </c>
      <c r="B81" s="5">
        <f t="shared" si="2"/>
        <v>6</v>
      </c>
      <c r="C81" s="8" t="s">
        <v>122</v>
      </c>
      <c r="D81" s="8"/>
      <c r="E81" s="43">
        <v>45819</v>
      </c>
      <c r="F81" s="8" t="s">
        <v>27</v>
      </c>
      <c r="G81" s="8" t="s">
        <v>28</v>
      </c>
      <c r="H81" s="8"/>
      <c r="I81" s="8"/>
      <c r="J81" s="8" t="s">
        <v>115</v>
      </c>
      <c r="K81" s="10">
        <v>-207588</v>
      </c>
      <c r="L81" s="10">
        <v>-16607</v>
      </c>
      <c r="M81" s="10"/>
      <c r="N81" s="45">
        <v>-224195</v>
      </c>
      <c r="O81" s="10"/>
    </row>
    <row r="82" spans="1:15" ht="25.5" hidden="1">
      <c r="A82" s="5" t="s">
        <v>2</v>
      </c>
      <c r="B82" s="5">
        <f t="shared" si="2"/>
        <v>6</v>
      </c>
      <c r="C82" s="8" t="s">
        <v>123</v>
      </c>
      <c r="D82" s="8"/>
      <c r="E82" s="43">
        <v>45817</v>
      </c>
      <c r="F82" s="8" t="s">
        <v>27</v>
      </c>
      <c r="G82" s="8" t="s">
        <v>28</v>
      </c>
      <c r="H82" s="8"/>
      <c r="I82" s="8"/>
      <c r="J82" s="8" t="s">
        <v>124</v>
      </c>
      <c r="K82" s="10">
        <v>-356521</v>
      </c>
      <c r="L82" s="10">
        <v>-28522</v>
      </c>
      <c r="M82" s="10"/>
      <c r="N82" s="45">
        <v>-385043</v>
      </c>
      <c r="O82" s="10"/>
    </row>
    <row r="83" spans="1:15" ht="25.5" hidden="1">
      <c r="A83" s="5" t="s">
        <v>2</v>
      </c>
      <c r="B83" s="5">
        <f t="shared" si="2"/>
        <v>6</v>
      </c>
      <c r="C83" s="8" t="s">
        <v>125</v>
      </c>
      <c r="D83" s="8"/>
      <c r="E83" s="43">
        <v>45817</v>
      </c>
      <c r="F83" s="8" t="s">
        <v>27</v>
      </c>
      <c r="G83" s="8" t="s">
        <v>28</v>
      </c>
      <c r="H83" s="8"/>
      <c r="I83" s="8"/>
      <c r="J83" s="8" t="s">
        <v>126</v>
      </c>
      <c r="K83" s="10">
        <v>-526504</v>
      </c>
      <c r="L83" s="10">
        <v>-42122</v>
      </c>
      <c r="M83" s="10"/>
      <c r="N83" s="45">
        <v>-568626</v>
      </c>
      <c r="O83" s="10"/>
    </row>
    <row r="84" spans="1:15" ht="25.5" hidden="1">
      <c r="A84" s="5" t="s">
        <v>2</v>
      </c>
      <c r="B84" s="5">
        <f t="shared" si="2"/>
        <v>6</v>
      </c>
      <c r="C84" s="8">
        <v>9105491862</v>
      </c>
      <c r="D84" s="8"/>
      <c r="E84" s="43">
        <v>45815</v>
      </c>
      <c r="F84" s="8" t="s">
        <v>27</v>
      </c>
      <c r="G84" s="8" t="s">
        <v>28</v>
      </c>
      <c r="H84" s="8"/>
      <c r="I84" s="8"/>
      <c r="J84" s="8" t="s">
        <v>119</v>
      </c>
      <c r="K84" s="10">
        <v>-309852</v>
      </c>
      <c r="L84" s="10">
        <v>-24788</v>
      </c>
      <c r="M84" s="10"/>
      <c r="N84" s="45">
        <v>-334640</v>
      </c>
      <c r="O84" s="10">
        <v>-334640</v>
      </c>
    </row>
    <row r="85" spans="1:15" ht="25.5" hidden="1">
      <c r="A85" s="5" t="s">
        <v>2</v>
      </c>
      <c r="B85" s="5">
        <f t="shared" si="2"/>
        <v>6</v>
      </c>
      <c r="C85" s="8">
        <v>9105491861</v>
      </c>
      <c r="D85" s="8"/>
      <c r="E85" s="43">
        <v>45815</v>
      </c>
      <c r="F85" s="8" t="s">
        <v>27</v>
      </c>
      <c r="G85" s="8" t="s">
        <v>28</v>
      </c>
      <c r="H85" s="8"/>
      <c r="I85" s="8"/>
      <c r="J85" s="8" t="s">
        <v>119</v>
      </c>
      <c r="K85" s="10">
        <v>-136118</v>
      </c>
      <c r="L85" s="10">
        <v>-10889</v>
      </c>
      <c r="M85" s="10"/>
      <c r="N85" s="45">
        <v>-147007</v>
      </c>
      <c r="O85" s="10"/>
    </row>
    <row r="86" spans="1:15" ht="51" hidden="1">
      <c r="A86" s="5" t="s">
        <v>2</v>
      </c>
      <c r="B86" s="5">
        <f t="shared" si="2"/>
        <v>6</v>
      </c>
      <c r="C86" s="8" t="s">
        <v>127</v>
      </c>
      <c r="D86" s="8"/>
      <c r="E86" s="43">
        <v>45810</v>
      </c>
      <c r="F86" s="8" t="s">
        <v>27</v>
      </c>
      <c r="G86" s="8" t="s">
        <v>28</v>
      </c>
      <c r="H86" s="8"/>
      <c r="I86" s="8"/>
      <c r="J86" s="8" t="s">
        <v>128</v>
      </c>
      <c r="K86" s="10">
        <v>-103284</v>
      </c>
      <c r="L86" s="10">
        <v>-8263</v>
      </c>
      <c r="M86" s="10"/>
      <c r="N86" s="45">
        <v>-111547</v>
      </c>
      <c r="O86" s="10"/>
    </row>
    <row r="87" spans="1:15" ht="25.5" hidden="1">
      <c r="A87" s="5" t="s">
        <v>2</v>
      </c>
      <c r="B87" s="5">
        <f t="shared" si="2"/>
        <v>5</v>
      </c>
      <c r="C87" s="8" t="s">
        <v>129</v>
      </c>
      <c r="D87" s="8"/>
      <c r="E87" s="43">
        <v>45807</v>
      </c>
      <c r="F87" s="8" t="s">
        <v>27</v>
      </c>
      <c r="G87" s="8" t="s">
        <v>28</v>
      </c>
      <c r="H87" s="8"/>
      <c r="I87" s="8"/>
      <c r="J87" s="8" t="s">
        <v>130</v>
      </c>
      <c r="K87" s="10">
        <v>-493398</v>
      </c>
      <c r="L87" s="10">
        <v>-39471</v>
      </c>
      <c r="M87" s="10"/>
      <c r="N87" s="13">
        <v>-532869</v>
      </c>
      <c r="O87" s="10">
        <v>-532930</v>
      </c>
    </row>
    <row r="88" spans="1:15" ht="38.25" hidden="1">
      <c r="A88" s="5" t="s">
        <v>2</v>
      </c>
      <c r="B88" s="5">
        <f t="shared" si="2"/>
        <v>5</v>
      </c>
      <c r="C88" s="8" t="s">
        <v>131</v>
      </c>
      <c r="D88" s="8"/>
      <c r="E88" s="43">
        <v>45805</v>
      </c>
      <c r="F88" s="8" t="s">
        <v>27</v>
      </c>
      <c r="G88" s="8" t="s">
        <v>28</v>
      </c>
      <c r="H88" s="8"/>
      <c r="I88" s="8"/>
      <c r="J88" s="8" t="s">
        <v>116</v>
      </c>
      <c r="K88" s="10">
        <v>-51704</v>
      </c>
      <c r="L88" s="10">
        <v>-4136</v>
      </c>
      <c r="M88" s="10"/>
      <c r="N88" s="13">
        <v>-55840</v>
      </c>
      <c r="O88" s="10">
        <v>-55840</v>
      </c>
    </row>
    <row r="89" spans="1:15" ht="51" hidden="1">
      <c r="A89" s="5" t="s">
        <v>2</v>
      </c>
      <c r="B89" s="5">
        <f t="shared" si="2"/>
        <v>5</v>
      </c>
      <c r="C89" s="8" t="s">
        <v>132</v>
      </c>
      <c r="D89" s="8"/>
      <c r="E89" s="43">
        <v>45805</v>
      </c>
      <c r="F89" s="8" t="s">
        <v>27</v>
      </c>
      <c r="G89" s="8" t="s">
        <v>28</v>
      </c>
      <c r="H89" s="8"/>
      <c r="I89" s="8"/>
      <c r="J89" s="8" t="s">
        <v>117</v>
      </c>
      <c r="K89" s="10">
        <v>-379925</v>
      </c>
      <c r="L89" s="10">
        <v>-30394</v>
      </c>
      <c r="M89" s="10"/>
      <c r="N89" s="10">
        <v>-410319</v>
      </c>
      <c r="O89" s="10"/>
    </row>
    <row r="90" spans="1:15" ht="38.25" hidden="1">
      <c r="A90" s="5" t="s">
        <v>2</v>
      </c>
      <c r="B90" s="5">
        <f t="shared" si="2"/>
        <v>5</v>
      </c>
      <c r="C90" s="8" t="s">
        <v>133</v>
      </c>
      <c r="D90" s="8"/>
      <c r="E90" s="43">
        <v>45805</v>
      </c>
      <c r="F90" s="8" t="s">
        <v>27</v>
      </c>
      <c r="G90" s="8" t="s">
        <v>28</v>
      </c>
      <c r="H90" s="8"/>
      <c r="I90" s="8"/>
      <c r="J90" s="8" t="s">
        <v>116</v>
      </c>
      <c r="K90" s="10">
        <v>-384657</v>
      </c>
      <c r="L90" s="10">
        <v>-30772</v>
      </c>
      <c r="M90" s="10"/>
      <c r="N90" s="13">
        <v>-415429</v>
      </c>
      <c r="O90" s="10">
        <v>-415429</v>
      </c>
    </row>
    <row r="91" spans="1:15" ht="25.5" hidden="1">
      <c r="A91" s="5" t="s">
        <v>2</v>
      </c>
      <c r="B91" s="5">
        <f t="shared" si="2"/>
        <v>5</v>
      </c>
      <c r="C91" s="8" t="s">
        <v>134</v>
      </c>
      <c r="D91" s="8"/>
      <c r="E91" s="43">
        <v>45803</v>
      </c>
      <c r="F91" s="8" t="s">
        <v>27</v>
      </c>
      <c r="G91" s="8" t="s">
        <v>28</v>
      </c>
      <c r="H91" s="8"/>
      <c r="I91" s="8"/>
      <c r="J91" s="8" t="s">
        <v>118</v>
      </c>
      <c r="K91" s="10">
        <v>-172461</v>
      </c>
      <c r="L91" s="10">
        <v>-13797</v>
      </c>
      <c r="M91" s="10"/>
      <c r="N91" s="13">
        <v>-186258</v>
      </c>
      <c r="O91" s="10">
        <v>-186256</v>
      </c>
    </row>
    <row r="92" spans="1:15" ht="63.75" hidden="1">
      <c r="A92" s="5" t="s">
        <v>2</v>
      </c>
      <c r="B92" s="5">
        <f t="shared" si="2"/>
        <v>5</v>
      </c>
      <c r="C92" s="8" t="s">
        <v>135</v>
      </c>
      <c r="D92" s="8"/>
      <c r="E92" s="43">
        <v>45798</v>
      </c>
      <c r="F92" s="8" t="s">
        <v>27</v>
      </c>
      <c r="G92" s="8" t="s">
        <v>28</v>
      </c>
      <c r="H92" s="8"/>
      <c r="I92" s="8"/>
      <c r="J92" s="8" t="s">
        <v>136</v>
      </c>
      <c r="K92" s="10">
        <v>-65984</v>
      </c>
      <c r="L92" s="10">
        <v>-5279</v>
      </c>
      <c r="M92" s="10"/>
      <c r="N92" s="13">
        <v>-71263</v>
      </c>
      <c r="O92" s="10"/>
    </row>
    <row r="93" spans="1:15" ht="38.25" hidden="1">
      <c r="A93" s="5" t="s">
        <v>2</v>
      </c>
      <c r="B93" s="5">
        <f t="shared" si="2"/>
        <v>5</v>
      </c>
      <c r="C93" s="8" t="s">
        <v>137</v>
      </c>
      <c r="D93" s="8"/>
      <c r="E93" s="43">
        <v>45793</v>
      </c>
      <c r="F93" s="8" t="s">
        <v>27</v>
      </c>
      <c r="G93" s="8" t="s">
        <v>28</v>
      </c>
      <c r="H93" s="8"/>
      <c r="I93" s="8"/>
      <c r="J93" s="8" t="s">
        <v>138</v>
      </c>
      <c r="K93" s="10">
        <v>-346575</v>
      </c>
      <c r="L93" s="10">
        <v>-27726</v>
      </c>
      <c r="M93" s="10"/>
      <c r="N93" s="13">
        <v>-374301</v>
      </c>
      <c r="O93" s="10"/>
    </row>
    <row r="94" spans="1:15" ht="25.5" hidden="1">
      <c r="A94" s="5" t="s">
        <v>2</v>
      </c>
      <c r="B94" s="5">
        <f t="shared" si="2"/>
        <v>5</v>
      </c>
      <c r="C94" s="8" t="s">
        <v>139</v>
      </c>
      <c r="D94" s="8"/>
      <c r="E94" s="43">
        <v>45792</v>
      </c>
      <c r="F94" s="8" t="s">
        <v>27</v>
      </c>
      <c r="G94" s="8" t="s">
        <v>28</v>
      </c>
      <c r="H94" s="8"/>
      <c r="I94" s="8"/>
      <c r="J94" s="8" t="s">
        <v>118</v>
      </c>
      <c r="K94" s="10">
        <v>-248450</v>
      </c>
      <c r="L94" s="10">
        <v>-19876</v>
      </c>
      <c r="M94" s="10"/>
      <c r="N94" s="13">
        <v>-268326</v>
      </c>
      <c r="O94" s="10"/>
    </row>
    <row r="95" spans="1:15" ht="25.5" hidden="1">
      <c r="A95" s="5" t="s">
        <v>2</v>
      </c>
      <c r="B95" s="5">
        <f t="shared" si="2"/>
        <v>5</v>
      </c>
      <c r="C95" s="8" t="s">
        <v>140</v>
      </c>
      <c r="D95" s="8"/>
      <c r="E95" s="43">
        <v>45792</v>
      </c>
      <c r="F95" s="8" t="s">
        <v>27</v>
      </c>
      <c r="G95" s="8" t="s">
        <v>28</v>
      </c>
      <c r="H95" s="8"/>
      <c r="I95" s="8"/>
      <c r="J95" s="8" t="s">
        <v>126</v>
      </c>
      <c r="K95" s="10">
        <v>-103794</v>
      </c>
      <c r="L95" s="10">
        <v>-8304</v>
      </c>
      <c r="M95" s="10"/>
      <c r="N95" s="13">
        <v>-112098</v>
      </c>
      <c r="O95" s="10"/>
    </row>
    <row r="96" spans="1:15" ht="38.25" hidden="1">
      <c r="A96" s="5" t="s">
        <v>2</v>
      </c>
      <c r="B96" s="5">
        <f t="shared" si="2"/>
        <v>5</v>
      </c>
      <c r="C96" s="8" t="s">
        <v>141</v>
      </c>
      <c r="D96" s="8"/>
      <c r="E96" s="43">
        <v>45789</v>
      </c>
      <c r="F96" s="8" t="s">
        <v>27</v>
      </c>
      <c r="G96" s="8" t="s">
        <v>28</v>
      </c>
      <c r="H96" s="8"/>
      <c r="I96" s="8"/>
      <c r="J96" s="8" t="s">
        <v>115</v>
      </c>
      <c r="K96" s="10">
        <v>-455914</v>
      </c>
      <c r="L96" s="10">
        <v>-36473</v>
      </c>
      <c r="M96" s="10"/>
      <c r="N96" s="13">
        <v>-492387</v>
      </c>
      <c r="O96" s="10"/>
    </row>
    <row r="97" spans="1:15" ht="51" hidden="1">
      <c r="A97" s="5" t="s">
        <v>2</v>
      </c>
      <c r="B97" s="5">
        <f t="shared" si="2"/>
        <v>4</v>
      </c>
      <c r="C97" s="8" t="s">
        <v>142</v>
      </c>
      <c r="D97" s="8"/>
      <c r="E97" s="43">
        <v>45776</v>
      </c>
      <c r="F97" s="8" t="s">
        <v>27</v>
      </c>
      <c r="G97" s="8" t="s">
        <v>28</v>
      </c>
      <c r="H97" s="8"/>
      <c r="I97" s="8"/>
      <c r="J97" s="8" t="s">
        <v>117</v>
      </c>
      <c r="K97" s="10">
        <v>-175009</v>
      </c>
      <c r="L97" s="10">
        <v>-14001</v>
      </c>
      <c r="M97" s="10"/>
      <c r="N97" s="13">
        <v>-189010</v>
      </c>
      <c r="O97" s="10"/>
    </row>
    <row r="98" spans="1:15" ht="38.25" hidden="1">
      <c r="A98" s="5" t="s">
        <v>2</v>
      </c>
      <c r="B98" s="5">
        <f t="shared" si="2"/>
        <v>4</v>
      </c>
      <c r="C98" s="8" t="s">
        <v>143</v>
      </c>
      <c r="D98" s="8"/>
      <c r="E98" s="43">
        <v>45769</v>
      </c>
      <c r="F98" s="8" t="s">
        <v>27</v>
      </c>
      <c r="G98" s="8" t="s">
        <v>28</v>
      </c>
      <c r="H98" s="8"/>
      <c r="I98" s="8"/>
      <c r="J98" s="8" t="s">
        <v>144</v>
      </c>
      <c r="K98" s="10">
        <v>-403314</v>
      </c>
      <c r="L98" s="10">
        <v>-32265</v>
      </c>
      <c r="M98" s="10"/>
      <c r="N98" s="13">
        <v>-435579</v>
      </c>
      <c r="O98" s="10"/>
    </row>
    <row r="99" spans="1:15" ht="38.25" hidden="1">
      <c r="A99" s="5" t="s">
        <v>2</v>
      </c>
      <c r="B99" s="5">
        <f t="shared" si="2"/>
        <v>4</v>
      </c>
      <c r="C99" s="8" t="s">
        <v>145</v>
      </c>
      <c r="D99" s="8"/>
      <c r="E99" s="43">
        <v>45766</v>
      </c>
      <c r="F99" s="8" t="s">
        <v>27</v>
      </c>
      <c r="G99" s="8" t="s">
        <v>28</v>
      </c>
      <c r="H99" s="8"/>
      <c r="I99" s="8"/>
      <c r="J99" s="8" t="s">
        <v>116</v>
      </c>
      <c r="K99" s="10">
        <v>-110731</v>
      </c>
      <c r="L99" s="10">
        <v>-8858</v>
      </c>
      <c r="M99" s="10"/>
      <c r="N99" s="13">
        <v>-119589</v>
      </c>
      <c r="O99" s="10"/>
    </row>
    <row r="100" spans="1:15" ht="38.25" hidden="1">
      <c r="A100" s="5" t="s">
        <v>2</v>
      </c>
      <c r="B100" s="5">
        <f t="shared" si="2"/>
        <v>4</v>
      </c>
      <c r="C100" s="8" t="s">
        <v>146</v>
      </c>
      <c r="D100" s="8"/>
      <c r="E100" s="43">
        <v>45763</v>
      </c>
      <c r="F100" s="8" t="s">
        <v>27</v>
      </c>
      <c r="G100" s="8" t="s">
        <v>28</v>
      </c>
      <c r="H100" s="8"/>
      <c r="I100" s="8"/>
      <c r="J100" s="8" t="s">
        <v>147</v>
      </c>
      <c r="K100" s="10">
        <v>-103408</v>
      </c>
      <c r="L100" s="10">
        <v>-8273</v>
      </c>
      <c r="M100" s="10"/>
      <c r="N100" s="13">
        <v>-111681</v>
      </c>
      <c r="O100" s="10"/>
    </row>
    <row r="101" spans="1:15" ht="25.5" hidden="1">
      <c r="A101" s="5" t="s">
        <v>2</v>
      </c>
      <c r="B101" s="5">
        <f t="shared" si="2"/>
        <v>4</v>
      </c>
      <c r="C101" s="8" t="s">
        <v>148</v>
      </c>
      <c r="D101" s="8"/>
      <c r="E101" s="43">
        <v>45752</v>
      </c>
      <c r="F101" s="8" t="s">
        <v>27</v>
      </c>
      <c r="G101" s="8" t="s">
        <v>28</v>
      </c>
      <c r="H101" s="8"/>
      <c r="I101" s="8"/>
      <c r="J101" s="8" t="s">
        <v>118</v>
      </c>
      <c r="K101" s="10">
        <v>-336058</v>
      </c>
      <c r="L101" s="10">
        <v>-26884</v>
      </c>
      <c r="M101" s="10"/>
      <c r="N101" s="13">
        <v>-362942</v>
      </c>
      <c r="O101" s="10"/>
    </row>
    <row r="102" spans="1:15" ht="51" hidden="1">
      <c r="A102" s="5" t="s">
        <v>2</v>
      </c>
      <c r="B102" s="5">
        <f t="shared" si="2"/>
        <v>3</v>
      </c>
      <c r="C102" s="8" t="s">
        <v>149</v>
      </c>
      <c r="D102" s="8"/>
      <c r="E102" s="43">
        <v>45743</v>
      </c>
      <c r="F102" s="8" t="s">
        <v>27</v>
      </c>
      <c r="G102" s="8" t="s">
        <v>28</v>
      </c>
      <c r="H102" s="8"/>
      <c r="I102" s="8"/>
      <c r="J102" s="8" t="s">
        <v>117</v>
      </c>
      <c r="K102" s="10">
        <v>-94484</v>
      </c>
      <c r="L102" s="10">
        <v>-7558</v>
      </c>
      <c r="M102" s="10"/>
      <c r="N102" s="13">
        <v>-102042</v>
      </c>
      <c r="O102" s="10"/>
    </row>
    <row r="103" spans="1:15" ht="25.5" hidden="1">
      <c r="A103" s="5" t="s">
        <v>2</v>
      </c>
      <c r="B103" s="5">
        <f t="shared" si="2"/>
        <v>3</v>
      </c>
      <c r="C103" s="8" t="s">
        <v>150</v>
      </c>
      <c r="D103" s="8"/>
      <c r="E103" s="43">
        <v>45740</v>
      </c>
      <c r="F103" s="8" t="s">
        <v>27</v>
      </c>
      <c r="G103" s="8" t="s">
        <v>28</v>
      </c>
      <c r="H103" s="8"/>
      <c r="I103" s="8"/>
      <c r="J103" s="8" t="s">
        <v>124</v>
      </c>
      <c r="K103" s="10">
        <v>-474735</v>
      </c>
      <c r="L103" s="10">
        <v>-37979</v>
      </c>
      <c r="M103" s="10"/>
      <c r="N103" s="13">
        <v>-512714</v>
      </c>
      <c r="O103" s="10"/>
    </row>
    <row r="104" spans="1:15" ht="51" hidden="1">
      <c r="A104" s="5" t="s">
        <v>2</v>
      </c>
      <c r="B104" s="5">
        <f t="shared" si="2"/>
        <v>3</v>
      </c>
      <c r="C104" s="8" t="s">
        <v>151</v>
      </c>
      <c r="D104" s="8"/>
      <c r="E104" s="43">
        <v>45733</v>
      </c>
      <c r="F104" s="8" t="s">
        <v>27</v>
      </c>
      <c r="G104" s="8" t="s">
        <v>28</v>
      </c>
      <c r="H104" s="8"/>
      <c r="I104" s="8"/>
      <c r="J104" s="8" t="s">
        <v>117</v>
      </c>
      <c r="K104" s="10">
        <v>-162391</v>
      </c>
      <c r="L104" s="10">
        <v>-12991</v>
      </c>
      <c r="M104" s="10"/>
      <c r="N104" s="13">
        <v>-175382</v>
      </c>
      <c r="O104" s="10"/>
    </row>
    <row r="105" spans="1:15" ht="38.25" hidden="1">
      <c r="A105" s="5" t="s">
        <v>2</v>
      </c>
      <c r="B105" s="5">
        <f t="shared" si="2"/>
        <v>3</v>
      </c>
      <c r="C105" s="8" t="s">
        <v>152</v>
      </c>
      <c r="D105" s="8"/>
      <c r="E105" s="43">
        <v>45729</v>
      </c>
      <c r="F105" s="8" t="s">
        <v>27</v>
      </c>
      <c r="G105" s="8" t="s">
        <v>28</v>
      </c>
      <c r="H105" s="8"/>
      <c r="I105" s="8"/>
      <c r="J105" s="8" t="s">
        <v>115</v>
      </c>
      <c r="K105" s="10">
        <v>-396003</v>
      </c>
      <c r="L105" s="10">
        <v>-31681</v>
      </c>
      <c r="M105" s="10"/>
      <c r="N105" s="13">
        <v>-427684</v>
      </c>
      <c r="O105" s="10"/>
    </row>
    <row r="106" spans="1:15" ht="25.5" hidden="1">
      <c r="A106" s="5" t="s">
        <v>2</v>
      </c>
      <c r="B106" s="5">
        <f t="shared" si="2"/>
        <v>3</v>
      </c>
      <c r="C106" s="8" t="s">
        <v>153</v>
      </c>
      <c r="D106" s="8"/>
      <c r="E106" s="43">
        <v>45728</v>
      </c>
      <c r="F106" s="8" t="s">
        <v>27</v>
      </c>
      <c r="G106" s="8" t="s">
        <v>28</v>
      </c>
      <c r="H106" s="8"/>
      <c r="I106" s="8"/>
      <c r="J106" s="8" t="s">
        <v>124</v>
      </c>
      <c r="K106" s="10">
        <v>-405111</v>
      </c>
      <c r="L106" s="10">
        <v>-32409</v>
      </c>
      <c r="M106" s="10"/>
      <c r="N106" s="13">
        <v>-437520</v>
      </c>
      <c r="O106" s="10"/>
    </row>
    <row r="107" spans="1:15" ht="38.25" hidden="1">
      <c r="A107" s="5" t="s">
        <v>2</v>
      </c>
      <c r="B107" s="5">
        <f t="shared" si="2"/>
        <v>3</v>
      </c>
      <c r="C107" s="8" t="s">
        <v>154</v>
      </c>
      <c r="D107" s="8"/>
      <c r="E107" s="43">
        <v>45728</v>
      </c>
      <c r="F107" s="8" t="s">
        <v>27</v>
      </c>
      <c r="G107" s="8" t="s">
        <v>28</v>
      </c>
      <c r="H107" s="8"/>
      <c r="I107" s="8"/>
      <c r="J107" s="8" t="s">
        <v>155</v>
      </c>
      <c r="K107" s="10">
        <v>-270710</v>
      </c>
      <c r="L107" s="10">
        <v>-21657</v>
      </c>
      <c r="M107" s="10"/>
      <c r="N107" s="13">
        <v>-292367</v>
      </c>
      <c r="O107" s="10">
        <v>-292367</v>
      </c>
    </row>
    <row r="108" spans="1:15" ht="38.25" hidden="1">
      <c r="A108" s="5" t="s">
        <v>2</v>
      </c>
      <c r="B108" s="5">
        <f t="shared" si="2"/>
        <v>3</v>
      </c>
      <c r="C108" s="8" t="s">
        <v>156</v>
      </c>
      <c r="D108" s="8"/>
      <c r="E108" s="43">
        <v>45726</v>
      </c>
      <c r="F108" s="8" t="s">
        <v>27</v>
      </c>
      <c r="G108" s="8" t="s">
        <v>28</v>
      </c>
      <c r="H108" s="8"/>
      <c r="I108" s="8"/>
      <c r="J108" s="8" t="s">
        <v>157</v>
      </c>
      <c r="K108" s="10">
        <v>-240628</v>
      </c>
      <c r="L108" s="10">
        <v>-19250</v>
      </c>
      <c r="M108" s="10"/>
      <c r="N108" s="10">
        <v>-259878</v>
      </c>
      <c r="O108" s="10"/>
    </row>
    <row r="109" spans="1:15" ht="25.5" hidden="1">
      <c r="A109" s="5" t="s">
        <v>2</v>
      </c>
      <c r="B109" s="5">
        <f t="shared" si="2"/>
        <v>3</v>
      </c>
      <c r="C109" s="8" t="s">
        <v>158</v>
      </c>
      <c r="D109" s="8"/>
      <c r="E109" s="43">
        <v>45721</v>
      </c>
      <c r="F109" s="8" t="s">
        <v>27</v>
      </c>
      <c r="G109" s="8" t="s">
        <v>28</v>
      </c>
      <c r="H109" s="8"/>
      <c r="I109" s="8"/>
      <c r="J109" s="8" t="s">
        <v>126</v>
      </c>
      <c r="K109" s="10">
        <v>-98373</v>
      </c>
      <c r="L109" s="10">
        <v>-7870</v>
      </c>
      <c r="M109" s="10"/>
      <c r="N109" s="13">
        <v>-106243</v>
      </c>
      <c r="O109" s="10"/>
    </row>
    <row r="110" spans="1:15" ht="25.5" hidden="1">
      <c r="A110" s="5" t="s">
        <v>2</v>
      </c>
      <c r="B110" s="5">
        <f t="shared" si="2"/>
        <v>3</v>
      </c>
      <c r="C110" s="8" t="s">
        <v>159</v>
      </c>
      <c r="D110" s="8"/>
      <c r="E110" s="43">
        <v>45719</v>
      </c>
      <c r="F110" s="8" t="s">
        <v>27</v>
      </c>
      <c r="G110" s="8" t="s">
        <v>28</v>
      </c>
      <c r="H110" s="8"/>
      <c r="I110" s="8"/>
      <c r="J110" s="8" t="s">
        <v>130</v>
      </c>
      <c r="K110" s="10">
        <v>-591787</v>
      </c>
      <c r="L110" s="10">
        <v>-47343</v>
      </c>
      <c r="M110" s="10"/>
      <c r="N110" s="10">
        <v>-639130</v>
      </c>
      <c r="O110" s="10"/>
    </row>
    <row r="111" spans="1:15" ht="25.5" hidden="1">
      <c r="A111" s="5" t="s">
        <v>2</v>
      </c>
      <c r="B111" s="5">
        <f t="shared" si="2"/>
        <v>3</v>
      </c>
      <c r="C111" s="8" t="s">
        <v>160</v>
      </c>
      <c r="D111" s="8"/>
      <c r="E111" s="43">
        <v>45719</v>
      </c>
      <c r="F111" s="8" t="s">
        <v>27</v>
      </c>
      <c r="G111" s="8" t="s">
        <v>28</v>
      </c>
      <c r="H111" s="8"/>
      <c r="I111" s="8"/>
      <c r="J111" s="8" t="s">
        <v>130</v>
      </c>
      <c r="K111" s="10">
        <v>-93338</v>
      </c>
      <c r="L111" s="10">
        <v>-7467</v>
      </c>
      <c r="M111" s="10"/>
      <c r="N111" s="13">
        <v>-100805</v>
      </c>
      <c r="O111" s="10">
        <v>-100808</v>
      </c>
    </row>
    <row r="112" spans="1:15" ht="38.25" hidden="1">
      <c r="A112" s="5" t="s">
        <v>2</v>
      </c>
      <c r="B112" s="5">
        <f t="shared" si="2"/>
        <v>2</v>
      </c>
      <c r="C112" s="8" t="s">
        <v>161</v>
      </c>
      <c r="D112" s="8"/>
      <c r="E112" s="43">
        <v>45714</v>
      </c>
      <c r="F112" s="8" t="s">
        <v>27</v>
      </c>
      <c r="G112" s="8" t="s">
        <v>28</v>
      </c>
      <c r="H112" s="8"/>
      <c r="I112" s="8"/>
      <c r="J112" s="8" t="s">
        <v>147</v>
      </c>
      <c r="K112" s="10">
        <v>-361680</v>
      </c>
      <c r="L112" s="10">
        <v>-28934</v>
      </c>
      <c r="M112" s="10"/>
      <c r="N112" s="10">
        <v>-390614</v>
      </c>
      <c r="O112" s="10"/>
    </row>
    <row r="113" spans="1:15" ht="38.25" hidden="1">
      <c r="A113" s="5" t="s">
        <v>2</v>
      </c>
      <c r="B113" s="5">
        <f t="shared" si="2"/>
        <v>2</v>
      </c>
      <c r="C113" s="8" t="s">
        <v>162</v>
      </c>
      <c r="D113" s="8"/>
      <c r="E113" s="43">
        <v>45714</v>
      </c>
      <c r="F113" s="8" t="s">
        <v>27</v>
      </c>
      <c r="G113" s="8" t="s">
        <v>28</v>
      </c>
      <c r="H113" s="8"/>
      <c r="I113" s="8"/>
      <c r="J113" s="8" t="s">
        <v>120</v>
      </c>
      <c r="K113" s="10">
        <v>-561765</v>
      </c>
      <c r="L113" s="10">
        <v>-44941</v>
      </c>
      <c r="M113" s="10"/>
      <c r="N113" s="10">
        <v>-606706</v>
      </c>
      <c r="O113" s="10"/>
    </row>
    <row r="114" spans="1:15" ht="51" hidden="1">
      <c r="A114" s="5" t="s">
        <v>2</v>
      </c>
      <c r="B114" s="5">
        <f t="shared" si="2"/>
        <v>2</v>
      </c>
      <c r="C114" s="8" t="s">
        <v>163</v>
      </c>
      <c r="D114" s="8"/>
      <c r="E114" s="43">
        <v>45706</v>
      </c>
      <c r="F114" s="8" t="s">
        <v>27</v>
      </c>
      <c r="G114" s="8" t="s">
        <v>28</v>
      </c>
      <c r="H114" s="8"/>
      <c r="I114" s="8"/>
      <c r="J114" s="8" t="s">
        <v>117</v>
      </c>
      <c r="K114" s="10">
        <v>-69053</v>
      </c>
      <c r="L114" s="10">
        <v>-5524</v>
      </c>
      <c r="M114" s="10"/>
      <c r="N114" s="10">
        <v>-74577</v>
      </c>
      <c r="O114" s="10"/>
    </row>
    <row r="115" spans="1:15" ht="25.5" hidden="1">
      <c r="A115" s="5" t="s">
        <v>2</v>
      </c>
      <c r="B115" s="5">
        <f t="shared" si="2"/>
        <v>2</v>
      </c>
      <c r="C115" s="8" t="s">
        <v>164</v>
      </c>
      <c r="D115" s="8"/>
      <c r="E115" s="43">
        <v>45703</v>
      </c>
      <c r="F115" s="8" t="s">
        <v>27</v>
      </c>
      <c r="G115" s="8" t="s">
        <v>28</v>
      </c>
      <c r="H115" s="8"/>
      <c r="I115" s="8"/>
      <c r="J115" s="8" t="s">
        <v>165</v>
      </c>
      <c r="K115" s="10">
        <v>-538942</v>
      </c>
      <c r="L115" s="10">
        <v>-43115</v>
      </c>
      <c r="M115" s="10"/>
      <c r="N115" s="10">
        <v>-582057</v>
      </c>
      <c r="O115" s="10"/>
    </row>
    <row r="116" spans="1:15" ht="38.25" hidden="1">
      <c r="A116" s="5" t="s">
        <v>2</v>
      </c>
      <c r="B116" s="5">
        <f t="shared" si="2"/>
        <v>2</v>
      </c>
      <c r="C116" s="8" t="s">
        <v>166</v>
      </c>
      <c r="D116" s="8"/>
      <c r="E116" s="43">
        <v>45703</v>
      </c>
      <c r="F116" s="8" t="s">
        <v>27</v>
      </c>
      <c r="G116" s="8" t="s">
        <v>28</v>
      </c>
      <c r="H116" s="8"/>
      <c r="I116" s="8"/>
      <c r="J116" s="8" t="s">
        <v>116</v>
      </c>
      <c r="K116" s="10">
        <v>-393309</v>
      </c>
      <c r="L116" s="10">
        <v>-31464</v>
      </c>
      <c r="M116" s="10"/>
      <c r="N116" s="10">
        <v>-424773</v>
      </c>
      <c r="O116" s="10"/>
    </row>
    <row r="117" spans="1:15" ht="38.25" hidden="1">
      <c r="A117" s="5" t="s">
        <v>2</v>
      </c>
      <c r="B117" s="5">
        <f t="shared" si="2"/>
        <v>2</v>
      </c>
      <c r="C117" s="8" t="s">
        <v>167</v>
      </c>
      <c r="D117" s="8"/>
      <c r="E117" s="43">
        <v>45700</v>
      </c>
      <c r="F117" s="8" t="s">
        <v>27</v>
      </c>
      <c r="G117" s="8" t="s">
        <v>28</v>
      </c>
      <c r="H117" s="8"/>
      <c r="I117" s="8"/>
      <c r="J117" s="8" t="s">
        <v>115</v>
      </c>
      <c r="K117" s="10">
        <v>-550789</v>
      </c>
      <c r="L117" s="10">
        <v>-44064</v>
      </c>
      <c r="M117" s="10"/>
      <c r="N117" s="10">
        <v>-594853</v>
      </c>
      <c r="O117" s="10"/>
    </row>
    <row r="118" spans="1:15" ht="25.5" hidden="1">
      <c r="A118" s="5" t="s">
        <v>2</v>
      </c>
      <c r="B118" s="5">
        <f t="shared" si="2"/>
        <v>2</v>
      </c>
      <c r="C118" s="8" t="s">
        <v>168</v>
      </c>
      <c r="D118" s="8"/>
      <c r="E118" s="43">
        <v>45694</v>
      </c>
      <c r="F118" s="8" t="s">
        <v>27</v>
      </c>
      <c r="G118" s="8" t="s">
        <v>28</v>
      </c>
      <c r="H118" s="8"/>
      <c r="I118" s="8"/>
      <c r="J118" s="8" t="s">
        <v>124</v>
      </c>
      <c r="K118" s="10">
        <v>-214095</v>
      </c>
      <c r="L118" s="10">
        <v>-17127</v>
      </c>
      <c r="M118" s="10"/>
      <c r="N118" s="10">
        <v>-231222</v>
      </c>
      <c r="O118" s="10"/>
    </row>
    <row r="119" spans="1:15" ht="51" hidden="1">
      <c r="A119" s="5" t="s">
        <v>2</v>
      </c>
      <c r="B119" s="5">
        <f t="shared" si="2"/>
        <v>1</v>
      </c>
      <c r="C119" s="8" t="s">
        <v>169</v>
      </c>
      <c r="D119" s="8"/>
      <c r="E119" s="43">
        <v>45661</v>
      </c>
      <c r="F119" s="8" t="s">
        <v>27</v>
      </c>
      <c r="G119" s="8" t="s">
        <v>28</v>
      </c>
      <c r="H119" s="8"/>
      <c r="I119" s="8"/>
      <c r="J119" s="8" t="s">
        <v>117</v>
      </c>
      <c r="K119" s="10">
        <v>-68291</v>
      </c>
      <c r="L119" s="10">
        <v>-5463</v>
      </c>
      <c r="M119" s="10"/>
      <c r="N119" s="10">
        <v>-73754</v>
      </c>
      <c r="O119" s="10"/>
    </row>
    <row r="120" spans="1:15" ht="26.25" hidden="1" customHeight="1">
      <c r="A120" s="5" t="s">
        <v>4</v>
      </c>
      <c r="B120" s="5">
        <f t="shared" si="2"/>
        <v>5</v>
      </c>
      <c r="C120" s="8" t="s">
        <v>170</v>
      </c>
      <c r="D120" s="8"/>
      <c r="E120" s="43">
        <v>45787</v>
      </c>
      <c r="F120" s="8" t="s">
        <v>27</v>
      </c>
      <c r="G120" s="8" t="s">
        <v>28</v>
      </c>
      <c r="H120" s="8"/>
      <c r="I120" s="8"/>
      <c r="J120" s="8" t="s">
        <v>171</v>
      </c>
      <c r="K120" s="10"/>
      <c r="L120" s="10"/>
      <c r="M120" s="10"/>
      <c r="N120" s="10">
        <v>-23880000</v>
      </c>
      <c r="O120" s="10"/>
    </row>
    <row r="121" spans="1:15" ht="25.5" hidden="1">
      <c r="A121" s="5" t="s">
        <v>2</v>
      </c>
      <c r="B121" s="5">
        <f t="shared" si="2"/>
        <v>6</v>
      </c>
      <c r="C121" s="49" t="s">
        <v>197</v>
      </c>
      <c r="D121" s="8"/>
      <c r="E121" s="43">
        <v>45826</v>
      </c>
      <c r="F121" s="8" t="s">
        <v>27</v>
      </c>
      <c r="G121" s="8" t="s">
        <v>28</v>
      </c>
      <c r="H121" s="8"/>
      <c r="I121" s="8"/>
      <c r="J121" s="8" t="s">
        <v>119</v>
      </c>
      <c r="K121" s="10">
        <v>-898281</v>
      </c>
      <c r="L121" s="10">
        <v>-71861</v>
      </c>
      <c r="M121" s="3"/>
      <c r="N121" s="50">
        <v>-970142</v>
      </c>
      <c r="O121" s="10"/>
    </row>
    <row r="122" spans="1:15" s="1" customFormat="1" ht="21.95" hidden="1" customHeight="1">
      <c r="A122" s="5" t="s">
        <v>4</v>
      </c>
      <c r="B122" s="5">
        <f t="shared" si="2"/>
        <v>7</v>
      </c>
      <c r="C122" s="8"/>
      <c r="D122" s="8"/>
      <c r="E122" s="43">
        <v>45845</v>
      </c>
      <c r="F122" s="8" t="s">
        <v>27</v>
      </c>
      <c r="G122" s="8" t="s">
        <v>172</v>
      </c>
      <c r="H122" s="8"/>
      <c r="I122" s="8"/>
      <c r="J122" s="8" t="s">
        <v>173</v>
      </c>
      <c r="K122" s="10"/>
      <c r="L122" s="10"/>
      <c r="M122" s="10"/>
      <c r="N122" s="10">
        <v>-39456000</v>
      </c>
      <c r="O122" s="10"/>
    </row>
    <row r="123" spans="1:15" s="1" customFormat="1" ht="21.95" hidden="1" customHeight="1">
      <c r="A123" s="5" t="s">
        <v>1</v>
      </c>
      <c r="B123" s="5">
        <f t="shared" ref="B123:B156" si="3">MONTH(E123)</f>
        <v>7</v>
      </c>
      <c r="C123" s="14" t="s">
        <v>174</v>
      </c>
      <c r="D123" s="8"/>
      <c r="E123" s="44">
        <v>45839</v>
      </c>
      <c r="F123" s="14" t="s">
        <v>27</v>
      </c>
      <c r="G123" s="14" t="s">
        <v>28</v>
      </c>
      <c r="H123" s="8"/>
      <c r="I123" s="8"/>
      <c r="J123" s="14" t="s">
        <v>58</v>
      </c>
      <c r="K123" s="15">
        <v>1495855</v>
      </c>
      <c r="L123" s="15">
        <v>119668</v>
      </c>
      <c r="M123" s="15"/>
      <c r="N123" s="15">
        <v>1615523</v>
      </c>
      <c r="O123" s="10"/>
    </row>
    <row r="124" spans="1:15" s="1" customFormat="1" ht="21.95" hidden="1" customHeight="1">
      <c r="A124" s="5" t="s">
        <v>1</v>
      </c>
      <c r="B124" s="5">
        <f t="shared" si="3"/>
        <v>7</v>
      </c>
      <c r="C124" s="14" t="s">
        <v>175</v>
      </c>
      <c r="D124" s="8"/>
      <c r="E124" s="44">
        <v>45847</v>
      </c>
      <c r="F124" s="14" t="s">
        <v>27</v>
      </c>
      <c r="G124" s="14" t="s">
        <v>28</v>
      </c>
      <c r="H124" s="8"/>
      <c r="I124" s="8"/>
      <c r="J124" s="14" t="s">
        <v>29</v>
      </c>
      <c r="K124" s="15">
        <v>651306</v>
      </c>
      <c r="L124" s="15">
        <v>52104</v>
      </c>
      <c r="M124" s="15"/>
      <c r="N124" s="15">
        <v>703410</v>
      </c>
      <c r="O124" s="10"/>
    </row>
    <row r="125" spans="1:15" s="1" customFormat="1" ht="21.95" hidden="1" customHeight="1">
      <c r="A125" s="5" t="s">
        <v>1</v>
      </c>
      <c r="B125" s="5">
        <f t="shared" si="3"/>
        <v>7</v>
      </c>
      <c r="C125" s="14" t="s">
        <v>176</v>
      </c>
      <c r="D125" s="8"/>
      <c r="E125" s="44">
        <v>45847</v>
      </c>
      <c r="F125" s="14" t="s">
        <v>27</v>
      </c>
      <c r="G125" s="14" t="s">
        <v>28</v>
      </c>
      <c r="H125" s="8"/>
      <c r="I125" s="8"/>
      <c r="J125" s="14" t="s">
        <v>51</v>
      </c>
      <c r="K125" s="15">
        <v>1012777</v>
      </c>
      <c r="L125" s="15">
        <v>81022</v>
      </c>
      <c r="M125" s="15"/>
      <c r="N125" s="15">
        <v>1093799</v>
      </c>
      <c r="O125" s="10"/>
    </row>
    <row r="126" spans="1:15" s="1" customFormat="1" ht="21.95" hidden="1" customHeight="1">
      <c r="A126" s="5" t="s">
        <v>1</v>
      </c>
      <c r="B126" s="5">
        <f t="shared" si="3"/>
        <v>7</v>
      </c>
      <c r="C126" s="14" t="s">
        <v>177</v>
      </c>
      <c r="D126" s="8"/>
      <c r="E126" s="44">
        <v>45848</v>
      </c>
      <c r="F126" s="14" t="s">
        <v>27</v>
      </c>
      <c r="G126" s="14" t="s">
        <v>28</v>
      </c>
      <c r="H126" s="8"/>
      <c r="I126" s="8"/>
      <c r="J126" s="14" t="s">
        <v>42</v>
      </c>
      <c r="K126" s="15">
        <v>678001</v>
      </c>
      <c r="L126" s="15">
        <v>54240</v>
      </c>
      <c r="M126" s="15"/>
      <c r="N126" s="15">
        <v>732241</v>
      </c>
      <c r="O126" s="10"/>
    </row>
    <row r="127" spans="1:15" s="1" customFormat="1" ht="21.95" hidden="1" customHeight="1">
      <c r="A127" s="5" t="s">
        <v>1</v>
      </c>
      <c r="B127" s="5">
        <f t="shared" si="3"/>
        <v>7</v>
      </c>
      <c r="C127" s="14" t="s">
        <v>178</v>
      </c>
      <c r="D127" s="8"/>
      <c r="E127" s="44">
        <v>45850</v>
      </c>
      <c r="F127" s="14" t="s">
        <v>27</v>
      </c>
      <c r="G127" s="14" t="s">
        <v>28</v>
      </c>
      <c r="H127" s="8"/>
      <c r="I127" s="8"/>
      <c r="J127" s="14" t="s">
        <v>72</v>
      </c>
      <c r="K127" s="15">
        <v>834566</v>
      </c>
      <c r="L127" s="15">
        <v>66765</v>
      </c>
      <c r="M127" s="15"/>
      <c r="N127" s="15">
        <v>901331</v>
      </c>
      <c r="O127" s="10"/>
    </row>
    <row r="128" spans="1:15" s="1" customFormat="1" ht="21.95" hidden="1" customHeight="1">
      <c r="A128" s="5" t="s">
        <v>1</v>
      </c>
      <c r="B128" s="5">
        <f t="shared" si="3"/>
        <v>7</v>
      </c>
      <c r="C128" s="14" t="s">
        <v>179</v>
      </c>
      <c r="D128" s="8"/>
      <c r="E128" s="44">
        <v>45853</v>
      </c>
      <c r="F128" s="14" t="s">
        <v>27</v>
      </c>
      <c r="G128" s="14" t="s">
        <v>28</v>
      </c>
      <c r="H128" s="8"/>
      <c r="I128" s="8"/>
      <c r="J128" s="14" t="s">
        <v>45</v>
      </c>
      <c r="K128" s="15">
        <v>688619</v>
      </c>
      <c r="L128" s="15">
        <v>55090</v>
      </c>
      <c r="M128" s="15"/>
      <c r="N128" s="15">
        <v>743709</v>
      </c>
      <c r="O128" s="10"/>
    </row>
    <row r="129" spans="1:15" s="1" customFormat="1" ht="21.95" hidden="1" customHeight="1">
      <c r="A129" s="5" t="s">
        <v>1</v>
      </c>
      <c r="B129" s="5">
        <f t="shared" si="3"/>
        <v>7</v>
      </c>
      <c r="C129" s="14" t="s">
        <v>180</v>
      </c>
      <c r="D129" s="8"/>
      <c r="E129" s="44">
        <v>45857</v>
      </c>
      <c r="F129" s="14" t="s">
        <v>27</v>
      </c>
      <c r="G129" s="14" t="s">
        <v>28</v>
      </c>
      <c r="H129" s="8"/>
      <c r="I129" s="8"/>
      <c r="J129" s="14" t="s">
        <v>29</v>
      </c>
      <c r="K129" s="15">
        <v>1167887</v>
      </c>
      <c r="L129" s="15">
        <v>93431</v>
      </c>
      <c r="M129" s="15"/>
      <c r="N129" s="15">
        <v>1261318</v>
      </c>
      <c r="O129" s="10"/>
    </row>
    <row r="130" spans="1:15" s="1" customFormat="1" ht="21.95" hidden="1" customHeight="1">
      <c r="A130" s="5" t="s">
        <v>2</v>
      </c>
      <c r="B130" s="5">
        <f t="shared" si="3"/>
        <v>7</v>
      </c>
      <c r="C130" s="14" t="s">
        <v>181</v>
      </c>
      <c r="D130" s="8"/>
      <c r="E130" s="44">
        <v>45841</v>
      </c>
      <c r="F130" s="14" t="s">
        <v>27</v>
      </c>
      <c r="G130" s="14" t="s">
        <v>28</v>
      </c>
      <c r="H130" s="8"/>
      <c r="I130" s="8"/>
      <c r="J130" s="14" t="s">
        <v>182</v>
      </c>
      <c r="K130" s="15">
        <v>-207588</v>
      </c>
      <c r="L130" s="15">
        <v>-16607</v>
      </c>
      <c r="M130" s="15"/>
      <c r="N130" s="15">
        <v>-224195</v>
      </c>
      <c r="O130" s="10"/>
    </row>
    <row r="131" spans="1:15" s="1" customFormat="1" ht="21.95" hidden="1" customHeight="1">
      <c r="A131" s="5" t="s">
        <v>2</v>
      </c>
      <c r="B131" s="5">
        <f t="shared" si="3"/>
        <v>7</v>
      </c>
      <c r="C131" s="14" t="s">
        <v>183</v>
      </c>
      <c r="D131" s="8"/>
      <c r="E131" s="44">
        <v>45847</v>
      </c>
      <c r="F131" s="14" t="s">
        <v>27</v>
      </c>
      <c r="G131" s="14" t="s">
        <v>28</v>
      </c>
      <c r="H131" s="8"/>
      <c r="I131" s="8"/>
      <c r="J131" s="14" t="s">
        <v>126</v>
      </c>
      <c r="K131" s="15">
        <v>-93338</v>
      </c>
      <c r="L131" s="15">
        <v>-7467</v>
      </c>
      <c r="M131" s="15"/>
      <c r="N131" s="15">
        <v>-100805</v>
      </c>
      <c r="O131" s="10"/>
    </row>
    <row r="132" spans="1:15" s="1" customFormat="1" ht="21.95" hidden="1" customHeight="1">
      <c r="A132" s="5" t="s">
        <v>2</v>
      </c>
      <c r="B132" s="5">
        <f t="shared" si="3"/>
        <v>7</v>
      </c>
      <c r="C132" s="14" t="s">
        <v>184</v>
      </c>
      <c r="D132" s="8"/>
      <c r="E132" s="44">
        <v>45847</v>
      </c>
      <c r="F132" s="14" t="s">
        <v>27</v>
      </c>
      <c r="G132" s="14" t="s">
        <v>28</v>
      </c>
      <c r="H132" s="8"/>
      <c r="I132" s="8"/>
      <c r="J132" s="14" t="s">
        <v>124</v>
      </c>
      <c r="K132" s="15">
        <v>-311382</v>
      </c>
      <c r="L132" s="15">
        <v>-24911</v>
      </c>
      <c r="M132" s="15"/>
      <c r="N132" s="15">
        <v>-336293</v>
      </c>
      <c r="O132" s="10"/>
    </row>
    <row r="133" spans="1:15" s="1" customFormat="1" ht="21.95" hidden="1" customHeight="1">
      <c r="A133" s="5" t="s">
        <v>2</v>
      </c>
      <c r="B133" s="5">
        <f t="shared" si="3"/>
        <v>7</v>
      </c>
      <c r="C133" s="14" t="s">
        <v>185</v>
      </c>
      <c r="D133" s="8"/>
      <c r="E133" s="44">
        <v>45866</v>
      </c>
      <c r="F133" s="14" t="s">
        <v>27</v>
      </c>
      <c r="G133" s="14" t="s">
        <v>28</v>
      </c>
      <c r="H133" s="8"/>
      <c r="I133" s="8"/>
      <c r="J133" s="14" t="s">
        <v>124</v>
      </c>
      <c r="K133" s="15">
        <v>-241514</v>
      </c>
      <c r="L133" s="15">
        <v>-19321</v>
      </c>
      <c r="M133" s="15"/>
      <c r="N133" s="15">
        <v>-260835</v>
      </c>
      <c r="O133" s="10"/>
    </row>
    <row r="134" spans="1:15" s="1" customFormat="1" ht="21.95" hidden="1" customHeight="1">
      <c r="A134" s="5" t="s">
        <v>2</v>
      </c>
      <c r="B134" s="5">
        <f t="shared" si="3"/>
        <v>7</v>
      </c>
      <c r="C134" s="14" t="s">
        <v>186</v>
      </c>
      <c r="D134" s="8"/>
      <c r="E134" s="44">
        <v>45866</v>
      </c>
      <c r="F134" s="14" t="s">
        <v>27</v>
      </c>
      <c r="G134" s="14" t="s">
        <v>28</v>
      </c>
      <c r="H134" s="8"/>
      <c r="I134" s="8"/>
      <c r="J134" s="14" t="s">
        <v>115</v>
      </c>
      <c r="K134" s="15">
        <v>-311382</v>
      </c>
      <c r="L134" s="15">
        <v>-24911</v>
      </c>
      <c r="M134" s="15"/>
      <c r="N134" s="15">
        <v>-336293</v>
      </c>
      <c r="O134" s="10"/>
    </row>
    <row r="135" spans="1:15" hidden="1">
      <c r="A135" s="5" t="s">
        <v>1</v>
      </c>
      <c r="B135" s="5">
        <f t="shared" si="3"/>
        <v>8</v>
      </c>
      <c r="C135" s="49" t="s">
        <v>187</v>
      </c>
      <c r="D135" s="8"/>
      <c r="E135" s="48">
        <v>45875</v>
      </c>
      <c r="F135" s="14" t="s">
        <v>27</v>
      </c>
      <c r="G135" s="14" t="s">
        <v>28</v>
      </c>
      <c r="H135" s="8"/>
      <c r="I135" s="8"/>
      <c r="J135" s="49" t="s">
        <v>29</v>
      </c>
      <c r="K135" s="50">
        <v>858035</v>
      </c>
      <c r="L135" s="50">
        <v>68643</v>
      </c>
      <c r="M135" s="50"/>
      <c r="N135" s="50">
        <v>926678</v>
      </c>
      <c r="O135" s="10"/>
    </row>
    <row r="136" spans="1:15" hidden="1">
      <c r="A136" s="5" t="s">
        <v>1</v>
      </c>
      <c r="B136" s="5">
        <f t="shared" si="3"/>
        <v>8</v>
      </c>
      <c r="C136" s="49" t="s">
        <v>188</v>
      </c>
      <c r="D136" s="8"/>
      <c r="E136" s="48">
        <v>45877</v>
      </c>
      <c r="F136" s="14" t="s">
        <v>27</v>
      </c>
      <c r="G136" s="14" t="s">
        <v>28</v>
      </c>
      <c r="H136" s="8"/>
      <c r="I136" s="8"/>
      <c r="J136" s="49" t="s">
        <v>45</v>
      </c>
      <c r="K136" s="50">
        <v>940467</v>
      </c>
      <c r="L136" s="50">
        <v>75237</v>
      </c>
      <c r="M136" s="50"/>
      <c r="N136" s="50">
        <v>1015704</v>
      </c>
      <c r="O136" s="10"/>
    </row>
    <row r="137" spans="1:15" hidden="1">
      <c r="A137" s="5" t="s">
        <v>1</v>
      </c>
      <c r="B137" s="5">
        <f t="shared" si="3"/>
        <v>8</v>
      </c>
      <c r="C137" s="49" t="s">
        <v>189</v>
      </c>
      <c r="D137" s="8"/>
      <c r="E137" s="48">
        <v>45881</v>
      </c>
      <c r="F137" s="14" t="s">
        <v>27</v>
      </c>
      <c r="G137" s="14" t="s">
        <v>28</v>
      </c>
      <c r="H137" s="8"/>
      <c r="I137" s="8"/>
      <c r="J137" s="49" t="s">
        <v>35</v>
      </c>
      <c r="K137" s="50">
        <v>1582631</v>
      </c>
      <c r="L137" s="50">
        <v>126610</v>
      </c>
      <c r="M137" s="50"/>
      <c r="N137" s="50">
        <v>1709241</v>
      </c>
      <c r="O137" s="10"/>
    </row>
    <row r="138" spans="1:15" hidden="1">
      <c r="A138" s="5" t="s">
        <v>1</v>
      </c>
      <c r="B138" s="5">
        <f t="shared" si="3"/>
        <v>8</v>
      </c>
      <c r="C138" s="49" t="s">
        <v>190</v>
      </c>
      <c r="D138" s="8"/>
      <c r="E138" s="48">
        <v>45883</v>
      </c>
      <c r="F138" s="14" t="s">
        <v>27</v>
      </c>
      <c r="G138" s="14" t="s">
        <v>28</v>
      </c>
      <c r="H138" s="8"/>
      <c r="I138" s="8"/>
      <c r="J138" s="49" t="s">
        <v>58</v>
      </c>
      <c r="K138" s="50">
        <v>1167887</v>
      </c>
      <c r="L138" s="50">
        <v>93431</v>
      </c>
      <c r="M138" s="50"/>
      <c r="N138" s="50">
        <v>1261318</v>
      </c>
      <c r="O138" s="10"/>
    </row>
    <row r="139" spans="1:15" hidden="1">
      <c r="A139" s="5" t="s">
        <v>1</v>
      </c>
      <c r="B139" s="5">
        <f t="shared" si="3"/>
        <v>8</v>
      </c>
      <c r="C139" s="49" t="s">
        <v>191</v>
      </c>
      <c r="D139" s="8"/>
      <c r="E139" s="48">
        <v>45894</v>
      </c>
      <c r="F139" s="14" t="s">
        <v>27</v>
      </c>
      <c r="G139" s="14" t="s">
        <v>28</v>
      </c>
      <c r="H139" s="8"/>
      <c r="I139" s="8"/>
      <c r="J139" s="49" t="s">
        <v>49</v>
      </c>
      <c r="K139" s="50">
        <v>1488489</v>
      </c>
      <c r="L139" s="50">
        <v>119079</v>
      </c>
      <c r="M139" s="50"/>
      <c r="N139" s="50">
        <v>1607568</v>
      </c>
      <c r="O139" s="10"/>
    </row>
    <row r="140" spans="1:15" hidden="1">
      <c r="A140" s="5" t="s">
        <v>2</v>
      </c>
      <c r="B140" s="5">
        <f t="shared" si="3"/>
        <v>8</v>
      </c>
      <c r="C140" s="49" t="s">
        <v>192</v>
      </c>
      <c r="D140" s="8"/>
      <c r="E140" s="48">
        <v>45875</v>
      </c>
      <c r="F140" s="49" t="s">
        <v>27</v>
      </c>
      <c r="G140" s="49" t="s">
        <v>28</v>
      </c>
      <c r="H140" s="8"/>
      <c r="I140" s="8"/>
      <c r="J140" s="49" t="s">
        <v>130</v>
      </c>
      <c r="K140" s="50">
        <v>-572147</v>
      </c>
      <c r="L140" s="50">
        <v>-45772</v>
      </c>
      <c r="M140" s="50"/>
      <c r="N140" s="50">
        <v>-617919</v>
      </c>
      <c r="O140" s="10"/>
    </row>
    <row r="141" spans="1:15" hidden="1">
      <c r="A141" s="5" t="s">
        <v>2</v>
      </c>
      <c r="B141" s="5">
        <f t="shared" si="3"/>
        <v>8</v>
      </c>
      <c r="C141" s="49" t="s">
        <v>193</v>
      </c>
      <c r="D141" s="8"/>
      <c r="E141" s="48">
        <v>45876</v>
      </c>
      <c r="F141" s="49" t="s">
        <v>27</v>
      </c>
      <c r="G141" s="49" t="s">
        <v>28</v>
      </c>
      <c r="H141" s="8"/>
      <c r="I141" s="8"/>
      <c r="J141" s="49" t="s">
        <v>117</v>
      </c>
      <c r="K141" s="50">
        <v>-93338</v>
      </c>
      <c r="L141" s="50">
        <v>-7467</v>
      </c>
      <c r="M141" s="50"/>
      <c r="N141" s="50">
        <v>-100805</v>
      </c>
      <c r="O141" s="10"/>
    </row>
    <row r="142" spans="1:15" hidden="1">
      <c r="A142" s="5" t="s">
        <v>2</v>
      </c>
      <c r="B142" s="5">
        <f t="shared" si="3"/>
        <v>8</v>
      </c>
      <c r="C142" s="49" t="s">
        <v>194</v>
      </c>
      <c r="D142" s="8"/>
      <c r="E142" s="48">
        <v>45883</v>
      </c>
      <c r="F142" s="49" t="s">
        <v>27</v>
      </c>
      <c r="G142" s="49" t="s">
        <v>28</v>
      </c>
      <c r="H142" s="8"/>
      <c r="I142" s="8"/>
      <c r="J142" s="49" t="s">
        <v>124</v>
      </c>
      <c r="K142" s="50">
        <v>-207588</v>
      </c>
      <c r="L142" s="50">
        <v>-16607</v>
      </c>
      <c r="M142" s="50"/>
      <c r="N142" s="50">
        <v>-224195</v>
      </c>
      <c r="O142" s="10"/>
    </row>
    <row r="143" spans="1:15" hidden="1">
      <c r="A143" s="5" t="s">
        <v>2</v>
      </c>
      <c r="B143" s="5">
        <f t="shared" si="3"/>
        <v>8</v>
      </c>
      <c r="C143" s="49" t="s">
        <v>195</v>
      </c>
      <c r="D143" s="8"/>
      <c r="E143" s="48">
        <v>45883</v>
      </c>
      <c r="F143" s="49" t="s">
        <v>27</v>
      </c>
      <c r="G143" s="49" t="s">
        <v>28</v>
      </c>
      <c r="H143" s="8"/>
      <c r="I143" s="8"/>
      <c r="J143" s="49" t="s">
        <v>138</v>
      </c>
      <c r="K143" s="50">
        <v>-207588</v>
      </c>
      <c r="L143" s="50">
        <v>-16607</v>
      </c>
      <c r="M143" s="50"/>
      <c r="N143" s="50">
        <v>-224195</v>
      </c>
      <c r="O143" s="10"/>
    </row>
    <row r="144" spans="1:15" hidden="1">
      <c r="A144" s="5" t="s">
        <v>2</v>
      </c>
      <c r="B144" s="5">
        <f t="shared" si="3"/>
        <v>8</v>
      </c>
      <c r="C144" s="49" t="s">
        <v>196</v>
      </c>
      <c r="D144" s="8"/>
      <c r="E144" s="48">
        <v>45892</v>
      </c>
      <c r="F144" s="49" t="s">
        <v>27</v>
      </c>
      <c r="G144" s="49" t="s">
        <v>28</v>
      </c>
      <c r="H144" s="8"/>
      <c r="I144" s="8"/>
      <c r="J144" s="49" t="s">
        <v>155</v>
      </c>
      <c r="K144" s="50">
        <v>-275370</v>
      </c>
      <c r="L144" s="50">
        <v>-22029</v>
      </c>
      <c r="M144" s="50"/>
      <c r="N144" s="50">
        <v>-297399</v>
      </c>
      <c r="O144" s="10"/>
    </row>
    <row r="145" spans="1:16" hidden="1">
      <c r="A145" s="5" t="s">
        <v>2</v>
      </c>
      <c r="B145" s="5">
        <f t="shared" si="3"/>
        <v>7</v>
      </c>
      <c r="C145" s="49" t="s">
        <v>198</v>
      </c>
      <c r="D145" s="8"/>
      <c r="E145" s="48">
        <v>45852</v>
      </c>
      <c r="F145" s="49" t="s">
        <v>27</v>
      </c>
      <c r="G145" s="49" t="s">
        <v>28</v>
      </c>
      <c r="H145" s="8"/>
      <c r="I145" s="8"/>
      <c r="J145" s="8"/>
      <c r="K145" s="10"/>
      <c r="L145" s="10"/>
      <c r="M145" s="3"/>
      <c r="N145" s="51">
        <v>-300691</v>
      </c>
      <c r="O145" s="10"/>
    </row>
    <row r="146" spans="1:16" hidden="1">
      <c r="A146" s="5" t="s">
        <v>2</v>
      </c>
      <c r="B146" s="5">
        <f t="shared" si="3"/>
        <v>7</v>
      </c>
      <c r="C146" s="49" t="s">
        <v>199</v>
      </c>
      <c r="D146" s="8"/>
      <c r="E146" s="48">
        <v>45852</v>
      </c>
      <c r="F146" s="49" t="s">
        <v>27</v>
      </c>
      <c r="G146" s="49" t="s">
        <v>28</v>
      </c>
      <c r="H146" s="8"/>
      <c r="I146" s="8"/>
      <c r="J146" s="8"/>
      <c r="K146" s="10"/>
      <c r="L146" s="10"/>
      <c r="M146" s="3"/>
      <c r="N146" s="51">
        <v>-441985</v>
      </c>
      <c r="O146" s="10"/>
    </row>
    <row r="147" spans="1:16" hidden="1">
      <c r="A147" s="5" t="s">
        <v>2</v>
      </c>
      <c r="B147" s="5">
        <f t="shared" si="3"/>
        <v>7</v>
      </c>
      <c r="C147" s="49" t="s">
        <v>199</v>
      </c>
      <c r="D147" s="8"/>
      <c r="E147" s="48">
        <v>45854</v>
      </c>
      <c r="F147" s="49" t="s">
        <v>27</v>
      </c>
      <c r="G147" s="49" t="s">
        <v>28</v>
      </c>
      <c r="H147" s="8"/>
      <c r="I147" s="8"/>
      <c r="J147" s="8"/>
      <c r="K147" s="10"/>
      <c r="L147" s="10"/>
      <c r="M147" s="3"/>
      <c r="N147" s="51">
        <v>-521861</v>
      </c>
      <c r="O147" s="10"/>
    </row>
    <row r="148" spans="1:16" hidden="1">
      <c r="A148" s="5" t="s">
        <v>2</v>
      </c>
      <c r="B148" s="5">
        <f t="shared" si="3"/>
        <v>7</v>
      </c>
      <c r="C148" s="49" t="s">
        <v>200</v>
      </c>
      <c r="D148" s="8"/>
      <c r="E148" s="48">
        <v>45856</v>
      </c>
      <c r="F148" s="49" t="s">
        <v>27</v>
      </c>
      <c r="G148" s="49" t="s">
        <v>28</v>
      </c>
      <c r="H148" s="8"/>
      <c r="I148" s="8"/>
      <c r="J148" s="8"/>
      <c r="K148" s="10"/>
      <c r="L148" s="10"/>
      <c r="M148" s="3"/>
      <c r="N148" s="51">
        <v>-46202</v>
      </c>
      <c r="O148" s="10"/>
    </row>
    <row r="149" spans="1:16" hidden="1">
      <c r="A149" s="5" t="s">
        <v>2</v>
      </c>
      <c r="B149" s="5">
        <f t="shared" si="3"/>
        <v>7</v>
      </c>
      <c r="C149" s="49" t="s">
        <v>198</v>
      </c>
      <c r="D149" s="8"/>
      <c r="E149" s="48">
        <v>45861</v>
      </c>
      <c r="F149" s="49" t="s">
        <v>27</v>
      </c>
      <c r="G149" s="49" t="s">
        <v>28</v>
      </c>
      <c r="H149" s="8"/>
      <c r="I149" s="8"/>
      <c r="J149" s="8"/>
      <c r="K149" s="10"/>
      <c r="L149" s="10"/>
      <c r="M149" s="3"/>
      <c r="N149" s="51">
        <v>-641450</v>
      </c>
      <c r="O149" s="10"/>
    </row>
    <row r="150" spans="1:16" hidden="1">
      <c r="A150" s="5" t="s">
        <v>2</v>
      </c>
      <c r="B150" s="5">
        <f t="shared" si="3"/>
        <v>7</v>
      </c>
      <c r="C150" s="49" t="s">
        <v>185</v>
      </c>
      <c r="D150" s="8"/>
      <c r="E150" s="48">
        <v>45866</v>
      </c>
      <c r="F150" s="49" t="s">
        <v>27</v>
      </c>
      <c r="G150" s="49" t="s">
        <v>28</v>
      </c>
      <c r="H150" s="8"/>
      <c r="I150" s="8"/>
      <c r="J150" s="8"/>
      <c r="K150" s="10"/>
      <c r="L150" s="10"/>
      <c r="M150" s="3"/>
      <c r="N150" s="51">
        <v>-260835</v>
      </c>
      <c r="O150" s="10"/>
    </row>
    <row r="151" spans="1:16">
      <c r="A151" s="5" t="s">
        <v>4</v>
      </c>
      <c r="B151" s="5">
        <f t="shared" si="3"/>
        <v>9</v>
      </c>
      <c r="C151" s="57" t="s">
        <v>201</v>
      </c>
      <c r="D151" s="8"/>
      <c r="E151" s="56">
        <v>45915</v>
      </c>
      <c r="F151" s="49" t="s">
        <v>27</v>
      </c>
      <c r="G151" s="49" t="s">
        <v>28</v>
      </c>
      <c r="H151" s="8"/>
      <c r="I151" s="8"/>
      <c r="J151" s="57" t="s">
        <v>202</v>
      </c>
      <c r="K151" s="54"/>
      <c r="L151" s="54"/>
      <c r="M151" s="54"/>
      <c r="N151" s="58">
        <v>-10459000</v>
      </c>
      <c r="O151" s="10"/>
      <c r="P151" s="2"/>
    </row>
    <row r="152" spans="1:16" hidden="1">
      <c r="A152" s="5" t="s">
        <v>2</v>
      </c>
      <c r="B152" s="5">
        <f t="shared" si="3"/>
        <v>3</v>
      </c>
      <c r="C152" s="71" t="s">
        <v>210</v>
      </c>
      <c r="D152" s="8"/>
      <c r="E152" s="70">
        <v>45731</v>
      </c>
      <c r="F152" s="49" t="s">
        <v>27</v>
      </c>
      <c r="G152" s="49" t="s">
        <v>28</v>
      </c>
      <c r="H152" s="8"/>
      <c r="I152" s="8"/>
      <c r="J152" s="71" t="s">
        <v>211</v>
      </c>
      <c r="K152" s="72">
        <v>-128340</v>
      </c>
      <c r="L152" s="72">
        <v>-10267</v>
      </c>
      <c r="M152" s="72"/>
      <c r="N152" s="72">
        <v>-138607</v>
      </c>
      <c r="O152" s="10"/>
    </row>
    <row r="153" spans="1:16" hidden="1">
      <c r="A153" s="5" t="s">
        <v>2</v>
      </c>
      <c r="B153" s="5">
        <f t="shared" si="3"/>
        <v>4</v>
      </c>
      <c r="C153" s="71" t="s">
        <v>212</v>
      </c>
      <c r="D153" s="8"/>
      <c r="E153" s="70">
        <v>45761</v>
      </c>
      <c r="F153" s="8" t="s">
        <v>27</v>
      </c>
      <c r="G153" s="8" t="s">
        <v>28</v>
      </c>
      <c r="H153" s="8"/>
      <c r="I153" s="8"/>
      <c r="J153" s="71" t="s">
        <v>213</v>
      </c>
      <c r="K153" s="72">
        <v>-346549</v>
      </c>
      <c r="L153" s="72">
        <v>-27724</v>
      </c>
      <c r="M153" s="72"/>
      <c r="N153" s="72">
        <v>-374273</v>
      </c>
      <c r="O153" s="10"/>
    </row>
    <row r="154" spans="1:16" hidden="1">
      <c r="A154" s="5" t="s">
        <v>2</v>
      </c>
      <c r="B154" s="5">
        <f t="shared" si="3"/>
        <v>4</v>
      </c>
      <c r="C154" s="71" t="s">
        <v>214</v>
      </c>
      <c r="D154" s="8"/>
      <c r="E154" s="70">
        <v>45763</v>
      </c>
      <c r="F154" s="8" t="s">
        <v>27</v>
      </c>
      <c r="G154" s="8" t="s">
        <v>28</v>
      </c>
      <c r="H154" s="8"/>
      <c r="I154" s="8"/>
      <c r="J154" s="71" t="s">
        <v>215</v>
      </c>
      <c r="K154" s="72">
        <v>-111190</v>
      </c>
      <c r="L154" s="72">
        <v>-8895</v>
      </c>
      <c r="M154" s="72"/>
      <c r="N154" s="72">
        <v>-120085</v>
      </c>
      <c r="O154" s="10"/>
    </row>
    <row r="155" spans="1:16" hidden="1">
      <c r="A155" s="5" t="s">
        <v>2</v>
      </c>
      <c r="B155" s="5">
        <f t="shared" si="3"/>
        <v>5</v>
      </c>
      <c r="C155" s="71" t="s">
        <v>216</v>
      </c>
      <c r="D155" s="8"/>
      <c r="E155" s="70">
        <v>45794</v>
      </c>
      <c r="F155" s="8" t="s">
        <v>27</v>
      </c>
      <c r="G155" s="8" t="s">
        <v>28</v>
      </c>
      <c r="H155" s="8"/>
      <c r="I155" s="8"/>
      <c r="J155" s="71" t="s">
        <v>217</v>
      </c>
      <c r="K155" s="72">
        <v>-939517</v>
      </c>
      <c r="L155" s="72">
        <v>-75161</v>
      </c>
      <c r="M155" s="72"/>
      <c r="N155" s="72">
        <v>-1014678</v>
      </c>
      <c r="O155" s="10"/>
    </row>
    <row r="156" spans="1:16" hidden="1">
      <c r="A156" s="5" t="s">
        <v>220</v>
      </c>
      <c r="B156" s="5">
        <f t="shared" si="3"/>
        <v>5</v>
      </c>
      <c r="C156" s="8" t="s">
        <v>221</v>
      </c>
      <c r="D156" s="8"/>
      <c r="E156" s="70">
        <v>45807</v>
      </c>
      <c r="F156" s="8" t="s">
        <v>27</v>
      </c>
      <c r="G156" s="8" t="s">
        <v>28</v>
      </c>
      <c r="H156" s="8"/>
      <c r="I156" s="8"/>
      <c r="J156" s="8"/>
      <c r="K156" s="10"/>
      <c r="L156" s="10"/>
      <c r="M156" s="10"/>
      <c r="N156" s="10">
        <v>-843156</v>
      </c>
      <c r="O156" s="10"/>
    </row>
    <row r="157" spans="1:16" hidden="1">
      <c r="A157" s="5" t="s">
        <v>1</v>
      </c>
      <c r="B157" s="5">
        <v>8</v>
      </c>
      <c r="D157" s="8"/>
      <c r="E157" t="s">
        <v>239</v>
      </c>
      <c r="F157" s="8" t="s">
        <v>27</v>
      </c>
      <c r="G157" s="8" t="s">
        <v>28</v>
      </c>
      <c r="H157" s="8"/>
      <c r="I157" s="8"/>
      <c r="J157" t="s">
        <v>240</v>
      </c>
      <c r="K157" s="10"/>
      <c r="L157" s="10"/>
      <c r="M157" s="3"/>
      <c r="N157" s="81">
        <v>1112696</v>
      </c>
      <c r="O157" s="82" t="s">
        <v>299</v>
      </c>
    </row>
    <row r="158" spans="1:16" hidden="1">
      <c r="A158" s="5" t="s">
        <v>1</v>
      </c>
      <c r="B158" s="5">
        <v>8</v>
      </c>
      <c r="C158" s="8"/>
      <c r="D158" s="8"/>
      <c r="E158" t="s">
        <v>241</v>
      </c>
      <c r="F158" s="8" t="s">
        <v>27</v>
      </c>
      <c r="G158" s="8" t="s">
        <v>28</v>
      </c>
      <c r="H158" s="8"/>
      <c r="I158" s="8"/>
      <c r="J158" t="s">
        <v>242</v>
      </c>
      <c r="K158" s="10"/>
      <c r="L158" s="10"/>
      <c r="M158" s="3"/>
      <c r="N158" s="81">
        <v>962843</v>
      </c>
      <c r="O158" s="82" t="s">
        <v>299</v>
      </c>
    </row>
    <row r="159" spans="1:16">
      <c r="A159" s="5" t="s">
        <v>1</v>
      </c>
      <c r="B159" s="5">
        <f t="shared" ref="B159:B175" si="4">MONTH(E159)</f>
        <v>9</v>
      </c>
      <c r="C159" s="84" t="s">
        <v>243</v>
      </c>
      <c r="D159" s="8"/>
      <c r="E159" s="83">
        <v>45903</v>
      </c>
      <c r="F159" s="8" t="s">
        <v>27</v>
      </c>
      <c r="G159" s="8" t="s">
        <v>28</v>
      </c>
      <c r="H159" s="8"/>
      <c r="I159" s="8"/>
      <c r="J159" s="84" t="s">
        <v>261</v>
      </c>
      <c r="K159" s="72">
        <v>1471045</v>
      </c>
      <c r="L159" s="72">
        <v>109445</v>
      </c>
      <c r="M159" s="72">
        <v>102974</v>
      </c>
      <c r="N159" s="72">
        <v>1477516</v>
      </c>
      <c r="O159" s="10"/>
    </row>
    <row r="160" spans="1:16">
      <c r="A160" s="5" t="s">
        <v>1</v>
      </c>
      <c r="B160" s="5">
        <f t="shared" si="4"/>
        <v>9</v>
      </c>
      <c r="C160" s="84" t="s">
        <v>244</v>
      </c>
      <c r="D160" s="8"/>
      <c r="E160" s="83">
        <v>45903</v>
      </c>
      <c r="F160" s="8" t="s">
        <v>27</v>
      </c>
      <c r="G160" s="8" t="s">
        <v>28</v>
      </c>
      <c r="H160" s="8"/>
      <c r="I160" s="8"/>
      <c r="J160" s="84" t="s">
        <v>262</v>
      </c>
      <c r="K160" s="85">
        <v>1190950</v>
      </c>
      <c r="L160" s="86">
        <f t="shared" ref="L160:L184" si="5">ROUND((K160-M160)*8%,0)</f>
        <v>88607</v>
      </c>
      <c r="M160" s="10">
        <f t="shared" ref="M160:M175" si="6">ROUND((K160*7%),0)</f>
        <v>83367</v>
      </c>
      <c r="N160" s="10">
        <f t="shared" ref="N160:N175" si="7">K160+L160-M160</f>
        <v>1196190</v>
      </c>
      <c r="O160" s="10"/>
    </row>
    <row r="161" spans="1:15">
      <c r="A161" s="5" t="s">
        <v>2</v>
      </c>
      <c r="B161" s="5">
        <f t="shared" si="4"/>
        <v>9</v>
      </c>
      <c r="C161" s="84" t="s">
        <v>245</v>
      </c>
      <c r="D161" s="8"/>
      <c r="E161" s="83">
        <v>45903</v>
      </c>
      <c r="F161" s="8" t="s">
        <v>27</v>
      </c>
      <c r="G161" s="8" t="s">
        <v>28</v>
      </c>
      <c r="H161" s="8"/>
      <c r="I161" s="8"/>
      <c r="J161" s="84" t="s">
        <v>263</v>
      </c>
      <c r="K161" s="85">
        <v>0</v>
      </c>
      <c r="L161" s="86">
        <f t="shared" si="5"/>
        <v>0</v>
      </c>
      <c r="M161" s="10">
        <f t="shared" si="6"/>
        <v>0</v>
      </c>
      <c r="N161" s="87">
        <v>-98373</v>
      </c>
      <c r="O161" s="10"/>
    </row>
    <row r="162" spans="1:15">
      <c r="A162" s="5" t="s">
        <v>2</v>
      </c>
      <c r="B162" s="5">
        <f t="shared" si="4"/>
        <v>9</v>
      </c>
      <c r="C162" s="84" t="s">
        <v>246</v>
      </c>
      <c r="D162" s="8"/>
      <c r="E162" s="83">
        <v>45903</v>
      </c>
      <c r="F162" s="8" t="s">
        <v>27</v>
      </c>
      <c r="G162" s="8" t="s">
        <v>28</v>
      </c>
      <c r="H162" s="8"/>
      <c r="I162" s="8"/>
      <c r="J162" s="84" t="s">
        <v>264</v>
      </c>
      <c r="K162" s="85">
        <v>0</v>
      </c>
      <c r="L162" s="86">
        <f t="shared" si="5"/>
        <v>0</v>
      </c>
      <c r="M162" s="10">
        <f t="shared" si="6"/>
        <v>0</v>
      </c>
      <c r="N162" s="87">
        <v>-674039</v>
      </c>
      <c r="O162" s="10"/>
    </row>
    <row r="163" spans="1:15">
      <c r="A163" s="5" t="s">
        <v>1</v>
      </c>
      <c r="B163" s="5">
        <f t="shared" si="4"/>
        <v>9</v>
      </c>
      <c r="C163" s="84" t="s">
        <v>247</v>
      </c>
      <c r="D163" s="8"/>
      <c r="E163" s="83">
        <v>45904</v>
      </c>
      <c r="F163" s="8" t="s">
        <v>27</v>
      </c>
      <c r="G163" s="8" t="s">
        <v>28</v>
      </c>
      <c r="H163" s="8"/>
      <c r="I163" s="8"/>
      <c r="J163" s="84" t="s">
        <v>265</v>
      </c>
      <c r="K163" s="85">
        <v>908271</v>
      </c>
      <c r="L163" s="86">
        <f t="shared" si="5"/>
        <v>67575</v>
      </c>
      <c r="M163" s="10">
        <f t="shared" si="6"/>
        <v>63579</v>
      </c>
      <c r="N163" s="10">
        <f t="shared" si="7"/>
        <v>912267</v>
      </c>
      <c r="O163" s="10"/>
    </row>
    <row r="164" spans="1:15">
      <c r="A164" s="5" t="s">
        <v>1</v>
      </c>
      <c r="B164" s="5">
        <f t="shared" si="4"/>
        <v>9</v>
      </c>
      <c r="C164" s="84" t="s">
        <v>248</v>
      </c>
      <c r="D164" s="8"/>
      <c r="E164" s="83">
        <v>45905</v>
      </c>
      <c r="F164" s="8" t="s">
        <v>27</v>
      </c>
      <c r="G164" s="8" t="s">
        <v>28</v>
      </c>
      <c r="H164" s="8"/>
      <c r="I164" s="8"/>
      <c r="J164" s="84" t="s">
        <v>266</v>
      </c>
      <c r="K164" s="85">
        <v>1405587</v>
      </c>
      <c r="L164" s="86">
        <f t="shared" si="5"/>
        <v>104576</v>
      </c>
      <c r="M164" s="10">
        <f t="shared" si="6"/>
        <v>98391</v>
      </c>
      <c r="N164" s="10">
        <f t="shared" si="7"/>
        <v>1411772</v>
      </c>
      <c r="O164" s="10"/>
    </row>
    <row r="165" spans="1:15">
      <c r="A165" s="5" t="s">
        <v>2</v>
      </c>
      <c r="B165" s="5">
        <f t="shared" si="4"/>
        <v>9</v>
      </c>
      <c r="C165" s="84" t="s">
        <v>249</v>
      </c>
      <c r="D165" s="8"/>
      <c r="E165" s="83">
        <v>45905</v>
      </c>
      <c r="F165" s="8" t="s">
        <v>27</v>
      </c>
      <c r="G165" s="8" t="s">
        <v>28</v>
      </c>
      <c r="H165" s="8"/>
      <c r="I165" s="8"/>
      <c r="J165" s="84" t="s">
        <v>267</v>
      </c>
      <c r="K165" s="85">
        <v>0</v>
      </c>
      <c r="L165" s="86">
        <f t="shared" si="5"/>
        <v>0</v>
      </c>
      <c r="M165" s="10">
        <f t="shared" si="6"/>
        <v>0</v>
      </c>
      <c r="N165" s="87">
        <v>-51704</v>
      </c>
      <c r="O165" s="10"/>
    </row>
    <row r="166" spans="1:15">
      <c r="A166" s="5" t="s">
        <v>1</v>
      </c>
      <c r="B166" s="5">
        <f t="shared" si="4"/>
        <v>9</v>
      </c>
      <c r="C166" s="84" t="s">
        <v>250</v>
      </c>
      <c r="D166" s="8"/>
      <c r="E166" s="83">
        <v>45911</v>
      </c>
      <c r="F166" s="8" t="s">
        <v>27</v>
      </c>
      <c r="G166" s="8" t="s">
        <v>28</v>
      </c>
      <c r="H166" s="8"/>
      <c r="I166" s="8"/>
      <c r="J166" s="84" t="s">
        <v>29</v>
      </c>
      <c r="K166" s="85">
        <v>1384423</v>
      </c>
      <c r="L166" s="86">
        <f t="shared" si="5"/>
        <v>103001</v>
      </c>
      <c r="M166" s="10">
        <f t="shared" si="6"/>
        <v>96910</v>
      </c>
      <c r="N166" s="10">
        <f t="shared" si="7"/>
        <v>1390514</v>
      </c>
      <c r="O166" s="10"/>
    </row>
    <row r="167" spans="1:15">
      <c r="A167" s="5" t="s">
        <v>2</v>
      </c>
      <c r="B167" s="5">
        <f t="shared" si="4"/>
        <v>9</v>
      </c>
      <c r="C167" s="84" t="s">
        <v>251</v>
      </c>
      <c r="D167" s="8"/>
      <c r="E167" s="83">
        <v>45911</v>
      </c>
      <c r="F167" s="8" t="s">
        <v>27</v>
      </c>
      <c r="G167" s="8" t="s">
        <v>28</v>
      </c>
      <c r="H167" s="8"/>
      <c r="I167" s="8"/>
      <c r="J167" s="84" t="s">
        <v>268</v>
      </c>
      <c r="K167" s="85">
        <v>0</v>
      </c>
      <c r="L167" s="86">
        <f t="shared" si="5"/>
        <v>0</v>
      </c>
      <c r="M167" s="10">
        <f t="shared" si="6"/>
        <v>0</v>
      </c>
      <c r="N167" s="87">
        <v>-50182</v>
      </c>
      <c r="O167" s="10"/>
    </row>
    <row r="168" spans="1:15">
      <c r="A168" s="5" t="s">
        <v>1</v>
      </c>
      <c r="B168" s="5">
        <f t="shared" si="4"/>
        <v>9</v>
      </c>
      <c r="C168" s="84" t="s">
        <v>252</v>
      </c>
      <c r="D168" s="8"/>
      <c r="E168" s="83">
        <v>45916</v>
      </c>
      <c r="F168" s="8" t="s">
        <v>27</v>
      </c>
      <c r="G168" s="8" t="s">
        <v>28</v>
      </c>
      <c r="H168" s="8"/>
      <c r="I168" s="8"/>
      <c r="J168" s="84" t="s">
        <v>68</v>
      </c>
      <c r="K168" s="85">
        <v>1876901</v>
      </c>
      <c r="L168" s="86">
        <f t="shared" si="5"/>
        <v>139641</v>
      </c>
      <c r="M168" s="10">
        <f t="shared" si="6"/>
        <v>131383</v>
      </c>
      <c r="N168" s="10">
        <f t="shared" si="7"/>
        <v>1885159</v>
      </c>
      <c r="O168" s="10"/>
    </row>
    <row r="169" spans="1:15">
      <c r="A169" s="5" t="s">
        <v>1</v>
      </c>
      <c r="B169" s="5">
        <f t="shared" si="4"/>
        <v>9</v>
      </c>
      <c r="C169" s="84" t="s">
        <v>253</v>
      </c>
      <c r="D169" s="8"/>
      <c r="E169" s="83">
        <v>45919</v>
      </c>
      <c r="F169" s="8" t="s">
        <v>27</v>
      </c>
      <c r="G169" s="8" t="s">
        <v>28</v>
      </c>
      <c r="H169" s="8"/>
      <c r="I169" s="8"/>
      <c r="J169" s="84" t="s">
        <v>31</v>
      </c>
      <c r="K169" s="85">
        <v>1144673</v>
      </c>
      <c r="L169" s="86">
        <f t="shared" si="5"/>
        <v>85164</v>
      </c>
      <c r="M169" s="10">
        <f t="shared" si="6"/>
        <v>80127</v>
      </c>
      <c r="N169" s="10">
        <f t="shared" si="7"/>
        <v>1149710</v>
      </c>
      <c r="O169" s="10"/>
    </row>
    <row r="170" spans="1:15">
      <c r="A170" s="5" t="s">
        <v>2</v>
      </c>
      <c r="B170" s="5">
        <f t="shared" si="4"/>
        <v>9</v>
      </c>
      <c r="C170" s="84" t="s">
        <v>254</v>
      </c>
      <c r="D170" s="8"/>
      <c r="E170" s="83">
        <v>45919</v>
      </c>
      <c r="F170" s="8" t="s">
        <v>27</v>
      </c>
      <c r="G170" s="8" t="s">
        <v>28</v>
      </c>
      <c r="H170" s="8"/>
      <c r="I170" s="8"/>
      <c r="J170" s="84" t="s">
        <v>269</v>
      </c>
      <c r="K170" s="85">
        <v>0</v>
      </c>
      <c r="L170" s="86">
        <f t="shared" si="5"/>
        <v>0</v>
      </c>
      <c r="M170" s="10">
        <f t="shared" si="6"/>
        <v>0</v>
      </c>
      <c r="N170" s="87">
        <v>-429815</v>
      </c>
      <c r="O170" s="10"/>
    </row>
    <row r="171" spans="1:15">
      <c r="A171" s="5" t="s">
        <v>2</v>
      </c>
      <c r="B171" s="5">
        <f t="shared" si="4"/>
        <v>9</v>
      </c>
      <c r="C171" s="84" t="s">
        <v>255</v>
      </c>
      <c r="D171" s="8"/>
      <c r="E171" s="83">
        <v>45919</v>
      </c>
      <c r="F171" s="8" t="s">
        <v>27</v>
      </c>
      <c r="G171" s="8" t="s">
        <v>28</v>
      </c>
      <c r="H171" s="8"/>
      <c r="I171" s="8"/>
      <c r="J171" s="84" t="s">
        <v>270</v>
      </c>
      <c r="K171" s="85">
        <v>0</v>
      </c>
      <c r="L171" s="86">
        <f t="shared" si="5"/>
        <v>0</v>
      </c>
      <c r="M171" s="10">
        <f t="shared" si="6"/>
        <v>0</v>
      </c>
      <c r="N171" s="87">
        <v>-161788</v>
      </c>
      <c r="O171" s="10"/>
    </row>
    <row r="172" spans="1:15">
      <c r="A172" s="5" t="s">
        <v>1</v>
      </c>
      <c r="B172" s="5">
        <f t="shared" si="4"/>
        <v>9</v>
      </c>
      <c r="C172" s="84" t="s">
        <v>256</v>
      </c>
      <c r="E172" s="83">
        <v>45925</v>
      </c>
      <c r="F172" s="8" t="s">
        <v>27</v>
      </c>
      <c r="G172" s="8" t="s">
        <v>28</v>
      </c>
      <c r="J172" s="84" t="s">
        <v>58</v>
      </c>
      <c r="K172" s="85">
        <v>537624</v>
      </c>
      <c r="L172" s="86">
        <f t="shared" si="5"/>
        <v>39999</v>
      </c>
      <c r="M172" s="10">
        <f t="shared" si="6"/>
        <v>37634</v>
      </c>
      <c r="N172" s="10">
        <f t="shared" si="7"/>
        <v>539989</v>
      </c>
    </row>
    <row r="173" spans="1:15">
      <c r="A173" s="5" t="s">
        <v>1</v>
      </c>
      <c r="B173" s="5">
        <f t="shared" si="4"/>
        <v>9</v>
      </c>
      <c r="C173" s="84" t="s">
        <v>257</v>
      </c>
      <c r="E173" s="83">
        <v>45926</v>
      </c>
      <c r="F173" s="8" t="s">
        <v>27</v>
      </c>
      <c r="G173" s="8" t="s">
        <v>28</v>
      </c>
      <c r="J173" s="84" t="s">
        <v>49</v>
      </c>
      <c r="K173" s="85">
        <v>1600526</v>
      </c>
      <c r="L173" s="86">
        <f t="shared" si="5"/>
        <v>119079</v>
      </c>
      <c r="M173" s="10">
        <f t="shared" si="6"/>
        <v>112037</v>
      </c>
      <c r="N173" s="10">
        <f t="shared" si="7"/>
        <v>1607568</v>
      </c>
    </row>
    <row r="174" spans="1:15">
      <c r="A174" s="5" t="s">
        <v>4</v>
      </c>
      <c r="B174" s="5">
        <f t="shared" si="4"/>
        <v>10</v>
      </c>
      <c r="C174" s="84" t="s">
        <v>258</v>
      </c>
      <c r="E174" s="83">
        <v>45937</v>
      </c>
      <c r="F174" s="8" t="s">
        <v>27</v>
      </c>
      <c r="G174" s="8" t="s">
        <v>28</v>
      </c>
      <c r="J174" s="84" t="s">
        <v>171</v>
      </c>
      <c r="K174" s="85">
        <v>0</v>
      </c>
      <c r="L174" s="86">
        <f t="shared" si="5"/>
        <v>0</v>
      </c>
      <c r="M174" s="10">
        <f t="shared" si="6"/>
        <v>0</v>
      </c>
      <c r="N174" s="87">
        <v>-7131535</v>
      </c>
      <c r="O174" s="16"/>
    </row>
    <row r="175" spans="1:15">
      <c r="A175" s="5" t="s">
        <v>1</v>
      </c>
      <c r="B175" s="5">
        <f t="shared" si="4"/>
        <v>10</v>
      </c>
      <c r="C175" s="84" t="s">
        <v>259</v>
      </c>
      <c r="E175" s="83">
        <v>45943</v>
      </c>
      <c r="F175" s="84" t="s">
        <v>260</v>
      </c>
      <c r="G175" s="8" t="s">
        <v>28</v>
      </c>
      <c r="J175" s="84" t="s">
        <v>271</v>
      </c>
      <c r="K175" s="85">
        <v>800825</v>
      </c>
      <c r="L175" s="86">
        <f t="shared" si="5"/>
        <v>59581</v>
      </c>
      <c r="M175" s="10">
        <f t="shared" si="6"/>
        <v>56058</v>
      </c>
      <c r="N175" s="10">
        <f t="shared" si="7"/>
        <v>804348</v>
      </c>
      <c r="O175" s="16"/>
    </row>
    <row r="176" spans="1:15">
      <c r="A176" s="5" t="s">
        <v>1</v>
      </c>
      <c r="B176" s="5">
        <f t="shared" ref="B176:B184" si="8">MONTH(E176)</f>
        <v>10</v>
      </c>
      <c r="C176" s="84" t="s">
        <v>273</v>
      </c>
      <c r="E176" s="83">
        <v>45941</v>
      </c>
      <c r="F176" s="84" t="s">
        <v>38</v>
      </c>
      <c r="G176" s="8" t="s">
        <v>28</v>
      </c>
      <c r="J176" s="84" t="s">
        <v>290</v>
      </c>
      <c r="K176" s="85">
        <v>1905376</v>
      </c>
      <c r="L176" s="86">
        <f t="shared" si="5"/>
        <v>141760</v>
      </c>
      <c r="M176" s="10">
        <f t="shared" ref="M176:M184" si="9">ROUND((K176*7%),0)</f>
        <v>133376</v>
      </c>
      <c r="N176" s="10">
        <f t="shared" ref="N176:N190" si="10">K176+L176-M176</f>
        <v>1913760</v>
      </c>
    </row>
    <row r="177" spans="1:16">
      <c r="A177" s="5" t="s">
        <v>1</v>
      </c>
      <c r="B177" s="5">
        <f t="shared" si="8"/>
        <v>10</v>
      </c>
      <c r="C177" s="84" t="s">
        <v>274</v>
      </c>
      <c r="E177" s="83">
        <v>45943</v>
      </c>
      <c r="F177" s="84" t="s">
        <v>282</v>
      </c>
      <c r="G177" s="8" t="s">
        <v>28</v>
      </c>
      <c r="J177" s="84" t="s">
        <v>291</v>
      </c>
      <c r="K177" s="85">
        <v>731589</v>
      </c>
      <c r="L177" s="86">
        <f t="shared" si="5"/>
        <v>54430</v>
      </c>
      <c r="M177" s="10">
        <f t="shared" si="9"/>
        <v>51211</v>
      </c>
      <c r="N177" s="10">
        <f t="shared" si="10"/>
        <v>734808</v>
      </c>
    </row>
    <row r="178" spans="1:16">
      <c r="A178" s="5" t="s">
        <v>1</v>
      </c>
      <c r="B178" s="5">
        <f t="shared" si="8"/>
        <v>10</v>
      </c>
      <c r="C178" s="84" t="s">
        <v>275</v>
      </c>
      <c r="E178" s="83">
        <v>45941</v>
      </c>
      <c r="F178" s="84" t="s">
        <v>283</v>
      </c>
      <c r="G178" s="8" t="s">
        <v>28</v>
      </c>
      <c r="J178" s="84" t="s">
        <v>292</v>
      </c>
      <c r="K178" s="85">
        <v>778176</v>
      </c>
      <c r="L178" s="86">
        <f t="shared" si="5"/>
        <v>57896</v>
      </c>
      <c r="M178" s="10">
        <f t="shared" si="9"/>
        <v>54472</v>
      </c>
      <c r="N178" s="10">
        <f t="shared" si="10"/>
        <v>781600</v>
      </c>
      <c r="O178" s="16"/>
    </row>
    <row r="179" spans="1:16">
      <c r="A179" s="5" t="s">
        <v>1</v>
      </c>
      <c r="B179" s="5">
        <f t="shared" si="8"/>
        <v>10</v>
      </c>
      <c r="C179" s="89" t="s">
        <v>276</v>
      </c>
      <c r="E179" s="88">
        <v>45932</v>
      </c>
      <c r="F179" s="89" t="s">
        <v>284</v>
      </c>
      <c r="G179" s="8" t="s">
        <v>28</v>
      </c>
      <c r="J179" s="89" t="s">
        <v>293</v>
      </c>
      <c r="K179" s="90">
        <v>1905376</v>
      </c>
      <c r="L179" s="86">
        <f t="shared" si="5"/>
        <v>141760</v>
      </c>
      <c r="M179" s="10">
        <f t="shared" si="9"/>
        <v>133376</v>
      </c>
      <c r="N179" s="10">
        <f t="shared" si="10"/>
        <v>1913760</v>
      </c>
    </row>
    <row r="180" spans="1:16">
      <c r="A180" s="5" t="s">
        <v>1</v>
      </c>
      <c r="B180" s="5">
        <f t="shared" si="8"/>
        <v>10</v>
      </c>
      <c r="C180" s="89" t="s">
        <v>277</v>
      </c>
      <c r="E180" s="88">
        <v>45939</v>
      </c>
      <c r="F180" s="89" t="s">
        <v>285</v>
      </c>
      <c r="G180" s="8" t="s">
        <v>28</v>
      </c>
      <c r="J180" s="89" t="s">
        <v>294</v>
      </c>
      <c r="K180" s="90">
        <v>555290</v>
      </c>
      <c r="L180" s="86">
        <f t="shared" si="5"/>
        <v>41314</v>
      </c>
      <c r="M180" s="10">
        <f t="shared" si="9"/>
        <v>38870</v>
      </c>
      <c r="N180" s="10">
        <f t="shared" si="10"/>
        <v>557734</v>
      </c>
    </row>
    <row r="181" spans="1:16">
      <c r="A181" s="5" t="s">
        <v>1</v>
      </c>
      <c r="B181" s="5">
        <f t="shared" si="8"/>
        <v>10</v>
      </c>
      <c r="C181" s="89" t="s">
        <v>278</v>
      </c>
      <c r="E181" s="88">
        <v>45952</v>
      </c>
      <c r="F181" s="89" t="s">
        <v>286</v>
      </c>
      <c r="G181" s="8" t="s">
        <v>28</v>
      </c>
      <c r="J181" s="89" t="s">
        <v>295</v>
      </c>
      <c r="K181" s="90">
        <v>1783034</v>
      </c>
      <c r="L181" s="86">
        <f t="shared" si="5"/>
        <v>132658</v>
      </c>
      <c r="M181" s="10">
        <f t="shared" si="9"/>
        <v>124812</v>
      </c>
      <c r="N181" s="10">
        <f t="shared" si="10"/>
        <v>1790880</v>
      </c>
      <c r="P181" s="18"/>
    </row>
    <row r="182" spans="1:16">
      <c r="A182" s="5" t="s">
        <v>1</v>
      </c>
      <c r="B182" s="5">
        <f t="shared" si="8"/>
        <v>10</v>
      </c>
      <c r="C182" s="89" t="s">
        <v>279</v>
      </c>
      <c r="E182" s="88">
        <v>45948</v>
      </c>
      <c r="F182" s="89" t="s">
        <v>287</v>
      </c>
      <c r="G182" s="8" t="s">
        <v>28</v>
      </c>
      <c r="J182" s="89" t="s">
        <v>296</v>
      </c>
      <c r="K182" s="90">
        <v>1953904</v>
      </c>
      <c r="L182" s="86">
        <f t="shared" si="5"/>
        <v>145370</v>
      </c>
      <c r="M182" s="10">
        <f t="shared" si="9"/>
        <v>136773</v>
      </c>
      <c r="N182" s="10">
        <f t="shared" si="10"/>
        <v>1962501</v>
      </c>
      <c r="P182" s="18"/>
    </row>
    <row r="183" spans="1:16">
      <c r="A183" s="5" t="s">
        <v>1</v>
      </c>
      <c r="B183" s="5">
        <f t="shared" si="8"/>
        <v>10</v>
      </c>
      <c r="C183" s="89" t="s">
        <v>280</v>
      </c>
      <c r="E183" s="88">
        <v>45952</v>
      </c>
      <c r="F183" s="89" t="s">
        <v>288</v>
      </c>
      <c r="G183" s="8" t="s">
        <v>28</v>
      </c>
      <c r="J183" s="89" t="s">
        <v>297</v>
      </c>
      <c r="K183" s="90">
        <v>1886621</v>
      </c>
      <c r="L183" s="86">
        <f t="shared" si="5"/>
        <v>140365</v>
      </c>
      <c r="M183" s="10">
        <f t="shared" si="9"/>
        <v>132063</v>
      </c>
      <c r="N183" s="10">
        <f t="shared" si="10"/>
        <v>1894923</v>
      </c>
      <c r="P183" s="18"/>
    </row>
    <row r="184" spans="1:16">
      <c r="A184" s="5" t="s">
        <v>1</v>
      </c>
      <c r="B184" s="5">
        <f t="shared" si="8"/>
        <v>10</v>
      </c>
      <c r="C184" s="89" t="s">
        <v>281</v>
      </c>
      <c r="E184" s="88">
        <v>45948</v>
      </c>
      <c r="F184" s="89" t="s">
        <v>289</v>
      </c>
      <c r="G184" s="8" t="s">
        <v>28</v>
      </c>
      <c r="J184" s="89" t="s">
        <v>298</v>
      </c>
      <c r="K184" s="90">
        <v>1258160</v>
      </c>
      <c r="L184" s="86">
        <f t="shared" si="5"/>
        <v>93607</v>
      </c>
      <c r="M184" s="10">
        <f t="shared" si="9"/>
        <v>88071</v>
      </c>
      <c r="N184" s="10">
        <f t="shared" si="10"/>
        <v>1263696</v>
      </c>
      <c r="P184" s="18"/>
    </row>
    <row r="185" spans="1:16">
      <c r="A185" s="5" t="s">
        <v>1</v>
      </c>
      <c r="B185" s="5">
        <f t="shared" ref="B185:B192" si="11">MONTH(E185)</f>
        <v>10</v>
      </c>
      <c r="C185" s="94" t="s">
        <v>300</v>
      </c>
      <c r="E185" s="95">
        <v>45959</v>
      </c>
      <c r="F185" s="94" t="s">
        <v>285</v>
      </c>
      <c r="G185" s="8" t="s">
        <v>28</v>
      </c>
      <c r="J185" s="94" t="s">
        <v>294</v>
      </c>
      <c r="K185" s="2">
        <v>757471</v>
      </c>
      <c r="L185" s="2">
        <v>56356</v>
      </c>
      <c r="M185" s="2">
        <v>53023</v>
      </c>
      <c r="N185" s="10">
        <f t="shared" si="10"/>
        <v>760804</v>
      </c>
      <c r="P185" s="18"/>
    </row>
    <row r="186" spans="1:16">
      <c r="A186" s="5" t="s">
        <v>1</v>
      </c>
      <c r="B186" s="5">
        <f t="shared" si="11"/>
        <v>10</v>
      </c>
      <c r="C186" s="94" t="s">
        <v>301</v>
      </c>
      <c r="E186" s="95">
        <v>45959</v>
      </c>
      <c r="F186" s="94" t="s">
        <v>260</v>
      </c>
      <c r="G186" s="8" t="s">
        <v>28</v>
      </c>
      <c r="J186" s="94" t="s">
        <v>307</v>
      </c>
      <c r="K186" s="2">
        <v>605287</v>
      </c>
      <c r="L186" s="2">
        <v>45033</v>
      </c>
      <c r="M186" s="2">
        <v>42370</v>
      </c>
      <c r="N186" s="10">
        <f t="shared" si="10"/>
        <v>607950</v>
      </c>
      <c r="P186" s="18"/>
    </row>
    <row r="187" spans="1:16">
      <c r="A187" s="5" t="s">
        <v>1</v>
      </c>
      <c r="B187" s="5">
        <f t="shared" si="11"/>
        <v>10</v>
      </c>
      <c r="C187" s="94" t="s">
        <v>302</v>
      </c>
      <c r="E187" s="95">
        <v>45959</v>
      </c>
      <c r="F187" s="94" t="s">
        <v>282</v>
      </c>
      <c r="G187" s="8" t="s">
        <v>28</v>
      </c>
      <c r="J187" s="94" t="s">
        <v>291</v>
      </c>
      <c r="K187" s="2">
        <v>922445</v>
      </c>
      <c r="L187" s="2">
        <v>68630</v>
      </c>
      <c r="M187" s="2">
        <v>64571</v>
      </c>
      <c r="N187" s="10">
        <f t="shared" si="10"/>
        <v>926504</v>
      </c>
      <c r="P187" s="18"/>
    </row>
    <row r="188" spans="1:16">
      <c r="A188" s="5" t="s">
        <v>1</v>
      </c>
      <c r="B188" s="5">
        <f t="shared" si="11"/>
        <v>10</v>
      </c>
      <c r="C188" s="94" t="s">
        <v>303</v>
      </c>
      <c r="E188" s="95">
        <v>45960</v>
      </c>
      <c r="F188" s="96" t="s">
        <v>289</v>
      </c>
      <c r="G188" s="8" t="s">
        <v>28</v>
      </c>
      <c r="J188" s="94" t="s">
        <v>298</v>
      </c>
      <c r="K188" s="2">
        <v>752931</v>
      </c>
      <c r="L188" s="2">
        <v>56018</v>
      </c>
      <c r="M188" s="2">
        <v>52705</v>
      </c>
      <c r="N188" s="10">
        <f t="shared" si="10"/>
        <v>756244</v>
      </c>
      <c r="P188" s="18"/>
    </row>
    <row r="189" spans="1:16">
      <c r="A189" s="5" t="s">
        <v>1</v>
      </c>
      <c r="B189" s="5">
        <f t="shared" si="11"/>
        <v>10</v>
      </c>
      <c r="C189" s="94" t="s">
        <v>304</v>
      </c>
      <c r="E189" s="95">
        <v>45959</v>
      </c>
      <c r="F189" s="94" t="s">
        <v>306</v>
      </c>
      <c r="G189" s="8" t="s">
        <v>28</v>
      </c>
      <c r="J189" s="94" t="s">
        <v>308</v>
      </c>
      <c r="K189" s="2">
        <v>1133415</v>
      </c>
      <c r="L189" s="2">
        <v>84326</v>
      </c>
      <c r="M189" s="2">
        <v>79339</v>
      </c>
      <c r="N189" s="10">
        <f t="shared" si="10"/>
        <v>1138402</v>
      </c>
      <c r="P189" s="18"/>
    </row>
    <row r="190" spans="1:16">
      <c r="A190" s="5" t="s">
        <v>1</v>
      </c>
      <c r="B190" s="5">
        <f t="shared" si="11"/>
        <v>10</v>
      </c>
      <c r="C190" s="94" t="s">
        <v>305</v>
      </c>
      <c r="E190" s="95">
        <v>45953</v>
      </c>
      <c r="F190" s="96" t="s">
        <v>286</v>
      </c>
      <c r="G190" s="8" t="s">
        <v>28</v>
      </c>
      <c r="J190" s="94" t="s">
        <v>293</v>
      </c>
      <c r="K190" s="2">
        <v>367155</v>
      </c>
      <c r="L190" s="2">
        <v>27316</v>
      </c>
      <c r="M190" s="2">
        <v>25701</v>
      </c>
      <c r="N190" s="10">
        <f t="shared" si="10"/>
        <v>368770</v>
      </c>
      <c r="P190" s="18"/>
    </row>
    <row r="191" spans="1:16" hidden="1">
      <c r="A191" s="5" t="s">
        <v>1</v>
      </c>
      <c r="B191" s="5">
        <f t="shared" si="11"/>
        <v>11</v>
      </c>
      <c r="C191" s="71" t="s">
        <v>309</v>
      </c>
      <c r="E191" s="70">
        <v>45972</v>
      </c>
      <c r="F191" s="71" t="s">
        <v>282</v>
      </c>
      <c r="G191" s="8" t="s">
        <v>28</v>
      </c>
      <c r="J191" s="71" t="s">
        <v>58</v>
      </c>
      <c r="K191" s="72">
        <v>686124</v>
      </c>
      <c r="L191" s="72">
        <v>51048</v>
      </c>
      <c r="M191" s="72">
        <v>48029</v>
      </c>
      <c r="N191" s="72">
        <v>689143</v>
      </c>
      <c r="P191" s="18"/>
    </row>
    <row r="192" spans="1:16" hidden="1">
      <c r="A192" s="5" t="s">
        <v>1</v>
      </c>
      <c r="B192" s="5">
        <f t="shared" si="11"/>
        <v>11</v>
      </c>
      <c r="C192" s="71" t="s">
        <v>310</v>
      </c>
      <c r="E192" s="70">
        <v>45972</v>
      </c>
      <c r="F192" s="71" t="s">
        <v>260</v>
      </c>
      <c r="G192" s="8" t="s">
        <v>28</v>
      </c>
      <c r="J192" s="71" t="s">
        <v>307</v>
      </c>
      <c r="K192" s="72">
        <v>618216</v>
      </c>
      <c r="L192" s="72">
        <v>45995</v>
      </c>
      <c r="M192" s="72">
        <v>43275</v>
      </c>
      <c r="N192" s="72">
        <v>620936</v>
      </c>
    </row>
    <row r="193" spans="1:15" hidden="1">
      <c r="A193" s="5" t="s">
        <v>1</v>
      </c>
      <c r="B193" s="5">
        <f t="shared" ref="B193:B201" si="12">MONTH(E193)</f>
        <v>11</v>
      </c>
      <c r="C193" s="71" t="s">
        <v>311</v>
      </c>
      <c r="E193" s="70">
        <v>45974</v>
      </c>
      <c r="F193" s="71" t="s">
        <v>289</v>
      </c>
      <c r="G193" s="8" t="s">
        <v>28</v>
      </c>
      <c r="J193" s="71" t="s">
        <v>298</v>
      </c>
      <c r="K193" s="72">
        <v>1061721</v>
      </c>
      <c r="L193" s="72">
        <v>78992</v>
      </c>
      <c r="M193" s="72">
        <v>74321</v>
      </c>
      <c r="N193" s="72">
        <v>1066392</v>
      </c>
    </row>
    <row r="194" spans="1:15" hidden="1">
      <c r="A194" s="5" t="s">
        <v>1</v>
      </c>
      <c r="B194" s="5">
        <f t="shared" si="12"/>
        <v>11</v>
      </c>
      <c r="C194" s="71" t="s">
        <v>312</v>
      </c>
      <c r="E194" s="70">
        <v>45987</v>
      </c>
      <c r="F194" s="71" t="s">
        <v>38</v>
      </c>
      <c r="G194" s="8" t="s">
        <v>28</v>
      </c>
      <c r="J194" s="71" t="s">
        <v>290</v>
      </c>
      <c r="K194" s="72">
        <v>1149320</v>
      </c>
      <c r="L194" s="72">
        <v>85509</v>
      </c>
      <c r="M194" s="72">
        <v>80453</v>
      </c>
      <c r="N194" s="72">
        <v>1154376</v>
      </c>
    </row>
    <row r="195" spans="1:15" hidden="1">
      <c r="A195" s="5" t="s">
        <v>1</v>
      </c>
      <c r="B195" s="5">
        <f t="shared" si="12"/>
        <v>12</v>
      </c>
      <c r="C195" s="98" t="s">
        <v>313</v>
      </c>
      <c r="E195" s="97">
        <v>45994</v>
      </c>
      <c r="F195" s="98" t="s">
        <v>306</v>
      </c>
      <c r="G195" s="8" t="s">
        <v>28</v>
      </c>
      <c r="J195" s="98" t="s">
        <v>308</v>
      </c>
      <c r="K195" s="99">
        <v>760374</v>
      </c>
      <c r="L195" s="99">
        <v>56572</v>
      </c>
      <c r="M195" s="99">
        <v>53227</v>
      </c>
      <c r="N195" s="99">
        <v>763719</v>
      </c>
    </row>
    <row r="196" spans="1:15" hidden="1">
      <c r="A196" s="5" t="s">
        <v>1</v>
      </c>
      <c r="B196" s="5">
        <f t="shared" si="12"/>
        <v>11</v>
      </c>
      <c r="C196" s="71" t="s">
        <v>314</v>
      </c>
      <c r="E196" s="70">
        <v>45980</v>
      </c>
      <c r="F196" s="71" t="s">
        <v>282</v>
      </c>
      <c r="G196" s="8" t="s">
        <v>28</v>
      </c>
      <c r="J196" s="71" t="s">
        <v>319</v>
      </c>
      <c r="K196" s="72">
        <v>605287</v>
      </c>
      <c r="L196" s="72">
        <v>45033</v>
      </c>
      <c r="M196" s="72">
        <v>42370</v>
      </c>
      <c r="N196" s="72">
        <v>607950</v>
      </c>
    </row>
    <row r="197" spans="1:15" hidden="1">
      <c r="A197" s="5" t="s">
        <v>1</v>
      </c>
      <c r="B197" s="5">
        <f t="shared" si="12"/>
        <v>11</v>
      </c>
      <c r="C197" s="71" t="s">
        <v>315</v>
      </c>
      <c r="E197" s="70">
        <v>45980</v>
      </c>
      <c r="F197" s="71" t="s">
        <v>306</v>
      </c>
      <c r="G197" s="8" t="s">
        <v>28</v>
      </c>
      <c r="J197" s="71" t="s">
        <v>320</v>
      </c>
      <c r="K197" s="72">
        <v>1120251</v>
      </c>
      <c r="L197" s="72">
        <v>83347</v>
      </c>
      <c r="M197" s="72">
        <v>78418</v>
      </c>
      <c r="N197" s="72">
        <v>1125180</v>
      </c>
    </row>
    <row r="198" spans="1:15" hidden="1">
      <c r="A198" s="5" t="s">
        <v>1</v>
      </c>
      <c r="B198" s="5">
        <f t="shared" si="12"/>
        <v>11</v>
      </c>
      <c r="C198" s="71" t="s">
        <v>316</v>
      </c>
      <c r="E198" s="70">
        <v>45981</v>
      </c>
      <c r="F198" s="71" t="s">
        <v>283</v>
      </c>
      <c r="G198" s="8" t="s">
        <v>28</v>
      </c>
      <c r="J198" s="71" t="s">
        <v>321</v>
      </c>
      <c r="K198" s="72">
        <v>505155</v>
      </c>
      <c r="L198" s="72">
        <v>37584</v>
      </c>
      <c r="M198" s="72">
        <v>35361</v>
      </c>
      <c r="N198" s="72">
        <v>507378</v>
      </c>
    </row>
    <row r="199" spans="1:15" hidden="1">
      <c r="A199" s="5" t="s">
        <v>1</v>
      </c>
      <c r="B199" s="5">
        <f t="shared" si="12"/>
        <v>11</v>
      </c>
      <c r="C199" s="71" t="s">
        <v>317</v>
      </c>
      <c r="E199" s="70">
        <v>45981</v>
      </c>
      <c r="F199" s="71" t="s">
        <v>285</v>
      </c>
      <c r="G199" s="8" t="s">
        <v>28</v>
      </c>
      <c r="J199" s="71" t="s">
        <v>322</v>
      </c>
      <c r="K199" s="72">
        <v>1101118</v>
      </c>
      <c r="L199" s="72">
        <v>81923</v>
      </c>
      <c r="M199" s="72">
        <v>77078</v>
      </c>
      <c r="N199" s="72">
        <v>1105963</v>
      </c>
    </row>
    <row r="200" spans="1:15" hidden="1">
      <c r="A200" s="5" t="s">
        <v>1</v>
      </c>
      <c r="B200" s="5">
        <f t="shared" si="12"/>
        <v>11</v>
      </c>
      <c r="C200" s="71" t="s">
        <v>318</v>
      </c>
      <c r="E200" s="70">
        <v>45983</v>
      </c>
      <c r="F200" s="71" t="s">
        <v>286</v>
      </c>
      <c r="G200" s="8" t="s">
        <v>28</v>
      </c>
      <c r="J200" s="71" t="s">
        <v>323</v>
      </c>
      <c r="K200" s="72">
        <v>1768574</v>
      </c>
      <c r="L200" s="72">
        <v>131582</v>
      </c>
      <c r="M200" s="72">
        <v>123799</v>
      </c>
      <c r="N200" s="72">
        <v>1776357</v>
      </c>
      <c r="O200" s="17"/>
    </row>
    <row r="201" spans="1:15">
      <c r="A201" s="100" t="s">
        <v>2</v>
      </c>
      <c r="B201" s="5">
        <f t="shared" si="12"/>
        <v>9</v>
      </c>
      <c r="C201" s="98" t="s">
        <v>324</v>
      </c>
      <c r="E201" s="97">
        <v>45927</v>
      </c>
      <c r="F201" s="98" t="s">
        <v>288</v>
      </c>
      <c r="G201" s="8" t="s">
        <v>28</v>
      </c>
      <c r="J201" s="98" t="s">
        <v>325</v>
      </c>
      <c r="K201" s="99">
        <v>-804989</v>
      </c>
      <c r="L201" s="99">
        <f>(K201-M201)*8%</f>
        <v>-59891.181600000004</v>
      </c>
      <c r="M201" s="99">
        <f>K201*7%</f>
        <v>-56349.23</v>
      </c>
      <c r="N201" s="99">
        <f>K201+L201-M201</f>
        <v>-808530.95160000003</v>
      </c>
    </row>
    <row r="202" spans="1:15">
      <c r="A202" s="100" t="s">
        <v>2</v>
      </c>
      <c r="B202" s="5">
        <f t="shared" ref="B202:B203" si="13">MONTH(E202)</f>
        <v>10</v>
      </c>
      <c r="C202" s="98" t="s">
        <v>326</v>
      </c>
      <c r="E202" s="97">
        <v>45960</v>
      </c>
      <c r="F202" s="98" t="s">
        <v>306</v>
      </c>
      <c r="G202" s="8" t="s">
        <v>28</v>
      </c>
      <c r="J202" s="98" t="s">
        <v>326</v>
      </c>
      <c r="K202" s="2">
        <v>-272846</v>
      </c>
      <c r="L202" s="99">
        <f t="shared" ref="L202:L216" si="14">(K202-M202)*8%</f>
        <v>-20299.742399999999</v>
      </c>
      <c r="M202" s="99">
        <f t="shared" ref="M202:M216" si="15">K202*7%</f>
        <v>-19099.22</v>
      </c>
      <c r="N202" s="99">
        <f t="shared" ref="N202:N216" si="16">K202+L202-M202</f>
        <v>-274046.52240000002</v>
      </c>
    </row>
    <row r="203" spans="1:15" hidden="1">
      <c r="A203" s="100" t="s">
        <v>2</v>
      </c>
      <c r="B203" s="5">
        <f t="shared" si="13"/>
        <v>11</v>
      </c>
      <c r="C203" s="98" t="s">
        <v>327</v>
      </c>
      <c r="E203" s="97">
        <v>45972</v>
      </c>
      <c r="F203" s="98" t="s">
        <v>260</v>
      </c>
      <c r="G203" s="8" t="s">
        <v>28</v>
      </c>
      <c r="J203" s="98" t="s">
        <v>327</v>
      </c>
      <c r="K203" s="2">
        <v>-477904</v>
      </c>
      <c r="L203" s="99">
        <f t="shared" si="14"/>
        <v>-35556.0576</v>
      </c>
      <c r="M203" s="99">
        <f t="shared" si="15"/>
        <v>-33453.280000000006</v>
      </c>
      <c r="N203" s="99">
        <f t="shared" si="16"/>
        <v>-480006.77759999997</v>
      </c>
    </row>
    <row r="204" spans="1:15">
      <c r="A204" s="100" t="s">
        <v>2</v>
      </c>
      <c r="B204" s="5">
        <f t="shared" ref="B204:B219" si="17">MONTH(E204)</f>
        <v>10</v>
      </c>
      <c r="C204" s="98" t="s">
        <v>328</v>
      </c>
      <c r="E204" s="97">
        <v>45943</v>
      </c>
      <c r="F204" s="98" t="s">
        <v>306</v>
      </c>
      <c r="G204" s="8" t="s">
        <v>28</v>
      </c>
      <c r="J204" s="98" t="s">
        <v>328</v>
      </c>
      <c r="K204" s="2">
        <v>-46669</v>
      </c>
      <c r="L204" s="99">
        <f t="shared" si="14"/>
        <v>-3472.1736000000001</v>
      </c>
      <c r="M204" s="99">
        <f t="shared" si="15"/>
        <v>-3266.8300000000004</v>
      </c>
      <c r="N204" s="99">
        <f t="shared" si="16"/>
        <v>-46874.3436</v>
      </c>
    </row>
    <row r="205" spans="1:15">
      <c r="A205" s="100" t="s">
        <v>2</v>
      </c>
      <c r="B205" s="5">
        <f t="shared" si="17"/>
        <v>10</v>
      </c>
      <c r="C205" s="98" t="s">
        <v>329</v>
      </c>
      <c r="E205" s="97">
        <v>45932</v>
      </c>
      <c r="F205" s="98" t="s">
        <v>284</v>
      </c>
      <c r="G205" s="8" t="s">
        <v>28</v>
      </c>
      <c r="J205" s="98" t="s">
        <v>329</v>
      </c>
      <c r="K205" s="2">
        <v>-103408</v>
      </c>
      <c r="L205" s="99">
        <f t="shared" si="14"/>
        <v>-7693.5552000000007</v>
      </c>
      <c r="M205" s="99">
        <f t="shared" si="15"/>
        <v>-7238.56</v>
      </c>
      <c r="N205" s="99">
        <f t="shared" si="16"/>
        <v>-103862.9952</v>
      </c>
    </row>
    <row r="206" spans="1:15" hidden="1">
      <c r="A206" s="100" t="s">
        <v>2</v>
      </c>
      <c r="B206" s="5">
        <f t="shared" si="17"/>
        <v>11</v>
      </c>
      <c r="C206" s="98" t="s">
        <v>330</v>
      </c>
      <c r="E206" s="97">
        <v>45974</v>
      </c>
      <c r="F206" s="98" t="s">
        <v>289</v>
      </c>
      <c r="G206" s="8" t="s">
        <v>28</v>
      </c>
      <c r="J206" s="98" t="s">
        <v>330</v>
      </c>
      <c r="K206" s="2">
        <v>-224796</v>
      </c>
      <c r="L206" s="99">
        <f t="shared" si="14"/>
        <v>-16724.822400000001</v>
      </c>
      <c r="M206" s="99">
        <f t="shared" si="15"/>
        <v>-15735.720000000001</v>
      </c>
      <c r="N206" s="99">
        <f t="shared" si="16"/>
        <v>-225785.1024</v>
      </c>
    </row>
    <row r="207" spans="1:15">
      <c r="A207" s="100" t="s">
        <v>2</v>
      </c>
      <c r="B207" s="5">
        <f t="shared" si="17"/>
        <v>10</v>
      </c>
      <c r="C207" s="98" t="s">
        <v>331</v>
      </c>
      <c r="E207" s="97">
        <v>45943</v>
      </c>
      <c r="F207" s="98" t="s">
        <v>306</v>
      </c>
      <c r="G207" s="8" t="s">
        <v>28</v>
      </c>
      <c r="J207" s="98" t="s">
        <v>331</v>
      </c>
      <c r="K207" s="2">
        <v>-103283</v>
      </c>
      <c r="L207" s="99">
        <f t="shared" si="14"/>
        <v>-7684.2552000000005</v>
      </c>
      <c r="M207" s="99">
        <f t="shared" si="15"/>
        <v>-7229.81</v>
      </c>
      <c r="N207" s="99">
        <f t="shared" si="16"/>
        <v>-103737.4452</v>
      </c>
    </row>
    <row r="208" spans="1:15" hidden="1">
      <c r="A208" s="100" t="s">
        <v>2</v>
      </c>
      <c r="B208" s="5">
        <f t="shared" si="17"/>
        <v>11</v>
      </c>
      <c r="C208" s="98" t="s">
        <v>332</v>
      </c>
      <c r="E208" s="97">
        <v>45987</v>
      </c>
      <c r="F208" s="98" t="s">
        <v>27</v>
      </c>
      <c r="G208" s="8" t="s">
        <v>28</v>
      </c>
      <c r="J208" s="98" t="s">
        <v>332</v>
      </c>
      <c r="K208" s="2">
        <v>-111058</v>
      </c>
      <c r="L208" s="99">
        <f t="shared" si="14"/>
        <v>-8262.7152000000006</v>
      </c>
      <c r="M208" s="99">
        <f t="shared" si="15"/>
        <v>-7774.06</v>
      </c>
      <c r="N208" s="99">
        <f t="shared" si="16"/>
        <v>-111546.65520000001</v>
      </c>
    </row>
    <row r="209" spans="1:14" hidden="1">
      <c r="A209" s="100" t="s">
        <v>2</v>
      </c>
      <c r="B209" s="5">
        <f t="shared" si="17"/>
        <v>11</v>
      </c>
      <c r="C209" s="98" t="s">
        <v>333</v>
      </c>
      <c r="E209" s="97">
        <v>45981</v>
      </c>
      <c r="F209" s="98" t="s">
        <v>27</v>
      </c>
      <c r="G209" s="8" t="s">
        <v>28</v>
      </c>
      <c r="J209" s="98" t="s">
        <v>333</v>
      </c>
      <c r="K209" s="2">
        <v>-73431</v>
      </c>
      <c r="L209" s="99">
        <f t="shared" si="14"/>
        <v>-5463.2664000000004</v>
      </c>
      <c r="M209" s="99">
        <f t="shared" si="15"/>
        <v>-5140.17</v>
      </c>
      <c r="N209" s="99">
        <f t="shared" si="16"/>
        <v>-73754.096399999995</v>
      </c>
    </row>
    <row r="210" spans="1:14" hidden="1">
      <c r="A210" s="100" t="s">
        <v>2</v>
      </c>
      <c r="B210" s="5">
        <f t="shared" si="17"/>
        <v>11</v>
      </c>
      <c r="C210" s="98" t="s">
        <v>334</v>
      </c>
      <c r="E210" s="97">
        <v>45981</v>
      </c>
      <c r="F210" s="98" t="s">
        <v>27</v>
      </c>
      <c r="G210" s="8" t="s">
        <v>28</v>
      </c>
      <c r="J210" s="98" t="s">
        <v>334</v>
      </c>
      <c r="K210" s="2">
        <v>-46000</v>
      </c>
      <c r="L210" s="99">
        <f t="shared" si="14"/>
        <v>-3422.4</v>
      </c>
      <c r="M210" s="99">
        <f t="shared" si="15"/>
        <v>-3220.0000000000005</v>
      </c>
      <c r="N210" s="99">
        <f t="shared" si="16"/>
        <v>-46202.400000000001</v>
      </c>
    </row>
    <row r="211" spans="1:14" hidden="1">
      <c r="A211" s="100" t="s">
        <v>2</v>
      </c>
      <c r="B211" s="5">
        <f t="shared" si="17"/>
        <v>11</v>
      </c>
      <c r="C211" s="98" t="s">
        <v>335</v>
      </c>
      <c r="E211" s="97">
        <v>45989</v>
      </c>
      <c r="F211" s="98" t="s">
        <v>27</v>
      </c>
      <c r="G211" s="8" t="s">
        <v>28</v>
      </c>
      <c r="J211" s="98" t="s">
        <v>335</v>
      </c>
      <c r="K211" s="2">
        <v>-260106</v>
      </c>
      <c r="L211" s="99">
        <f t="shared" si="14"/>
        <v>-19351.886399999999</v>
      </c>
      <c r="M211" s="99">
        <f t="shared" si="15"/>
        <v>-18207.420000000002</v>
      </c>
      <c r="N211" s="99">
        <f t="shared" si="16"/>
        <v>-261250.4664</v>
      </c>
    </row>
    <row r="212" spans="1:14" hidden="1">
      <c r="A212" s="100" t="s">
        <v>2</v>
      </c>
      <c r="B212" s="5">
        <f t="shared" si="17"/>
        <v>11</v>
      </c>
      <c r="C212" s="98" t="s">
        <v>336</v>
      </c>
      <c r="E212" s="97">
        <v>45981</v>
      </c>
      <c r="F212" s="98" t="s">
        <v>285</v>
      </c>
      <c r="G212" s="8" t="s">
        <v>28</v>
      </c>
      <c r="J212" s="98" t="s">
        <v>336</v>
      </c>
      <c r="K212" s="2">
        <v>-73431</v>
      </c>
      <c r="L212" s="99">
        <f t="shared" si="14"/>
        <v>-5463.2664000000004</v>
      </c>
      <c r="M212" s="99">
        <f t="shared" si="15"/>
        <v>-5140.17</v>
      </c>
      <c r="N212" s="99">
        <f t="shared" si="16"/>
        <v>-73754.096399999995</v>
      </c>
    </row>
    <row r="213" spans="1:14" hidden="1">
      <c r="A213" s="100" t="s">
        <v>2</v>
      </c>
      <c r="B213" s="5">
        <f t="shared" si="17"/>
        <v>11</v>
      </c>
      <c r="C213" s="98" t="s">
        <v>337</v>
      </c>
      <c r="E213" s="97">
        <v>45981</v>
      </c>
      <c r="F213" s="98" t="s">
        <v>306</v>
      </c>
      <c r="G213" s="8" t="s">
        <v>28</v>
      </c>
      <c r="J213" s="98" t="s">
        <v>337</v>
      </c>
      <c r="K213" s="2">
        <v>-111606</v>
      </c>
      <c r="L213" s="99">
        <f t="shared" si="14"/>
        <v>-8303.4863999999998</v>
      </c>
      <c r="M213" s="99">
        <f t="shared" si="15"/>
        <v>-7812.420000000001</v>
      </c>
      <c r="N213" s="99">
        <f t="shared" si="16"/>
        <v>-112097.0664</v>
      </c>
    </row>
    <row r="214" spans="1:14" hidden="1">
      <c r="A214" s="100" t="s">
        <v>2</v>
      </c>
      <c r="B214" s="5">
        <f t="shared" si="17"/>
        <v>11</v>
      </c>
      <c r="C214" s="98" t="s">
        <v>338</v>
      </c>
      <c r="E214" s="97">
        <v>45981</v>
      </c>
      <c r="F214" s="98" t="s">
        <v>283</v>
      </c>
      <c r="G214" s="8" t="s">
        <v>28</v>
      </c>
      <c r="J214" s="98" t="s">
        <v>338</v>
      </c>
      <c r="K214" s="2">
        <v>-46000</v>
      </c>
      <c r="L214" s="99">
        <f t="shared" si="14"/>
        <v>-3422.4</v>
      </c>
      <c r="M214" s="99">
        <f t="shared" si="15"/>
        <v>-3220.0000000000005</v>
      </c>
      <c r="N214" s="99">
        <f t="shared" si="16"/>
        <v>-46202.400000000001</v>
      </c>
    </row>
    <row r="215" spans="1:14" hidden="1">
      <c r="A215" s="100" t="s">
        <v>2</v>
      </c>
      <c r="B215" s="5">
        <f t="shared" si="17"/>
        <v>12</v>
      </c>
      <c r="C215" s="98" t="s">
        <v>339</v>
      </c>
      <c r="E215" s="97">
        <v>45993</v>
      </c>
      <c r="F215" s="98" t="s">
        <v>288</v>
      </c>
      <c r="G215" s="8" t="s">
        <v>28</v>
      </c>
      <c r="J215" s="98" t="s">
        <v>339</v>
      </c>
      <c r="K215" s="2">
        <v>-228217</v>
      </c>
      <c r="L215" s="99">
        <f t="shared" si="14"/>
        <v>-16979.344799999999</v>
      </c>
      <c r="M215" s="99">
        <f t="shared" si="15"/>
        <v>-15975.190000000002</v>
      </c>
      <c r="N215" s="99">
        <f t="shared" si="16"/>
        <v>-229221.15479999999</v>
      </c>
    </row>
    <row r="216" spans="1:14" hidden="1">
      <c r="A216" s="100" t="s">
        <v>2</v>
      </c>
      <c r="B216" s="5">
        <f t="shared" si="17"/>
        <v>11</v>
      </c>
      <c r="C216" s="98" t="s">
        <v>340</v>
      </c>
      <c r="E216" s="97">
        <v>45981</v>
      </c>
      <c r="F216" s="98" t="s">
        <v>306</v>
      </c>
      <c r="G216" s="8" t="s">
        <v>28</v>
      </c>
      <c r="J216" s="98" t="s">
        <v>340</v>
      </c>
      <c r="K216" s="2">
        <v>-111606</v>
      </c>
      <c r="L216" s="99">
        <f t="shared" si="14"/>
        <v>-8303.4863999999998</v>
      </c>
      <c r="M216" s="99">
        <f t="shared" si="15"/>
        <v>-7812.420000000001</v>
      </c>
      <c r="N216" s="99">
        <f t="shared" si="16"/>
        <v>-112097.0664</v>
      </c>
    </row>
    <row r="218" spans="1:14">
      <c r="A218" s="100" t="s">
        <v>2</v>
      </c>
      <c r="B218" s="5">
        <f t="shared" si="17"/>
        <v>10</v>
      </c>
      <c r="E218" s="40">
        <v>45960</v>
      </c>
      <c r="G218" s="101" t="s">
        <v>342</v>
      </c>
      <c r="K218" s="2">
        <v>111547</v>
      </c>
      <c r="L218" s="99">
        <f t="shared" ref="L218:L219" si="18">(K218-M218)*8%</f>
        <v>8299.0967999999993</v>
      </c>
      <c r="M218" s="99">
        <f t="shared" ref="M218:M219" si="19">K218*7%</f>
        <v>7808.2900000000009</v>
      </c>
      <c r="N218" s="99">
        <f t="shared" ref="N218:N219" si="20">K218+L218-M218</f>
        <v>112037.80679999999</v>
      </c>
    </row>
    <row r="219" spans="1:14">
      <c r="A219" s="100" t="s">
        <v>2</v>
      </c>
      <c r="B219" s="5">
        <f t="shared" si="17"/>
        <v>10</v>
      </c>
      <c r="E219" s="40">
        <v>45939</v>
      </c>
      <c r="G219" s="101" t="s">
        <v>341</v>
      </c>
      <c r="K219" s="2">
        <v>223094</v>
      </c>
      <c r="L219" s="2">
        <f t="shared" si="18"/>
        <v>16598.193599999999</v>
      </c>
      <c r="M219" s="2">
        <f t="shared" si="19"/>
        <v>15616.580000000002</v>
      </c>
      <c r="N219" s="2">
        <f t="shared" si="20"/>
        <v>224075.61359999998</v>
      </c>
    </row>
    <row r="220" spans="1:14">
      <c r="G220" s="101"/>
    </row>
  </sheetData>
  <autoFilter ref="A3:P216" xr:uid="{00000000-0001-0000-0100-000000000000}">
    <filterColumn colId="1">
      <filters>
        <filter val="9"/>
        <filter val="10"/>
      </filters>
    </filterColumn>
  </autoFilter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D0E06-C94C-4FC3-AFF4-B19B6F67B0AA}">
  <dimension ref="A2:J48"/>
  <sheetViews>
    <sheetView topLeftCell="B1" workbookViewId="0">
      <selection activeCell="H5" activeCellId="2" sqref="C8:D10 E10 H5"/>
    </sheetView>
  </sheetViews>
  <sheetFormatPr defaultColWidth="9" defaultRowHeight="15"/>
  <cols>
    <col min="1" max="1" width="5.42578125" customWidth="1"/>
    <col min="2" max="2" width="26.5703125" customWidth="1"/>
    <col min="3" max="3" width="21" customWidth="1"/>
    <col min="4" max="4" width="19.7109375" customWidth="1"/>
    <col min="5" max="5" width="21" customWidth="1"/>
    <col min="6" max="7" width="28.42578125" customWidth="1"/>
    <col min="8" max="8" width="13" customWidth="1"/>
    <col min="9" max="9" width="20.85546875" customWidth="1"/>
    <col min="10" max="10" width="24.140625" customWidth="1"/>
  </cols>
  <sheetData>
    <row r="2" spans="1:10" ht="19.5">
      <c r="B2" s="103" t="s">
        <v>0</v>
      </c>
      <c r="C2" s="103"/>
      <c r="D2" s="103"/>
      <c r="E2" s="103"/>
      <c r="F2" s="103"/>
      <c r="G2" s="103"/>
    </row>
    <row r="3" spans="1:10" s="19" customFormat="1" ht="19.5">
      <c r="A3" s="21"/>
      <c r="B3" s="21"/>
      <c r="C3" s="21" t="s">
        <v>1</v>
      </c>
      <c r="D3" s="21" t="s">
        <v>2</v>
      </c>
      <c r="E3" s="21" t="s">
        <v>3</v>
      </c>
      <c r="F3" s="21" t="s">
        <v>4</v>
      </c>
      <c r="G3" s="21"/>
    </row>
    <row r="4" spans="1:10" ht="35.65" customHeight="1">
      <c r="B4" s="22" t="s">
        <v>5</v>
      </c>
      <c r="C4" s="23" t="s">
        <v>6</v>
      </c>
      <c r="D4" s="24" t="s">
        <v>7</v>
      </c>
      <c r="E4" s="24" t="s">
        <v>8</v>
      </c>
      <c r="F4" s="24" t="s">
        <v>9</v>
      </c>
      <c r="G4" s="24" t="s">
        <v>10</v>
      </c>
      <c r="H4" s="25"/>
      <c r="I4" s="25"/>
    </row>
    <row r="5" spans="1:10" s="20" customFormat="1" ht="24.75" customHeight="1">
      <c r="A5" s="26"/>
      <c r="B5" s="27" t="s">
        <v>11</v>
      </c>
      <c r="C5" s="28">
        <f>'Chi tiết'!N3</f>
        <v>7396439</v>
      </c>
      <c r="D5" s="29"/>
      <c r="E5" s="30"/>
      <c r="F5" s="30"/>
      <c r="G5" s="31">
        <v>7396439</v>
      </c>
      <c r="H5" s="32">
        <v>1112696</v>
      </c>
      <c r="I5" s="32">
        <f>+H5+H8</f>
        <v>2075539</v>
      </c>
    </row>
    <row r="6" spans="1:10" s="20" customFormat="1" ht="24.75" customHeight="1">
      <c r="B6" s="33">
        <v>1</v>
      </c>
      <c r="C6" s="34">
        <f>SUMIFS('Chi tiết'!$N:$N,'Chi tiết'!$B:$B,'Tổng hợp  (2)'!$B6,'Chi tiết'!$A:$A,"BH")</f>
        <v>8407062</v>
      </c>
      <c r="D6" s="34">
        <f>SUMIFS('Chi tiết'!$N:$N,'Chi tiết'!$B:$B,'Tổng hợp  (2)'!$B6,'Chi tiết'!$A:$A,"TRA")</f>
        <v>-73754</v>
      </c>
      <c r="E6" s="34">
        <f>SUMIFS('Chi tiết'!$N:$N,'Chi tiết'!$B:$B,'Tổng hợp  (2)'!$B6,'Chi tiết'!$A:$A,"GT")</f>
        <v>0</v>
      </c>
      <c r="F6" s="34">
        <f>SUMIFS('Chi tiết'!$N:$N,'Chi tiết'!$B:$B,'Tổng hợp  (2)'!$B6,'Chi tiết'!$A:$A,"TT")</f>
        <v>0</v>
      </c>
      <c r="G6" s="34">
        <f t="shared" ref="G6:G17" si="0">G5+SUM(C6:F6)</f>
        <v>15729747</v>
      </c>
      <c r="H6" s="32"/>
      <c r="I6" s="32"/>
    </row>
    <row r="7" spans="1:10" s="20" customFormat="1" ht="24.75" customHeight="1">
      <c r="B7" s="33">
        <v>2</v>
      </c>
      <c r="C7" s="34">
        <f>SUMIFS('Chi tiết'!$N:$N,'Chi tiết'!B:B,'Tổng hợp  (2)'!$B7,'Chi tiết'!$A:$A,"BH")</f>
        <v>12933140</v>
      </c>
      <c r="D7" s="34">
        <v>-3543934</v>
      </c>
      <c r="E7" s="34">
        <f>SUMIFS('Chi tiết'!$N:$N,'Chi tiết'!$B:$B,'Tổng hợp  (2)'!$B7,'Chi tiết'!$A:$A,"GT")</f>
        <v>0</v>
      </c>
      <c r="F7" s="34">
        <f>SUMIFS('Chi tiết'!$N:$N,'Chi tiết'!$B:$B,'Tổng hợp  (2)'!$B7,'Chi tiết'!$A:$A,"TT")</f>
        <v>0</v>
      </c>
      <c r="G7" s="34">
        <f t="shared" si="0"/>
        <v>25118953</v>
      </c>
      <c r="H7" s="32"/>
      <c r="I7" s="32"/>
    </row>
    <row r="8" spans="1:10" s="20" customFormat="1" ht="24.75" customHeight="1">
      <c r="B8" s="33">
        <v>3</v>
      </c>
      <c r="C8" s="92">
        <f>SUMIFS('Chi tiết'!$N:$N,'Chi tiết'!B:B,'Tổng hợp  (2)'!$B8,'Chi tiết'!$A:$A,"BH")</f>
        <v>17851611</v>
      </c>
      <c r="D8" s="92">
        <v>-2293398</v>
      </c>
      <c r="E8" s="34">
        <f>SUMIFS('Chi tiết'!$N:$N,'Chi tiết'!$B:$B,'Tổng hợp  (2)'!$B8,'Chi tiết'!$A:$A,"GT")</f>
        <v>0</v>
      </c>
      <c r="F8" s="34">
        <f>SUMIFS('Chi tiết'!$N:$N,'Chi tiết'!$B:$B,'Tổng hợp  (2)'!$B8,'Chi tiết'!$A:$A,"TT")</f>
        <v>0</v>
      </c>
      <c r="G8" s="34">
        <f t="shared" si="0"/>
        <v>40677166</v>
      </c>
      <c r="H8" s="32">
        <v>962843</v>
      </c>
      <c r="I8" s="32">
        <v>21340216</v>
      </c>
      <c r="J8" s="20">
        <v>46812640</v>
      </c>
    </row>
    <row r="9" spans="1:10" s="20" customFormat="1" ht="24.75" customHeight="1">
      <c r="B9" s="33">
        <v>4</v>
      </c>
      <c r="C9" s="92">
        <f>SUMIFS('Chi tiết'!$N:$N,'Chi tiết'!B:B,'Tổng hợp  (2)'!$B9,'Chi tiết'!$A:$A,"BH")</f>
        <v>12171224</v>
      </c>
      <c r="D9" s="92">
        <v>-1678550</v>
      </c>
      <c r="E9" s="35">
        <f>SUMIFS('Chi tiết'!$N:$N,'Chi tiết'!$B:$B,'Tổng hợp  (2)'!$B9,'Chi tiết'!$A:$A,"GT")</f>
        <v>0</v>
      </c>
      <c r="F9" s="35">
        <f>SUMIFS('Chi tiết'!$N:$N,'Chi tiết'!$B:$B,'Tổng hợp  (2)'!$B9,'Chi tiết'!$A:$A,"TT")</f>
        <v>0</v>
      </c>
      <c r="G9" s="35">
        <f t="shared" si="0"/>
        <v>51169840</v>
      </c>
      <c r="H9" s="32"/>
      <c r="I9" s="32"/>
    </row>
    <row r="10" spans="1:10" s="20" customFormat="1" ht="24.75" customHeight="1">
      <c r="B10" s="33">
        <v>5</v>
      </c>
      <c r="C10" s="92">
        <f>SUMIFS('Chi tiết'!$N:$N,'Chi tiết'!B:B,'Tổng hợp  (2)'!$B10,'Chi tiết'!$A:$A,"BH")</f>
        <v>16791352</v>
      </c>
      <c r="D10" s="92">
        <v>-3496742</v>
      </c>
      <c r="E10" s="34">
        <f>SUMIFS('Chi tiết'!$N:$N,'Chi tiết'!$B:$B,'Tổng hợp  (2)'!$B10,'Chi tiết'!$A:$A,"GT")</f>
        <v>-843156</v>
      </c>
      <c r="F10" s="35">
        <f>SUMIFS('Chi tiết'!$N:$N,'Chi tiết'!$B:$B,'Tổng hợp  (2)'!$B10,'Chi tiết'!$A:$A,"TT")</f>
        <v>-23880000</v>
      </c>
      <c r="G10" s="34">
        <f t="shared" si="0"/>
        <v>39741294</v>
      </c>
      <c r="H10" s="32"/>
      <c r="I10" s="32"/>
      <c r="J10" s="32"/>
    </row>
    <row r="11" spans="1:10" s="20" customFormat="1" ht="24.75" customHeight="1">
      <c r="B11" s="33">
        <v>6</v>
      </c>
      <c r="C11" s="93">
        <f>SUMIFS('Chi tiết'!$N:$N,'Chi tiết'!B:B,'Tổng hợp  (2)'!$B11,'Chi tiết'!$A:$A,"BH")</f>
        <v>12442327</v>
      </c>
      <c r="D11" s="93">
        <f>SUMIFS('Chi tiết'!$N:$N,'Chi tiết'!$B:$B,'Tổng hợp  (2)'!$B11,'Chi tiết'!$A:$A,"TRA")</f>
        <v>-5686744</v>
      </c>
      <c r="E11" s="34">
        <f>SUMIFS('Chi tiết'!$N:$N,'Chi tiết'!$B:$B,'Tổng hợp  (2)'!$B11,'Chi tiết'!$A:$A,"GT")</f>
        <v>0</v>
      </c>
      <c r="F11" s="34">
        <f>SUMIFS('Chi tiết'!$N:$N,'Chi tiết'!$B:$B,'Tổng hợp  (2)'!$B11,'Chi tiết'!$A:$A,"TT")</f>
        <v>0</v>
      </c>
      <c r="G11" s="34">
        <f t="shared" si="0"/>
        <v>46496877</v>
      </c>
      <c r="H11" s="32"/>
      <c r="I11" s="32"/>
    </row>
    <row r="12" spans="1:10" s="20" customFormat="1" ht="24.75" customHeight="1">
      <c r="B12" s="33">
        <v>7</v>
      </c>
      <c r="C12" s="93">
        <f>SUMIFS('Chi tiết'!$N:$N,'Chi tiết'!B:B,'Tổng hợp  (2)'!$B12,'Chi tiết'!$A:$A,"BH")</f>
        <v>7051331</v>
      </c>
      <c r="D12" s="93">
        <f>SUMIFS('Chi tiết'!$N:$N,'Chi tiết'!$B:$B,'Tổng hợp  (2)'!$B12,'Chi tiết'!$A:$A,"TRA")</f>
        <v>-3471445</v>
      </c>
      <c r="E12" s="34">
        <f>SUMIFS('Chi tiết'!$N:$N,'Chi tiết'!$B:$B,'Tổng hợp  (2)'!$B12,'Chi tiết'!$A:$A,"GT")</f>
        <v>0</v>
      </c>
      <c r="F12" s="92">
        <f>SUMIFS('Chi tiết'!$N:$N,'Chi tiết'!$B:$B,'Tổng hợp  (2)'!$B12,'Chi tiết'!$A:$A,"TT")</f>
        <v>-39456000</v>
      </c>
      <c r="G12" s="34">
        <f t="shared" si="0"/>
        <v>10620763</v>
      </c>
      <c r="H12" s="36">
        <v>1112696</v>
      </c>
      <c r="I12" s="38">
        <f>G12-H12</f>
        <v>9508067</v>
      </c>
    </row>
    <row r="13" spans="1:10" s="20" customFormat="1" ht="24.75" customHeight="1">
      <c r="B13" s="33">
        <v>8</v>
      </c>
      <c r="C13" s="91">
        <f>SUMIFS('Chi tiết'!$N:$N,'Chi tiết'!B:B,'Tổng hợp  (2)'!$B13,'Chi tiết'!$A:$A,"BH")</f>
        <v>8596048</v>
      </c>
      <c r="D13" s="91">
        <f>SUMIFS('Chi tiết'!$N:$N,'Chi tiết'!$B:$B,'Tổng hợp  (2)'!$B13,'Chi tiết'!$A:$A,"TRA")</f>
        <v>-1464513</v>
      </c>
      <c r="E13" s="34">
        <f>SUMIFS('Chi tiết'!$N:$N,'Chi tiết'!$B:$B,'Tổng hợp  (2)'!$B13,'Chi tiết'!$A:$A,"GT")</f>
        <v>0</v>
      </c>
      <c r="F13" s="34">
        <f>SUMIFS('Chi tiết'!$N:$N,'Chi tiết'!$B:$B,'Tổng hợp  (2)'!$B13,'Chi tiết'!$A:$A,"TT")</f>
        <v>0</v>
      </c>
      <c r="G13" s="34">
        <f t="shared" si="0"/>
        <v>17752298</v>
      </c>
    </row>
    <row r="14" spans="1:10" s="20" customFormat="1" ht="24.75" customHeight="1">
      <c r="B14" s="33">
        <v>9</v>
      </c>
      <c r="C14" s="34">
        <f>SUMIFS('Chi tiết'!$N:$N,'Chi tiết'!B:B,'Tổng hợp  (2)'!$B14,'Chi tiết'!$A:$A,"BH")</f>
        <v>11570685</v>
      </c>
      <c r="D14" s="34">
        <f>SUMIFS('Chi tiết'!$N:$N,'Chi tiết'!$B:$B,'Tổng hợp  (2)'!$B14,'Chi tiết'!$A:$A,"TRA")</f>
        <v>-2274431.9516000003</v>
      </c>
      <c r="E14" s="34">
        <f>SUMIFS('Chi tiết'!$N:$N,'Chi tiết'!$B:$B,'Tổng hợp  (2)'!$B14,'Chi tiết'!$A:$A,"GT")</f>
        <v>0</v>
      </c>
      <c r="F14" s="93">
        <f>SUMIFS('Chi tiết'!$N:$N,'Chi tiết'!$B:$B,'Tổng hợp  (2)'!$B14,'Chi tiết'!$A:$A,"TT")</f>
        <v>-10459000</v>
      </c>
      <c r="G14" s="34">
        <f t="shared" si="0"/>
        <v>16589551.0484</v>
      </c>
    </row>
    <row r="15" spans="1:10" s="20" customFormat="1" ht="24.75" customHeight="1">
      <c r="B15" s="33">
        <v>10</v>
      </c>
      <c r="C15" s="34">
        <f>SUMIFS('Chi tiết'!$N:$N,'Chi tiết'!B:B,'Tổng hợp  (2)'!$B15,'Chi tiết'!$A:$A,"BH")</f>
        <v>18176684</v>
      </c>
      <c r="D15" s="34">
        <f>SUMIFS('Chi tiết'!$N:$N,'Chi tiết'!$B:$B,'Tổng hợp  (2)'!$B15,'Chi tiết'!$A:$A,"TRA")</f>
        <v>-192407.886</v>
      </c>
      <c r="E15" s="34">
        <f>SUMIFS('Chi tiết'!$N:$N,'Chi tiết'!$B:$B,'Tổng hợp  (2)'!$B15,'Chi tiết'!$A:$A,"GT")</f>
        <v>0</v>
      </c>
      <c r="F15" s="91">
        <f>SUMIFS('Chi tiết'!$N:$N,'Chi tiết'!$B:$B,'Tổng hợp  (2)'!$B15,'Chi tiết'!$A:$A,"TT")</f>
        <v>-7131535</v>
      </c>
      <c r="G15" s="34">
        <f t="shared" si="0"/>
        <v>27442292.1624</v>
      </c>
    </row>
    <row r="16" spans="1:10" s="20" customFormat="1" ht="24.75" customHeight="1">
      <c r="B16" s="33">
        <v>11</v>
      </c>
      <c r="C16" s="34">
        <f>SUMIFS('Chi tiết'!$N:$N,'Chi tiết'!B:B,'Tổng hợp  (2)'!$B16,'Chi tiết'!$A:$A,"BH")</f>
        <v>8653675</v>
      </c>
      <c r="D16" s="34">
        <f>SUMIFS('Chi tiết'!$N:$N,'Chi tiết'!$B:$B,'Tổng hợp  (2)'!$B16,'Chi tiết'!$A:$A,"TRA")</f>
        <v>-1542696.1271999998</v>
      </c>
      <c r="E16" s="34">
        <f>SUMIFS('Chi tiết'!$N:$N,'Chi tiết'!$B:$B,'Tổng hợp  (2)'!$B16,'Chi tiết'!$A:$A,"GT")</f>
        <v>0</v>
      </c>
      <c r="F16" s="34">
        <f>SUMIFS('Chi tiết'!$N:$N,'Chi tiết'!$B:$B,'Tổng hợp  (2)'!$B16,'Chi tiết'!$A:$A,"TT")</f>
        <v>0</v>
      </c>
      <c r="G16" s="34">
        <f t="shared" si="0"/>
        <v>34553271.0352</v>
      </c>
    </row>
    <row r="17" spans="2:10" s="20" customFormat="1" ht="24.75" customHeight="1">
      <c r="B17" s="33">
        <v>12</v>
      </c>
      <c r="C17" s="34">
        <f>SUMIFS('Chi tiết'!$N:$N,'Chi tiết'!B:B,'Tổng hợp  (2)'!$B17,'Chi tiết'!$A:$A,"BH")</f>
        <v>763719</v>
      </c>
      <c r="D17" s="34">
        <f>SUMIFS('Chi tiết'!$N:$N,'Chi tiết'!$B:$B,'Tổng hợp  (2)'!$B17,'Chi tiết'!$A:$A,"TRA")</f>
        <v>-229221.15479999999</v>
      </c>
      <c r="E17" s="34">
        <f>SUMIFS('Chi tiết'!$N:$N,'Chi tiết'!$B:$B,'Tổng hợp  (2)'!$B17,'Chi tiết'!$A:$A,"GT")</f>
        <v>0</v>
      </c>
      <c r="F17" s="34">
        <f>SUMIFS('Chi tiết'!$N:$N,'Chi tiết'!$B:$B,'Tổng hợp  (2)'!$B17,'Chi tiết'!$A:$A,"TT")</f>
        <v>0</v>
      </c>
      <c r="G17" s="34">
        <f t="shared" si="0"/>
        <v>35087768.880400002</v>
      </c>
    </row>
    <row r="18" spans="2:10" s="20" customFormat="1" ht="24.75" customHeight="1">
      <c r="B18" s="39" t="s">
        <v>12</v>
      </c>
      <c r="C18" s="37">
        <f>SUM(C6:C17)</f>
        <v>135408858</v>
      </c>
      <c r="D18" s="37">
        <f t="shared" ref="D18:F18" si="1">SUM(D6:D17)</f>
        <v>-25947837.119600002</v>
      </c>
      <c r="E18" s="37">
        <f t="shared" si="1"/>
        <v>-843156</v>
      </c>
      <c r="F18" s="37">
        <f t="shared" si="1"/>
        <v>-80926535</v>
      </c>
      <c r="G18" s="37">
        <f>G5+SUM(C18:F18)</f>
        <v>35087768.880400002</v>
      </c>
      <c r="H18" s="20">
        <v>12112158</v>
      </c>
      <c r="I18" s="73">
        <f>+C13+D13+I5</f>
        <v>9207074</v>
      </c>
      <c r="J18" s="74" t="s">
        <v>222</v>
      </c>
    </row>
    <row r="19" spans="2:10">
      <c r="G19" s="52">
        <f>+G18-I18</f>
        <v>25880694.880400002</v>
      </c>
      <c r="H19" s="47"/>
      <c r="I19" s="47"/>
    </row>
    <row r="20" spans="2:10">
      <c r="G20" s="52"/>
    </row>
    <row r="21" spans="2:10">
      <c r="F21" s="47"/>
      <c r="G21" s="47"/>
    </row>
    <row r="22" spans="2:10">
      <c r="G22" s="53"/>
    </row>
    <row r="23" spans="2:10">
      <c r="F23">
        <f>65*6</f>
        <v>390</v>
      </c>
    </row>
    <row r="24" spans="2:10">
      <c r="G24" s="53"/>
    </row>
    <row r="35" spans="6:10">
      <c r="H35" s="76" t="s">
        <v>233</v>
      </c>
      <c r="I35" s="76" t="s">
        <v>234</v>
      </c>
      <c r="J35" s="76" t="s">
        <v>235</v>
      </c>
    </row>
    <row r="36" spans="6:10" ht="16.5">
      <c r="F36" s="75" t="s">
        <v>224</v>
      </c>
      <c r="H36" s="18">
        <v>1709245</v>
      </c>
      <c r="I36" s="18">
        <v>1709245</v>
      </c>
      <c r="J36" s="76" t="s">
        <v>236</v>
      </c>
    </row>
    <row r="37" spans="6:10">
      <c r="F37" s="76" t="s">
        <v>225</v>
      </c>
      <c r="H37" s="18">
        <v>1037121</v>
      </c>
      <c r="I37" s="77">
        <v>1261318</v>
      </c>
      <c r="J37" s="79"/>
    </row>
    <row r="38" spans="6:10">
      <c r="F38" s="76" t="s">
        <v>226</v>
      </c>
      <c r="H38" s="18">
        <v>308668</v>
      </c>
      <c r="I38" s="18">
        <v>926678</v>
      </c>
      <c r="J38" s="76" t="s">
        <v>237</v>
      </c>
    </row>
    <row r="39" spans="6:10">
      <c r="F39" s="76" t="s">
        <v>231</v>
      </c>
      <c r="H39" s="18">
        <v>-926676</v>
      </c>
      <c r="I39" s="18">
        <v>-617919</v>
      </c>
      <c r="J39" s="76" t="s">
        <v>237</v>
      </c>
    </row>
    <row r="40" spans="6:10">
      <c r="F40" s="76" t="s">
        <v>232</v>
      </c>
      <c r="H40" s="18">
        <v>1330574</v>
      </c>
      <c r="I40" s="80">
        <v>1330984</v>
      </c>
      <c r="J40" s="76" t="s">
        <v>237</v>
      </c>
    </row>
    <row r="41" spans="6:10">
      <c r="F41" s="76" t="s">
        <v>227</v>
      </c>
      <c r="H41" s="18">
        <v>791462</v>
      </c>
      <c r="I41" s="78">
        <v>1015704</v>
      </c>
      <c r="J41" s="79"/>
    </row>
    <row r="42" spans="6:10">
      <c r="F42" s="76" t="s">
        <v>228</v>
      </c>
      <c r="H42" s="18">
        <v>1112696</v>
      </c>
      <c r="I42" s="77" t="s">
        <v>230</v>
      </c>
      <c r="J42" s="76" t="s">
        <v>238</v>
      </c>
    </row>
    <row r="43" spans="6:10">
      <c r="F43" s="76" t="s">
        <v>229</v>
      </c>
      <c r="H43" s="18">
        <v>862038</v>
      </c>
      <c r="I43" s="77" t="s">
        <v>230</v>
      </c>
      <c r="J43" s="76" t="s">
        <v>238</v>
      </c>
    </row>
    <row r="48" spans="6:10">
      <c r="J48" s="47"/>
    </row>
  </sheetData>
  <mergeCells count="1">
    <mergeCell ref="B2:G2"/>
  </mergeCells>
  <conditionalFormatting sqref="B18">
    <cfRule type="duplicateValues" dxfId="0" priority="1"/>
  </conditionalFormatting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Tra_lai_hang_ban</vt:lpstr>
      <vt:lpstr>Tổng hợp </vt:lpstr>
      <vt:lpstr>Chi tiết</vt:lpstr>
      <vt:lpstr>Tổng hợp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2015-06-05T18:17:00Z</dcterms:created>
  <dcterms:modified xsi:type="dcterms:W3CDTF">2026-01-12T11:56:38Z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1033-11.2.0.9052</vt:lpwstr>
  </property>
</Properties>
</file>