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SÀNH ĐIỆU da nhap T10\"/>
    </mc:Choice>
  </mc:AlternateContent>
  <xr:revisionPtr revIDLastSave="0" documentId="13_ncr:1_{E16CB9C8-E02F-41C5-8E28-2F429AED2B4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ổng hợp" sheetId="2" r:id="rId1"/>
    <sheet name="CHI TIẾT" sheetId="1" r:id="rId2"/>
  </sheets>
  <definedNames>
    <definedName name="_xlnm._FilterDatabase" localSheetId="1" hidden="1">'CHI TIẾT'!$A$3:$L$30</definedName>
  </definedNames>
  <calcPr calcId="191029"/>
</workbook>
</file>

<file path=xl/calcChain.xml><?xml version="1.0" encoding="utf-8"?>
<calcChain xmlns="http://schemas.openxmlformats.org/spreadsheetml/2006/main">
  <c r="B24" i="1" l="1"/>
  <c r="B25" i="1"/>
  <c r="C14" i="2"/>
  <c r="D14" i="2"/>
  <c r="E14" i="2"/>
  <c r="F14" i="2"/>
  <c r="C15" i="2"/>
  <c r="D15" i="2"/>
  <c r="E15" i="2"/>
  <c r="F15" i="2"/>
  <c r="C16" i="2"/>
  <c r="D16" i="2"/>
  <c r="E16" i="2"/>
  <c r="F16" i="2"/>
  <c r="K25" i="1"/>
  <c r="K24" i="1"/>
  <c r="J25" i="1"/>
  <c r="J24" i="1"/>
  <c r="J22" i="1"/>
  <c r="K22" i="1" s="1"/>
  <c r="B23" i="1"/>
  <c r="B28" i="1"/>
  <c r="B29" i="1"/>
  <c r="B22" i="1"/>
  <c r="B19" i="1" l="1"/>
  <c r="B20" i="1"/>
  <c r="B21" i="1"/>
  <c r="B18" i="1" l="1"/>
  <c r="B17" i="1"/>
  <c r="B16" i="1"/>
  <c r="B15" i="1"/>
  <c r="B14" i="1"/>
  <c r="B13" i="1"/>
  <c r="B12" i="1"/>
  <c r="C8" i="2" s="1"/>
  <c r="K11" i="1"/>
  <c r="K30" i="1" s="1"/>
  <c r="B11" i="1"/>
  <c r="B10" i="1"/>
  <c r="B9" i="1"/>
  <c r="B8" i="1"/>
  <c r="D6" i="2" s="1"/>
  <c r="B7" i="1"/>
  <c r="B6" i="1"/>
  <c r="B5" i="1"/>
  <c r="F12" i="2" l="1"/>
  <c r="F13" i="2"/>
  <c r="E12" i="2"/>
  <c r="D13" i="2"/>
  <c r="E13" i="2"/>
  <c r="D12" i="2"/>
  <c r="C13" i="2"/>
  <c r="C12" i="2"/>
  <c r="C5" i="2"/>
  <c r="D5" i="2"/>
  <c r="D7" i="2"/>
  <c r="E5" i="2"/>
  <c r="F5" i="2"/>
  <c r="C6" i="2"/>
  <c r="E6" i="2"/>
  <c r="C9" i="2"/>
  <c r="D11" i="2"/>
  <c r="D8" i="2"/>
  <c r="F8" i="2"/>
  <c r="D9" i="2"/>
  <c r="E9" i="2"/>
  <c r="F6" i="2"/>
  <c r="C7" i="2"/>
  <c r="F11" i="2"/>
  <c r="F7" i="2"/>
  <c r="F9" i="2"/>
  <c r="E7" i="2"/>
  <c r="C10" i="2"/>
  <c r="D10" i="2"/>
  <c r="E10" i="2"/>
  <c r="F10" i="2"/>
  <c r="E8" i="2"/>
  <c r="C11" i="2"/>
  <c r="E11" i="2"/>
  <c r="D17" i="2" l="1"/>
  <c r="C17" i="2"/>
  <c r="F17" i="2"/>
  <c r="E17" i="2"/>
  <c r="G5" i="2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l="1"/>
</calcChain>
</file>

<file path=xl/sharedStrings.xml><?xml version="1.0" encoding="utf-8"?>
<sst xmlns="http://schemas.openxmlformats.org/spreadsheetml/2006/main" count="125" uniqueCount="70">
  <si>
    <t>BẢNG TỔNG HỢP CÔNG NỢ NĂM 2025</t>
  </si>
  <si>
    <t>BH</t>
  </si>
  <si>
    <t>TRA</t>
  </si>
  <si>
    <t>P</t>
  </si>
  <si>
    <t>TT</t>
  </si>
  <si>
    <t>Tháng</t>
  </si>
  <si>
    <t>Bán hàng</t>
  </si>
  <si>
    <t>Hàng trả</t>
  </si>
  <si>
    <t>Các khoản giảm trừ</t>
  </si>
  <si>
    <t>Thanh toán</t>
  </si>
  <si>
    <t>Công nợ</t>
  </si>
  <si>
    <t>Số dư đầu kỳ 31/12/2024</t>
  </si>
  <si>
    <t>TỔNG CỘNG</t>
  </si>
  <si>
    <t>DANH SÁCH BÁN HÀNG</t>
  </si>
  <si>
    <t>Ngày chứng từ</t>
  </si>
  <si>
    <t>Số chứng từ</t>
  </si>
  <si>
    <t>Số hóa đơn</t>
  </si>
  <si>
    <t>Ký hiệu HĐ</t>
  </si>
  <si>
    <t>Mã khách hàng</t>
  </si>
  <si>
    <t>Diễn giải</t>
  </si>
  <si>
    <t>Tổng tiền hàng</t>
  </si>
  <si>
    <t>Tiền thuế GTGT</t>
  </si>
  <si>
    <t>Tổng tiền thanh toán</t>
  </si>
  <si>
    <t>Ngày Thanh toán</t>
  </si>
  <si>
    <t>Số dư đầu kỳ</t>
  </si>
  <si>
    <t>BH2319851</t>
  </si>
  <si>
    <t>00003112</t>
  </si>
  <si>
    <t>1C25TNN</t>
  </si>
  <si>
    <t>SANHDIEU-004</t>
  </si>
  <si>
    <t>SÀNH ĐIỆU Long Biên</t>
  </si>
  <si>
    <t>Thanh toán công nợ 2024</t>
  </si>
  <si>
    <t>BH2320812</t>
  </si>
  <si>
    <t>00008766</t>
  </si>
  <si>
    <t>SÀNH ĐIỆU 51 Xuân Diệu, Tây Hồ, HN</t>
  </si>
  <si>
    <t>1C25TNF</t>
  </si>
  <si>
    <t>00000504</t>
  </si>
  <si>
    <t>00000506</t>
  </si>
  <si>
    <t>BH2322200</t>
  </si>
  <si>
    <t>00020644</t>
  </si>
  <si>
    <t>HBTL25011087</t>
  </si>
  <si>
    <t>Hàng trả - Annam Long Biên - sanhdieu9001</t>
  </si>
  <si>
    <t>00000797</t>
  </si>
  <si>
    <t>BH2323220</t>
  </si>
  <si>
    <t>00028066</t>
  </si>
  <si>
    <t>BH2323640</t>
  </si>
  <si>
    <t>00031102</t>
  </si>
  <si>
    <t>Thanh toán HD 20644/3112/8766</t>
  </si>
  <si>
    <t>BH2325393</t>
  </si>
  <si>
    <t>00043581</t>
  </si>
  <si>
    <t>BH2325960</t>
  </si>
  <si>
    <t>00047145</t>
  </si>
  <si>
    <t>BH2326071</t>
  </si>
  <si>
    <t>00001249</t>
  </si>
  <si>
    <t>BH2326289</t>
  </si>
  <si>
    <t>BH2327511</t>
  </si>
  <si>
    <t>00049265</t>
  </si>
  <si>
    <t>00051925</t>
  </si>
  <si>
    <t>AGMPO000570256 - SÀNH ĐIỆU 51 Xuân Diệu, Tây Hồ, HN</t>
  </si>
  <si>
    <t>AGMPO000577343 - SÀNH ĐIỆU 51 Xuân Diệu, Tây Hồ, HN</t>
  </si>
  <si>
    <t>Thanh toán tiên hàng</t>
  </si>
  <si>
    <t>Hóa đơn điều chỉnh</t>
  </si>
  <si>
    <t xml:space="preserve">TỔNG CỘNG NỢ </t>
  </si>
  <si>
    <t>BH2331434</t>
  </si>
  <si>
    <t>00057773</t>
  </si>
  <si>
    <t>BC2509/0065</t>
  </si>
  <si>
    <t>Sanh Dieu HN thanh toan HD 57773/47145/43581 va DCG 1249</t>
  </si>
  <si>
    <t>BH2361323</t>
  </si>
  <si>
    <t>00066852</t>
  </si>
  <si>
    <t>BH2363704</t>
  </si>
  <si>
    <t>00070380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</si>
</sst>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2"/>
      <color theme="1"/>
      <name val="Times New Roman"/>
      <family val="1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5"/>
      <color theme="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Microsoft Sans Serif"/>
      <family val="2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Microsoft Sans Serif"/>
      <family val="2"/>
    </font>
    <font>
      <sz val="9"/>
      <name val="Microsoft Sans Serif"/>
      <family val="2"/>
    </font>
    <font>
      <sz val="8"/>
      <name val="Microsoft Sans Serif"/>
      <family val="2"/>
    </font>
    <font>
      <sz val="9"/>
      <color theme="1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164" fontId="6" fillId="0" borderId="1" xfId="1" applyNumberFormat="1" applyFont="1" applyFill="1" applyBorder="1" applyAlignment="1">
      <alignment horizontal="center"/>
    </xf>
    <xf numFmtId="38" fontId="4" fillId="2" borderId="2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 wrapText="1"/>
    </xf>
    <xf numFmtId="14" fontId="4" fillId="0" borderId="2" xfId="0" applyNumberFormat="1" applyFont="1" applyBorder="1" applyAlignment="1">
      <alignment horizontal="right" vertical="center" wrapText="1"/>
    </xf>
    <xf numFmtId="38" fontId="5" fillId="0" borderId="2" xfId="0" applyNumberFormat="1" applyFont="1" applyBorder="1" applyAlignment="1">
      <alignment horizontal="right" vertical="center"/>
    </xf>
    <xf numFmtId="14" fontId="5" fillId="0" borderId="2" xfId="0" applyNumberFormat="1" applyFont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14" fontId="11" fillId="0" borderId="0" xfId="0" applyNumberFormat="1" applyFont="1" applyAlignment="1">
      <alignment horizontal="center"/>
    </xf>
    <xf numFmtId="14" fontId="6" fillId="4" borderId="2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/>
    </xf>
    <xf numFmtId="0" fontId="12" fillId="0" borderId="2" xfId="0" applyFont="1" applyBorder="1" applyAlignment="1">
      <alignment horizontal="left"/>
    </xf>
    <xf numFmtId="164" fontId="12" fillId="0" borderId="3" xfId="1" applyNumberFormat="1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2" xfId="1" applyNumberFormat="1" applyFont="1" applyBorder="1"/>
    <xf numFmtId="1" fontId="13" fillId="0" borderId="2" xfId="0" applyNumberFormat="1" applyFont="1" applyBorder="1" applyAlignment="1">
      <alignment horizontal="center"/>
    </xf>
    <xf numFmtId="164" fontId="13" fillId="0" borderId="3" xfId="1" applyNumberFormat="1" applyFont="1" applyBorder="1" applyAlignment="1">
      <alignment horizontal="center"/>
    </xf>
    <xf numFmtId="164" fontId="12" fillId="3" borderId="2" xfId="0" applyNumberFormat="1" applyFont="1" applyFill="1" applyBorder="1" applyAlignment="1">
      <alignment vertical="center"/>
    </xf>
    <xf numFmtId="164" fontId="9" fillId="0" borderId="0" xfId="0" applyNumberFormat="1" applyFont="1"/>
    <xf numFmtId="14" fontId="12" fillId="3" borderId="2" xfId="0" quotePrefix="1" applyNumberFormat="1" applyFont="1" applyFill="1" applyBorder="1" applyAlignment="1">
      <alignment vertical="center"/>
    </xf>
    <xf numFmtId="0" fontId="15" fillId="0" borderId="0" xfId="0" applyFont="1"/>
    <xf numFmtId="0" fontId="16" fillId="0" borderId="2" xfId="0" applyFont="1" applyBorder="1" applyAlignment="1">
      <alignment horizontal="left" vertical="center"/>
    </xf>
    <xf numFmtId="38" fontId="16" fillId="0" borderId="2" xfId="0" applyNumberFormat="1" applyFont="1" applyBorder="1" applyAlignment="1">
      <alignment horizontal="right" vertical="center"/>
    </xf>
    <xf numFmtId="14" fontId="16" fillId="0" borderId="2" xfId="0" applyNumberFormat="1" applyFont="1" applyBorder="1" applyAlignment="1">
      <alignment horizontal="right" vertical="center"/>
    </xf>
    <xf numFmtId="0" fontId="17" fillId="0" borderId="2" xfId="0" applyFont="1" applyBorder="1" applyAlignment="1">
      <alignment horizontal="left" vertical="center"/>
    </xf>
    <xf numFmtId="38" fontId="17" fillId="0" borderId="2" xfId="0" applyNumberFormat="1" applyFont="1" applyBorder="1" applyAlignment="1">
      <alignment horizontal="right" vertical="center"/>
    </xf>
    <xf numFmtId="14" fontId="17" fillId="0" borderId="2" xfId="0" applyNumberFormat="1" applyFont="1" applyBorder="1" applyAlignment="1">
      <alignment horizontal="right" vertical="center"/>
    </xf>
    <xf numFmtId="38" fontId="18" fillId="0" borderId="2" xfId="0" applyNumberFormat="1" applyFont="1" applyBorder="1" applyAlignment="1">
      <alignment horizontal="right" vertical="center"/>
    </xf>
    <xf numFmtId="14" fontId="17" fillId="0" borderId="2" xfId="2" applyNumberFormat="1" applyFont="1" applyBorder="1" applyAlignment="1">
      <alignment horizontal="center" vertical="center"/>
    </xf>
    <xf numFmtId="0" fontId="17" fillId="0" borderId="2" xfId="2" applyFont="1" applyBorder="1" applyAlignment="1">
      <alignment horizontal="left" vertical="center"/>
    </xf>
    <xf numFmtId="38" fontId="17" fillId="0" borderId="2" xfId="2" applyNumberFormat="1" applyFont="1" applyBorder="1" applyAlignment="1">
      <alignment horizontal="right" vertical="center"/>
    </xf>
    <xf numFmtId="38" fontId="17" fillId="5" borderId="2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16" fillId="0" borderId="2" xfId="0" applyNumberFormat="1" applyFont="1" applyBorder="1" applyAlignment="1">
      <alignment horizontal="center" vertical="center"/>
    </xf>
    <xf numFmtId="14" fontId="17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4" fontId="0" fillId="0" borderId="0" xfId="0" applyNumberFormat="1"/>
    <xf numFmtId="164" fontId="6" fillId="6" borderId="1" xfId="1" applyNumberFormat="1" applyFont="1" applyFill="1" applyBorder="1" applyAlignment="1">
      <alignment horizontal="center"/>
    </xf>
    <xf numFmtId="0" fontId="19" fillId="3" borderId="0" xfId="0" applyFont="1" applyFill="1"/>
    <xf numFmtId="38" fontId="20" fillId="3" borderId="2" xfId="0" applyNumberFormat="1" applyFont="1" applyFill="1" applyBorder="1" applyAlignment="1">
      <alignment horizontal="right" vertical="center"/>
    </xf>
    <xf numFmtId="14" fontId="20" fillId="3" borderId="2" xfId="0" applyNumberFormat="1" applyFont="1" applyFill="1" applyBorder="1" applyAlignment="1">
      <alignment horizontal="right" vertical="center"/>
    </xf>
    <xf numFmtId="14" fontId="22" fillId="0" borderId="6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3" borderId="6" xfId="0" applyFont="1" applyFill="1" applyBorder="1" applyAlignment="1">
      <alignment horizontal="left" vertical="center"/>
    </xf>
    <xf numFmtId="38" fontId="22" fillId="0" borderId="6" xfId="0" applyNumberFormat="1" applyFont="1" applyBorder="1" applyAlignment="1">
      <alignment horizontal="right" vertical="center"/>
    </xf>
    <xf numFmtId="38" fontId="21" fillId="0" borderId="2" xfId="0" applyNumberFormat="1" applyFont="1" applyBorder="1" applyAlignment="1">
      <alignment horizontal="right" vertical="center"/>
    </xf>
    <xf numFmtId="38" fontId="23" fillId="0" borderId="0" xfId="0" applyNumberFormat="1" applyFont="1"/>
    <xf numFmtId="14" fontId="10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4" fontId="20" fillId="3" borderId="4" xfId="0" applyNumberFormat="1" applyFont="1" applyFill="1" applyBorder="1" applyAlignment="1">
      <alignment horizontal="center" vertical="center"/>
    </xf>
    <xf numFmtId="14" fontId="20" fillId="3" borderId="5" xfId="0" applyNumberFormat="1" applyFont="1" applyFill="1" applyBorder="1" applyAlignment="1">
      <alignment horizontal="center" vertical="center"/>
    </xf>
    <xf numFmtId="14" fontId="20" fillId="3" borderId="3" xfId="0" applyNumberFormat="1" applyFont="1" applyFill="1" applyBorder="1" applyAlignment="1">
      <alignment horizontal="center" vertical="center"/>
    </xf>
    <xf numFmtId="14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14" fontId="22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2" xfId="0" quotePrefix="1" applyFont="1" applyFill="1" applyBorder="1" applyAlignment="1">
      <alignment horizontal="left" vertical="center"/>
    </xf>
    <xf numFmtId="38" fontId="22" fillId="7" borderId="2" xfId="0" applyNumberFormat="1" applyFont="1" applyFill="1" applyBorder="1" applyAlignment="1">
      <alignment horizontal="right" vertical="center"/>
    </xf>
    <xf numFmtId="38" fontId="21" fillId="7" borderId="2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 2" xfId="2" xr:uid="{1128C0B6-842D-47BB-8672-58ABF456E887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topLeftCell="A7" workbookViewId="0">
      <selection activeCell="C13" sqref="C13:G16"/>
    </sheetView>
  </sheetViews>
  <sheetFormatPr defaultColWidth="9" defaultRowHeight="15"/>
  <cols>
    <col min="1" max="1" width="12.5703125" customWidth="1"/>
    <col min="2" max="2" width="26.5703125" customWidth="1"/>
    <col min="3" max="5" width="21" customWidth="1"/>
    <col min="6" max="7" width="23.28515625" customWidth="1"/>
    <col min="10" max="10" width="11.5703125" customWidth="1"/>
  </cols>
  <sheetData>
    <row r="1" spans="1:10" ht="27.75" customHeight="1">
      <c r="B1" s="60" t="s">
        <v>0</v>
      </c>
      <c r="C1" s="60"/>
      <c r="D1" s="60"/>
      <c r="E1" s="60"/>
      <c r="F1" s="60"/>
      <c r="G1" s="60"/>
    </row>
    <row r="2" spans="1:10" s="14" customFormat="1" ht="19.5">
      <c r="A2" s="17"/>
      <c r="B2" s="17"/>
      <c r="C2" s="17" t="s">
        <v>1</v>
      </c>
      <c r="D2" s="17" t="s">
        <v>2</v>
      </c>
      <c r="E2" s="17" t="s">
        <v>3</v>
      </c>
      <c r="F2" s="17" t="s">
        <v>4</v>
      </c>
      <c r="G2" s="17"/>
    </row>
    <row r="3" spans="1:10" ht="24.75" customHeight="1">
      <c r="B3" s="18" t="s">
        <v>5</v>
      </c>
      <c r="C3" s="19" t="s">
        <v>6</v>
      </c>
      <c r="D3" s="20" t="s">
        <v>7</v>
      </c>
      <c r="E3" s="20" t="s">
        <v>8</v>
      </c>
      <c r="F3" s="20" t="s">
        <v>9</v>
      </c>
      <c r="G3" s="20" t="s">
        <v>10</v>
      </c>
    </row>
    <row r="4" spans="1:10" s="15" customFormat="1" ht="24.75" customHeight="1">
      <c r="A4" s="21"/>
      <c r="B4" s="22" t="s">
        <v>11</v>
      </c>
      <c r="C4" s="23"/>
      <c r="D4" s="24"/>
      <c r="E4" s="25"/>
      <c r="F4" s="25"/>
      <c r="G4" s="25">
        <v>4106871</v>
      </c>
    </row>
    <row r="5" spans="1:10" s="16" customFormat="1" ht="24.75" customHeight="1">
      <c r="B5" s="26">
        <v>1</v>
      </c>
      <c r="C5" s="27">
        <f>SUMIFS('CHI TIẾT'!$K:$K,'CHI TIẾT'!$B:$B,'Tổng hợp'!$B5,'CHI TIẾT'!$A:$A,'Tổng hợp'!C$2)</f>
        <v>1652450</v>
      </c>
      <c r="D5" s="27">
        <f>SUMIFS('CHI TIẾT'!$K:$K,'CHI TIẾT'!$B:$B,'Tổng hợp'!$B5,'CHI TIẾT'!$A:$A,'Tổng hợp'!D$2)</f>
        <v>0</v>
      </c>
      <c r="E5" s="27">
        <f>SUMIFS('CHI TIẾT'!$K:$K,'CHI TIẾT'!$B:$B,'Tổng hợp'!$B5,'CHI TIẾT'!$A:$A,'Tổng hợp'!E$2)</f>
        <v>0</v>
      </c>
      <c r="F5" s="27">
        <f>SUMIFS('CHI TIẾT'!$K:$K,'CHI TIẾT'!$B:$B,'Tổng hợp'!$B5,'CHI TIẾT'!$A:$A,'Tổng hợp'!F$2)</f>
        <v>-4106871</v>
      </c>
      <c r="G5" s="27">
        <f>G4+SUM(C5:F5)</f>
        <v>1652450</v>
      </c>
    </row>
    <row r="6" spans="1:10" s="16" customFormat="1" ht="24.75" customHeight="1">
      <c r="B6" s="26">
        <v>2</v>
      </c>
      <c r="C6" s="27">
        <f>SUMIFS('CHI TIẾT'!$K:$K,'CHI TIẾT'!$B:$B,'Tổng hợp'!$B6,'CHI TIẾT'!$A:$A,'Tổng hợp'!C$2)</f>
        <v>1387599</v>
      </c>
      <c r="D6" s="27">
        <f>SUMIFS('CHI TIẾT'!$K:$K,'CHI TIẾT'!$B:$B,'Tổng hợp'!$B6,'CHI TIẾT'!$A:$A,'Tổng hợp'!D$2)</f>
        <v>0</v>
      </c>
      <c r="E6" s="27">
        <f>SUMIFS('CHI TIẾT'!$K:$K,'CHI TIẾT'!$B:$B,'Tổng hợp'!$B6,'CHI TIẾT'!$A:$A,'Tổng hợp'!E$2)</f>
        <v>0</v>
      </c>
      <c r="F6" s="27">
        <f>SUMIFS('CHI TIẾT'!$K:$K,'CHI TIẾT'!$B:$B,'Tổng hợp'!$B6,'CHI TIẾT'!$A:$A,'Tổng hợp'!F$2)</f>
        <v>0</v>
      </c>
      <c r="G6" s="27">
        <f t="shared" ref="G6:G13" si="0">G5+SUM(C6:F6)</f>
        <v>3040049</v>
      </c>
    </row>
    <row r="7" spans="1:10" s="16" customFormat="1" ht="24.75" customHeight="1">
      <c r="B7" s="26">
        <v>3</v>
      </c>
      <c r="C7" s="27">
        <f>SUMIFS('CHI TIẾT'!$K:$K,'CHI TIẾT'!$B:$B,'Tổng hợp'!$B7,'CHI TIẾT'!$A:$A,'Tổng hợp'!C$2)</f>
        <v>0</v>
      </c>
      <c r="D7" s="27">
        <f>SUMIFS('CHI TIẾT'!$K:$K,'CHI TIẾT'!$B:$B,'Tổng hợp'!$B7,'CHI TIẾT'!$A:$A,'Tổng hợp'!D$2)</f>
        <v>-611305</v>
      </c>
      <c r="E7" s="27">
        <f>SUMIFS('CHI TIẾT'!$K:$K,'CHI TIẾT'!$B:$B,'Tổng hợp'!$B7,'CHI TIẾT'!$A:$A,'Tổng hợp'!E$2)</f>
        <v>0</v>
      </c>
      <c r="F7" s="27">
        <f>SUMIFS('CHI TIẾT'!$K:$K,'CHI TIẾT'!$B:$B,'Tổng hợp'!$B7,'CHI TIẾT'!$A:$A,'Tổng hợp'!F$2)</f>
        <v>0</v>
      </c>
      <c r="G7" s="27">
        <f t="shared" si="0"/>
        <v>2428744</v>
      </c>
    </row>
    <row r="8" spans="1:10" s="16" customFormat="1" ht="24.75" customHeight="1">
      <c r="B8" s="26">
        <v>4</v>
      </c>
      <c r="C8" s="27">
        <f>SUMIFS('CHI TIẾT'!$K:$K,'CHI TIẾT'!$B:$B,'Tổng hợp'!$B8,'CHI TIẾT'!$A:$A,'Tổng hợp'!C$2)</f>
        <v>1168946</v>
      </c>
      <c r="D8" s="27">
        <f>SUMIFS('CHI TIẾT'!$K:$K,'CHI TIẾT'!$B:$B,'Tổng hợp'!$B8,'CHI TIẾT'!$A:$A,'Tổng hợp'!D$2)</f>
        <v>-174141</v>
      </c>
      <c r="E8" s="27">
        <f>SUMIFS('CHI TIẾT'!$K:$K,'CHI TIẾT'!$B:$B,'Tổng hợp'!$B8,'CHI TIẾT'!$A:$A,'Tổng hợp'!E$2)</f>
        <v>0</v>
      </c>
      <c r="F8" s="27">
        <f>SUMIFS('CHI TIẾT'!$K:$K,'CHI TIẾT'!$B:$B,'Tổng hợp'!$B8,'CHI TIẾT'!$A:$A,'Tổng hợp'!F$2)</f>
        <v>0</v>
      </c>
      <c r="G8" s="27">
        <f t="shared" si="0"/>
        <v>3423549</v>
      </c>
    </row>
    <row r="9" spans="1:10" s="16" customFormat="1" ht="24.75" customHeight="1">
      <c r="B9" s="26">
        <v>5</v>
      </c>
      <c r="C9" s="27">
        <f>SUMIFS('CHI TIẾT'!$K:$K,'CHI TIẾT'!$B:$B,'Tổng hợp'!$B9,'CHI TIẾT'!$A:$A,'Tổng hợp'!C$2)</f>
        <v>1555646</v>
      </c>
      <c r="D9" s="27">
        <f>SUMIFS('CHI TIẾT'!$K:$K,'CHI TIẾT'!$B:$B,'Tổng hợp'!$B9,'CHI TIẾT'!$A:$A,'Tổng hợp'!D$2)</f>
        <v>0</v>
      </c>
      <c r="E9" s="27">
        <f>SUMIFS('CHI TIẾT'!$K:$K,'CHI TIẾT'!$B:$B,'Tổng hợp'!$B9,'CHI TIẾT'!$A:$A,'Tổng hợp'!E$2)</f>
        <v>0</v>
      </c>
      <c r="F9" s="27">
        <f>SUMIFS('CHI TIẾT'!$K:$K,'CHI TIẾT'!$B:$B,'Tổng hợp'!$B9,'CHI TIẾT'!$A:$A,'Tổng hợp'!F$2)</f>
        <v>0</v>
      </c>
      <c r="G9" s="27">
        <f t="shared" si="0"/>
        <v>4979195</v>
      </c>
    </row>
    <row r="10" spans="1:10" s="16" customFormat="1" ht="24.75" customHeight="1">
      <c r="B10" s="26">
        <v>6</v>
      </c>
      <c r="C10" s="27">
        <f>SUMIFS('CHI TIẾT'!$K:$K,'CHI TIẾT'!$B:$B,'Tổng hợp'!$B10,'CHI TIẾT'!$A:$A,'Tổng hợp'!C$2)</f>
        <v>0</v>
      </c>
      <c r="D10" s="27">
        <f>SUMIFS('CHI TIẾT'!$K:$K,'CHI TIẾT'!$B:$B,'Tổng hợp'!$B10,'CHI TIẾT'!$A:$A,'Tổng hợp'!D$2)</f>
        <v>0</v>
      </c>
      <c r="E10" s="27">
        <f>SUMIFS('CHI TIẾT'!$K:$K,'CHI TIẾT'!$B:$B,'Tổng hợp'!$B10,'CHI TIẾT'!$A:$A,'Tổng hợp'!E$2)</f>
        <v>0</v>
      </c>
      <c r="F10" s="27">
        <f>SUMIFS('CHI TIẾT'!$K:$K,'CHI TIẾT'!$B:$B,'Tổng hợp'!$B10,'CHI TIẾT'!$A:$A,'Tổng hợp'!F$2)</f>
        <v>-3543492</v>
      </c>
      <c r="G10" s="27">
        <f t="shared" si="0"/>
        <v>1435703</v>
      </c>
      <c r="J10" s="29"/>
    </row>
    <row r="11" spans="1:10" s="16" customFormat="1" ht="24.75" customHeight="1">
      <c r="B11" s="26">
        <v>7</v>
      </c>
      <c r="C11" s="27">
        <f>SUMIFS('CHI TIẾT'!$K:$K,'CHI TIẾT'!$B:$B,'Tổng hợp'!$B11,'CHI TIẾT'!$A:$A,'Tổng hợp'!C$2)</f>
        <v>994663</v>
      </c>
      <c r="D11" s="27">
        <f>SUMIFS('CHI TIẾT'!$K:$K,'CHI TIẾT'!$B:$B,'Tổng hợp'!$B11,'CHI TIẾT'!$A:$A,'Tổng hợp'!D$2)</f>
        <v>-348281</v>
      </c>
      <c r="E11" s="27">
        <f>SUMIFS('CHI TIẾT'!$K:$K,'CHI TIẾT'!$B:$B,'Tổng hợp'!$B11,'CHI TIẾT'!$A:$A,'Tổng hợp'!E$2)</f>
        <v>0</v>
      </c>
      <c r="F11" s="27">
        <f>SUMIFS('CHI TIẾT'!$K:$K,'CHI TIẾT'!$B:$B,'Tổng hợp'!$B11,'CHI TIẾT'!$A:$A,'Tổng hợp'!F$2)</f>
        <v>0</v>
      </c>
      <c r="G11" s="27">
        <f t="shared" si="0"/>
        <v>2082085</v>
      </c>
      <c r="J11" s="29"/>
    </row>
    <row r="12" spans="1:10" s="16" customFormat="1" ht="24.75" customHeight="1">
      <c r="B12" s="26">
        <v>8</v>
      </c>
      <c r="C12" s="27">
        <f>SUMIFS('CHI TIẾT'!$K:$K,'CHI TIẾT'!$B:$B,'Tổng hợp'!$B12,'CHI TIẾT'!$A:$A,'Tổng hợp'!C$2)</f>
        <v>1739470</v>
      </c>
      <c r="D12" s="27">
        <f>SUMIFS('CHI TIẾT'!$K:$K,'CHI TIẾT'!$B:$B,'Tổng hợp'!$B12,'CHI TIẾT'!$A:$A,'Tổng hợp'!D$2)</f>
        <v>0</v>
      </c>
      <c r="E12" s="27">
        <f>SUMIFS('CHI TIẾT'!$K:$K,'CHI TIẾT'!$B:$B,'Tổng hợp'!$B12,'CHI TIẾT'!$A:$A,'Tổng hợp'!E$2)</f>
        <v>0</v>
      </c>
      <c r="F12" s="27">
        <f>SUMIFS('CHI TIẾT'!$K:$K,'CHI TIẾT'!$B:$B,'Tổng hợp'!$B12,'CHI TIẾT'!$A:$A,'Tổng hợp'!F$2)</f>
        <v>-1555646</v>
      </c>
      <c r="G12" s="27">
        <f t="shared" si="0"/>
        <v>2265909</v>
      </c>
      <c r="J12" s="29"/>
    </row>
    <row r="13" spans="1:10" s="16" customFormat="1" ht="24.75" customHeight="1">
      <c r="B13" s="26">
        <v>9</v>
      </c>
      <c r="C13" s="27">
        <f>SUMIFS('CHI TIẾT'!$K:$K,'CHI TIẾT'!$B:$B,'Tổng hợp'!$B13,'CHI TIẾT'!$A:$A,'Tổng hợp'!C$2)</f>
        <v>1027344</v>
      </c>
      <c r="D13" s="27">
        <f>SUMIFS('CHI TIẾT'!$K:$K,'CHI TIẾT'!$B:$B,'Tổng hợp'!$B13,'CHI TIẾT'!$A:$A,'Tổng hợp'!D$2)</f>
        <v>0</v>
      </c>
      <c r="E13" s="27">
        <f>SUMIFS('CHI TIẾT'!$K:$K,'CHI TIẾT'!$B:$B,'Tổng hợp'!$B13,'CHI TIẾT'!$A:$A,'Tổng hợp'!E$2)</f>
        <v>0</v>
      </c>
      <c r="F13" s="27">
        <f>SUMIFS('CHI TIẾT'!$K:$K,'CHI TIẾT'!$B:$B,'Tổng hợp'!$B13,'CHI TIẾT'!$A:$A,'Tổng hợp'!F$2)</f>
        <v>-1553784</v>
      </c>
      <c r="G13" s="27">
        <f t="shared" si="0"/>
        <v>1739469</v>
      </c>
      <c r="J13" s="29"/>
    </row>
    <row r="14" spans="1:10" s="16" customFormat="1" ht="24.75" customHeight="1">
      <c r="B14" s="26">
        <v>10</v>
      </c>
      <c r="C14" s="27">
        <f>SUMIFS('CHI TIẾT'!$K:$K,'CHI TIẾT'!$B:$B,'Tổng hợp'!$B14,'CHI TIẾT'!$A:$A,'Tổng hợp'!C$2)</f>
        <v>1351042</v>
      </c>
      <c r="D14" s="27">
        <f>SUMIFS('CHI TIẾT'!$K:$K,'CHI TIẾT'!$B:$B,'Tổng hợp'!$B14,'CHI TIẾT'!$A:$A,'Tổng hợp'!D$2)</f>
        <v>0</v>
      </c>
      <c r="E14" s="27">
        <f>SUMIFS('CHI TIẾT'!$K:$K,'CHI TIẾT'!$B:$B,'Tổng hợp'!$B14,'CHI TIẾT'!$A:$A,'Tổng hợp'!E$2)</f>
        <v>0</v>
      </c>
      <c r="F14" s="27">
        <f>SUMIFS('CHI TIẾT'!$K:$K,'CHI TIẾT'!$B:$B,'Tổng hợp'!$B14,'CHI TIẾT'!$A:$A,'Tổng hợp'!F$2)</f>
        <v>0</v>
      </c>
      <c r="G14" s="27">
        <f t="shared" ref="G14:G16" si="1">G13+SUM(C14:F14)</f>
        <v>3090511</v>
      </c>
      <c r="J14" s="29"/>
    </row>
    <row r="15" spans="1:10" s="16" customFormat="1" ht="24.75" customHeight="1">
      <c r="B15" s="26">
        <v>11</v>
      </c>
      <c r="C15" s="27">
        <f>SUMIFS('CHI TIẾT'!$K:$K,'CHI TIẾT'!$B:$B,'Tổng hợp'!$B15,'CHI TIẾT'!$A:$A,'Tổng hợp'!C$2)</f>
        <v>0</v>
      </c>
      <c r="D15" s="27">
        <f>SUMIFS('CHI TIẾT'!$K:$K,'CHI TIẾT'!$B:$B,'Tổng hợp'!$B15,'CHI TIẾT'!$A:$A,'Tổng hợp'!D$2)</f>
        <v>0</v>
      </c>
      <c r="E15" s="27">
        <f>SUMIFS('CHI TIẾT'!$K:$K,'CHI TIẾT'!$B:$B,'Tổng hợp'!$B15,'CHI TIẾT'!$A:$A,'Tổng hợp'!E$2)</f>
        <v>0</v>
      </c>
      <c r="F15" s="27">
        <f>SUMIFS('CHI TIẾT'!$K:$K,'CHI TIẾT'!$B:$B,'Tổng hợp'!$B15,'CHI TIẾT'!$A:$A,'Tổng hợp'!F$2)</f>
        <v>0</v>
      </c>
      <c r="G15" s="27">
        <f t="shared" si="1"/>
        <v>3090511</v>
      </c>
      <c r="J15" s="29"/>
    </row>
    <row r="16" spans="1:10" s="16" customFormat="1" ht="24.75" customHeight="1">
      <c r="B16" s="26">
        <v>12</v>
      </c>
      <c r="C16" s="27">
        <f>SUMIFS('CHI TIẾT'!$K:$K,'CHI TIẾT'!$B:$B,'Tổng hợp'!$B16,'CHI TIẾT'!$A:$A,'Tổng hợp'!C$2)</f>
        <v>0</v>
      </c>
      <c r="D16" s="27">
        <f>SUMIFS('CHI TIẾT'!$K:$K,'CHI TIẾT'!$B:$B,'Tổng hợp'!$B16,'CHI TIẾT'!$A:$A,'Tổng hợp'!D$2)</f>
        <v>0</v>
      </c>
      <c r="E16" s="27">
        <f>SUMIFS('CHI TIẾT'!$K:$K,'CHI TIẾT'!$B:$B,'Tổng hợp'!$B16,'CHI TIẾT'!$A:$A,'Tổng hợp'!E$2)</f>
        <v>0</v>
      </c>
      <c r="F16" s="27">
        <f>SUMIFS('CHI TIẾT'!$K:$K,'CHI TIẾT'!$B:$B,'Tổng hợp'!$B16,'CHI TIẾT'!$A:$A,'Tổng hợp'!F$2)</f>
        <v>0</v>
      </c>
      <c r="G16" s="27">
        <f t="shared" si="1"/>
        <v>3090511</v>
      </c>
      <c r="J16" s="29"/>
    </row>
    <row r="17" spans="2:7" s="16" customFormat="1" ht="24.75" customHeight="1">
      <c r="B17" s="30" t="s">
        <v>12</v>
      </c>
      <c r="C17" s="28">
        <f>SUM(C5:C16)</f>
        <v>10877160</v>
      </c>
      <c r="D17" s="28">
        <f t="shared" ref="D17:F17" si="2">SUM(D5:D16)</f>
        <v>-1133727</v>
      </c>
      <c r="E17" s="28">
        <f t="shared" si="2"/>
        <v>0</v>
      </c>
      <c r="F17" s="28">
        <f t="shared" si="2"/>
        <v>-10759793</v>
      </c>
      <c r="G17" s="28">
        <f>+G4+SUM(C17:F17)</f>
        <v>3090511</v>
      </c>
    </row>
  </sheetData>
  <mergeCells count="1">
    <mergeCell ref="B1:G1"/>
  </mergeCells>
  <conditionalFormatting sqref="B17">
    <cfRule type="duplicateValues" dxfId="0" priority="1"/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topLeftCell="A7" workbookViewId="0">
      <selection activeCell="B23" sqref="B23:B25"/>
    </sheetView>
  </sheetViews>
  <sheetFormatPr defaultColWidth="9" defaultRowHeight="15"/>
  <cols>
    <col min="1" max="1" width="6.85546875" customWidth="1"/>
    <col min="2" max="2" width="4.85546875" customWidth="1"/>
    <col min="3" max="3" width="14.5703125" style="49" customWidth="1"/>
    <col min="4" max="4" width="13.85546875" customWidth="1"/>
    <col min="5" max="6" width="12.42578125" customWidth="1"/>
    <col min="7" max="7" width="15" customWidth="1"/>
    <col min="8" max="8" width="46.7109375" customWidth="1"/>
    <col min="9" max="9" width="17.5703125" customWidth="1"/>
    <col min="10" max="10" width="16.140625" customWidth="1"/>
    <col min="11" max="12" width="21.7109375" customWidth="1"/>
  </cols>
  <sheetData>
    <row r="1" spans="1:12" ht="18.75">
      <c r="C1" s="61" t="s">
        <v>13</v>
      </c>
      <c r="D1" s="62"/>
      <c r="E1" s="62"/>
      <c r="F1" s="62"/>
      <c r="G1" s="62"/>
      <c r="H1" s="62"/>
      <c r="I1" s="62"/>
      <c r="J1" s="62"/>
      <c r="K1" s="62"/>
    </row>
    <row r="2" spans="1:12" ht="18.75">
      <c r="C2" s="43"/>
      <c r="D2" s="2"/>
      <c r="E2" s="2"/>
      <c r="F2" s="2"/>
      <c r="G2" s="2"/>
      <c r="H2" s="2"/>
      <c r="I2" s="7"/>
      <c r="J2" s="7"/>
      <c r="K2" s="50"/>
      <c r="L2" s="7"/>
    </row>
    <row r="3" spans="1:12" s="1" customFormat="1">
      <c r="C3" s="44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8" t="s">
        <v>20</v>
      </c>
      <c r="J3" s="8" t="s">
        <v>21</v>
      </c>
      <c r="K3" s="8" t="s">
        <v>22</v>
      </c>
      <c r="L3" s="8" t="s">
        <v>23</v>
      </c>
    </row>
    <row r="4" spans="1:12" s="1" customFormat="1">
      <c r="C4" s="45"/>
      <c r="D4" s="4"/>
      <c r="E4" s="4"/>
      <c r="F4" s="4"/>
      <c r="G4" s="4"/>
      <c r="H4" s="5" t="s">
        <v>24</v>
      </c>
      <c r="I4" s="9"/>
      <c r="J4" s="9"/>
      <c r="K4" s="10">
        <v>4106871</v>
      </c>
      <c r="L4" s="11"/>
    </row>
    <row r="5" spans="1:12" s="31" customFormat="1" ht="16.350000000000001" customHeight="1">
      <c r="A5" s="31" t="s">
        <v>1</v>
      </c>
      <c r="B5" s="31">
        <f>MONTH(C5)</f>
        <v>1</v>
      </c>
      <c r="C5" s="46">
        <v>45668</v>
      </c>
      <c r="D5" s="35" t="s">
        <v>25</v>
      </c>
      <c r="E5" s="35" t="s">
        <v>26</v>
      </c>
      <c r="F5" s="32" t="s">
        <v>27</v>
      </c>
      <c r="G5" s="35" t="s">
        <v>28</v>
      </c>
      <c r="H5" s="35" t="s">
        <v>29</v>
      </c>
      <c r="I5" s="33">
        <v>1530046</v>
      </c>
      <c r="J5" s="33">
        <v>122404</v>
      </c>
      <c r="K5" s="33">
        <v>1652450</v>
      </c>
      <c r="L5" s="34">
        <v>45832</v>
      </c>
    </row>
    <row r="6" spans="1:12" s="31" customFormat="1" ht="16.350000000000001" customHeight="1">
      <c r="A6" s="31" t="s">
        <v>4</v>
      </c>
      <c r="B6" s="31">
        <f t="shared" ref="B6:B29" si="0">MONTH(C6)</f>
        <v>1</v>
      </c>
      <c r="C6" s="46">
        <v>45680</v>
      </c>
      <c r="D6" s="32"/>
      <c r="E6" s="32"/>
      <c r="F6" s="32"/>
      <c r="G6" s="32"/>
      <c r="H6" s="32" t="s">
        <v>30</v>
      </c>
      <c r="I6" s="33">
        <v>0</v>
      </c>
      <c r="J6" s="33">
        <v>0</v>
      </c>
      <c r="K6" s="33">
        <v>-4106871</v>
      </c>
      <c r="L6" s="34">
        <v>45680</v>
      </c>
    </row>
    <row r="7" spans="1:12" s="31" customFormat="1" ht="16.350000000000001" customHeight="1">
      <c r="A7" s="31" t="s">
        <v>1</v>
      </c>
      <c r="B7" s="31">
        <f t="shared" si="0"/>
        <v>2</v>
      </c>
      <c r="C7" s="47">
        <v>45698</v>
      </c>
      <c r="D7" s="35" t="s">
        <v>31</v>
      </c>
      <c r="E7" s="35" t="s">
        <v>32</v>
      </c>
      <c r="F7" s="35" t="s">
        <v>27</v>
      </c>
      <c r="G7" s="35" t="s">
        <v>28</v>
      </c>
      <c r="H7" s="35" t="s">
        <v>33</v>
      </c>
      <c r="I7" s="36">
        <v>1284814</v>
      </c>
      <c r="J7" s="36">
        <v>102785</v>
      </c>
      <c r="K7" s="36">
        <v>1387599</v>
      </c>
      <c r="L7" s="37">
        <v>45832</v>
      </c>
    </row>
    <row r="8" spans="1:12" s="31" customFormat="1" ht="16.350000000000001" customHeight="1">
      <c r="A8" s="31" t="s">
        <v>2</v>
      </c>
      <c r="B8" s="31">
        <f t="shared" si="0"/>
        <v>3</v>
      </c>
      <c r="C8" s="47">
        <v>45729</v>
      </c>
      <c r="D8" s="35"/>
      <c r="E8" s="35" t="s">
        <v>35</v>
      </c>
      <c r="F8" s="35" t="s">
        <v>34</v>
      </c>
      <c r="G8" s="35" t="s">
        <v>28</v>
      </c>
      <c r="H8" s="35"/>
      <c r="I8" s="36">
        <v>-272299</v>
      </c>
      <c r="J8" s="36">
        <v>-21784</v>
      </c>
      <c r="K8" s="42">
        <v>-294083</v>
      </c>
      <c r="L8" s="37">
        <v>45832</v>
      </c>
    </row>
    <row r="9" spans="1:12" s="31" customFormat="1" ht="16.350000000000001" customHeight="1">
      <c r="A9" s="31" t="s">
        <v>2</v>
      </c>
      <c r="B9" s="31">
        <f t="shared" si="0"/>
        <v>3</v>
      </c>
      <c r="C9" s="47">
        <v>45729</v>
      </c>
      <c r="D9" s="35"/>
      <c r="E9" s="35" t="s">
        <v>36</v>
      </c>
      <c r="F9" s="35" t="s">
        <v>34</v>
      </c>
      <c r="G9" s="35" t="s">
        <v>28</v>
      </c>
      <c r="H9" s="35"/>
      <c r="I9" s="36">
        <v>-293724</v>
      </c>
      <c r="J9" s="36">
        <v>-23498</v>
      </c>
      <c r="K9" s="42">
        <v>-317222</v>
      </c>
      <c r="L9" s="37">
        <v>45832</v>
      </c>
    </row>
    <row r="10" spans="1:12" s="31" customFormat="1" ht="16.350000000000001" customHeight="1">
      <c r="A10" s="31" t="s">
        <v>1</v>
      </c>
      <c r="B10" s="31">
        <f t="shared" si="0"/>
        <v>4</v>
      </c>
      <c r="C10" s="47">
        <v>45748</v>
      </c>
      <c r="D10" s="35" t="s">
        <v>37</v>
      </c>
      <c r="E10" s="35" t="s">
        <v>38</v>
      </c>
      <c r="F10" s="35" t="s">
        <v>27</v>
      </c>
      <c r="G10" s="35" t="s">
        <v>28</v>
      </c>
      <c r="H10" s="35" t="s">
        <v>33</v>
      </c>
      <c r="I10" s="36">
        <v>1082357</v>
      </c>
      <c r="J10" s="36">
        <v>86589</v>
      </c>
      <c r="K10" s="36">
        <v>1168946</v>
      </c>
      <c r="L10" s="37">
        <v>45832</v>
      </c>
    </row>
    <row r="11" spans="1:12" s="31" customFormat="1" ht="16.350000000000001" customHeight="1">
      <c r="A11" s="31" t="s">
        <v>2</v>
      </c>
      <c r="B11" s="31">
        <f t="shared" si="0"/>
        <v>4</v>
      </c>
      <c r="C11" s="47">
        <v>45749</v>
      </c>
      <c r="D11" s="35" t="s">
        <v>39</v>
      </c>
      <c r="E11" s="35">
        <v>24537</v>
      </c>
      <c r="F11" s="35"/>
      <c r="G11" s="35" t="s">
        <v>28</v>
      </c>
      <c r="H11" s="35" t="s">
        <v>40</v>
      </c>
      <c r="I11" s="36">
        <v>-50183</v>
      </c>
      <c r="J11" s="36">
        <v>-4015</v>
      </c>
      <c r="K11" s="36">
        <f>I11+J11</f>
        <v>-54198</v>
      </c>
      <c r="L11" s="37">
        <v>45832</v>
      </c>
    </row>
    <row r="12" spans="1:12" s="31" customFormat="1" ht="16.350000000000001" customHeight="1">
      <c r="A12" s="31" t="s">
        <v>2</v>
      </c>
      <c r="B12" s="31">
        <f t="shared" si="0"/>
        <v>4</v>
      </c>
      <c r="C12" s="47">
        <v>45763</v>
      </c>
      <c r="D12" s="35"/>
      <c r="E12" s="35" t="s">
        <v>41</v>
      </c>
      <c r="F12" s="35" t="s">
        <v>34</v>
      </c>
      <c r="G12" s="35" t="s">
        <v>28</v>
      </c>
      <c r="H12" s="35" t="s">
        <v>60</v>
      </c>
      <c r="I12" s="36">
        <v>-111058</v>
      </c>
      <c r="J12" s="36">
        <v>-8885</v>
      </c>
      <c r="K12" s="42">
        <v>-119943</v>
      </c>
      <c r="L12" s="37"/>
    </row>
    <row r="13" spans="1:12" s="31" customFormat="1" ht="16.350000000000001" customHeight="1">
      <c r="A13" s="31" t="s">
        <v>1</v>
      </c>
      <c r="B13" s="31">
        <f t="shared" si="0"/>
        <v>5</v>
      </c>
      <c r="C13" s="47">
        <v>45782</v>
      </c>
      <c r="D13" s="35" t="s">
        <v>42</v>
      </c>
      <c r="E13" s="35" t="s">
        <v>43</v>
      </c>
      <c r="F13" s="35"/>
      <c r="G13" s="35" t="s">
        <v>28</v>
      </c>
      <c r="H13" s="35" t="s">
        <v>33</v>
      </c>
      <c r="I13" s="36">
        <v>367155</v>
      </c>
      <c r="J13" s="36">
        <v>29372</v>
      </c>
      <c r="K13" s="36">
        <v>396527</v>
      </c>
      <c r="L13" s="37"/>
    </row>
    <row r="14" spans="1:12" s="31" customFormat="1" ht="16.350000000000001" customHeight="1">
      <c r="A14" s="31" t="s">
        <v>1</v>
      </c>
      <c r="B14" s="31">
        <f t="shared" si="0"/>
        <v>5</v>
      </c>
      <c r="C14" s="47">
        <v>45796</v>
      </c>
      <c r="D14" s="35" t="s">
        <v>44</v>
      </c>
      <c r="E14" s="35" t="s">
        <v>45</v>
      </c>
      <c r="F14" s="35"/>
      <c r="G14" s="35" t="s">
        <v>28</v>
      </c>
      <c r="H14" s="35" t="s">
        <v>33</v>
      </c>
      <c r="I14" s="36">
        <v>1073258</v>
      </c>
      <c r="J14" s="36">
        <v>85861</v>
      </c>
      <c r="K14" s="36">
        <v>1159119</v>
      </c>
      <c r="L14" s="37"/>
    </row>
    <row r="15" spans="1:12" s="31" customFormat="1" ht="16.350000000000001" customHeight="1">
      <c r="A15" s="31" t="s">
        <v>4</v>
      </c>
      <c r="B15" s="31">
        <f t="shared" si="0"/>
        <v>6</v>
      </c>
      <c r="C15" s="47">
        <v>45832</v>
      </c>
      <c r="D15" s="35"/>
      <c r="E15" s="35"/>
      <c r="F15" s="35"/>
      <c r="G15" s="35"/>
      <c r="H15" s="35" t="s">
        <v>46</v>
      </c>
      <c r="I15" s="36">
        <v>0</v>
      </c>
      <c r="J15" s="36">
        <v>0</v>
      </c>
      <c r="K15" s="36">
        <v>-3543492</v>
      </c>
      <c r="L15" s="37">
        <v>45832</v>
      </c>
    </row>
    <row r="16" spans="1:12" s="31" customFormat="1" ht="16.350000000000001" customHeight="1">
      <c r="A16" s="31" t="s">
        <v>1</v>
      </c>
      <c r="B16" s="31">
        <f t="shared" si="0"/>
        <v>7</v>
      </c>
      <c r="C16" s="47">
        <v>45849</v>
      </c>
      <c r="D16" s="35" t="s">
        <v>47</v>
      </c>
      <c r="E16" s="35" t="s">
        <v>48</v>
      </c>
      <c r="F16" s="35" t="s">
        <v>27</v>
      </c>
      <c r="G16" s="35" t="s">
        <v>28</v>
      </c>
      <c r="H16" s="35" t="s">
        <v>33</v>
      </c>
      <c r="I16" s="36">
        <v>200732</v>
      </c>
      <c r="J16" s="36">
        <v>16059</v>
      </c>
      <c r="K16" s="36">
        <v>216791</v>
      </c>
      <c r="L16" s="37"/>
    </row>
    <row r="17" spans="1:12" s="31" customFormat="1" ht="16.350000000000001" customHeight="1">
      <c r="A17" s="31" t="s">
        <v>1</v>
      </c>
      <c r="B17" s="31">
        <f t="shared" si="0"/>
        <v>7</v>
      </c>
      <c r="C17" s="47">
        <v>45863</v>
      </c>
      <c r="D17" s="35" t="s">
        <v>49</v>
      </c>
      <c r="E17" s="35" t="s">
        <v>50</v>
      </c>
      <c r="F17" s="35" t="s">
        <v>27</v>
      </c>
      <c r="G17" s="35" t="s">
        <v>28</v>
      </c>
      <c r="H17" s="35" t="s">
        <v>33</v>
      </c>
      <c r="I17" s="36">
        <v>720252</v>
      </c>
      <c r="J17" s="36">
        <v>57620</v>
      </c>
      <c r="K17" s="36">
        <v>777872</v>
      </c>
      <c r="L17" s="37"/>
    </row>
    <row r="18" spans="1:12" s="31" customFormat="1" ht="16.350000000000001" customHeight="1">
      <c r="A18" s="31" t="s">
        <v>2</v>
      </c>
      <c r="B18" s="31">
        <f t="shared" si="0"/>
        <v>7</v>
      </c>
      <c r="C18" s="47">
        <v>45868</v>
      </c>
      <c r="D18" s="35" t="s">
        <v>51</v>
      </c>
      <c r="E18" s="35" t="s">
        <v>52</v>
      </c>
      <c r="F18" s="35" t="s">
        <v>34</v>
      </c>
      <c r="G18" s="35" t="s">
        <v>28</v>
      </c>
      <c r="H18" s="35" t="s">
        <v>7</v>
      </c>
      <c r="I18" s="38">
        <v>-322482</v>
      </c>
      <c r="J18" s="38">
        <v>-25799</v>
      </c>
      <c r="K18" s="38">
        <v>-348281</v>
      </c>
      <c r="L18" s="37"/>
    </row>
    <row r="19" spans="1:12" s="31" customFormat="1" ht="16.350000000000001" customHeight="1">
      <c r="A19" s="31" t="s">
        <v>1</v>
      </c>
      <c r="B19" s="31">
        <f t="shared" si="0"/>
        <v>8</v>
      </c>
      <c r="C19" s="39">
        <v>45874</v>
      </c>
      <c r="D19" s="40" t="s">
        <v>53</v>
      </c>
      <c r="E19" s="40" t="s">
        <v>55</v>
      </c>
      <c r="F19" s="35"/>
      <c r="G19" s="40" t="s">
        <v>28</v>
      </c>
      <c r="H19" s="40" t="s">
        <v>57</v>
      </c>
      <c r="I19" s="41">
        <v>370842</v>
      </c>
      <c r="J19" s="41">
        <v>29667</v>
      </c>
      <c r="K19" s="41">
        <v>400509</v>
      </c>
      <c r="L19" s="37"/>
    </row>
    <row r="20" spans="1:12" s="31" customFormat="1" ht="16.350000000000001" customHeight="1">
      <c r="A20" s="31" t="s">
        <v>1</v>
      </c>
      <c r="B20" s="31">
        <f t="shared" si="0"/>
        <v>8</v>
      </c>
      <c r="C20" s="39">
        <v>45883</v>
      </c>
      <c r="D20" s="40" t="s">
        <v>54</v>
      </c>
      <c r="E20" s="40" t="s">
        <v>56</v>
      </c>
      <c r="F20" s="35"/>
      <c r="G20" s="40" t="s">
        <v>28</v>
      </c>
      <c r="H20" s="40" t="s">
        <v>58</v>
      </c>
      <c r="I20" s="41">
        <v>1239779</v>
      </c>
      <c r="J20" s="41">
        <v>99182</v>
      </c>
      <c r="K20" s="41">
        <v>1338961</v>
      </c>
      <c r="L20" s="37"/>
    </row>
    <row r="21" spans="1:12" s="31" customFormat="1" ht="16.350000000000001" customHeight="1">
      <c r="A21" s="31" t="s">
        <v>4</v>
      </c>
      <c r="B21" s="31">
        <f t="shared" si="0"/>
        <v>8</v>
      </c>
      <c r="C21" s="39">
        <v>45884</v>
      </c>
      <c r="D21" s="35"/>
      <c r="E21" s="35"/>
      <c r="F21" s="35"/>
      <c r="G21" s="40" t="s">
        <v>28</v>
      </c>
      <c r="H21" s="35" t="s">
        <v>59</v>
      </c>
      <c r="I21" s="36"/>
      <c r="J21" s="36"/>
      <c r="K21" s="38">
        <v>-1555646</v>
      </c>
      <c r="L21" s="37"/>
    </row>
    <row r="22" spans="1:12" s="31" customFormat="1" ht="16.350000000000001" customHeight="1">
      <c r="A22" s="31" t="s">
        <v>1</v>
      </c>
      <c r="B22" s="31">
        <f t="shared" si="0"/>
        <v>9</v>
      </c>
      <c r="C22" s="54">
        <v>45906</v>
      </c>
      <c r="D22" s="55" t="s">
        <v>62</v>
      </c>
      <c r="E22" s="56" t="s">
        <v>63</v>
      </c>
      <c r="F22" s="35"/>
      <c r="G22" s="40" t="s">
        <v>28</v>
      </c>
      <c r="H22" s="55" t="s">
        <v>33</v>
      </c>
      <c r="I22" s="57">
        <v>951244</v>
      </c>
      <c r="J22" s="58">
        <f t="shared" ref="J22" si="1">ROUND((I22-M22)*8%,0)</f>
        <v>76100</v>
      </c>
      <c r="K22" s="58">
        <f t="shared" ref="K22" si="2">I22+J22</f>
        <v>1027344</v>
      </c>
      <c r="L22" s="37"/>
    </row>
    <row r="23" spans="1:12" s="31" customFormat="1" ht="16.350000000000001" customHeight="1">
      <c r="A23" s="31" t="s">
        <v>4</v>
      </c>
      <c r="B23" s="31">
        <f t="shared" si="0"/>
        <v>9</v>
      </c>
      <c r="C23" s="54">
        <v>45929</v>
      </c>
      <c r="D23" s="55" t="s">
        <v>64</v>
      </c>
      <c r="E23" s="35"/>
      <c r="F23" s="35"/>
      <c r="G23" s="40" t="s">
        <v>28</v>
      </c>
      <c r="H23" s="55" t="s">
        <v>65</v>
      </c>
      <c r="I23" s="36"/>
      <c r="J23" s="36"/>
      <c r="K23" s="59">
        <v>-1553784</v>
      </c>
      <c r="L23" s="37"/>
    </row>
    <row r="24" spans="1:12" s="31" customFormat="1" ht="16.350000000000001" customHeight="1">
      <c r="A24" s="31" t="s">
        <v>1</v>
      </c>
      <c r="B24" s="31">
        <f t="shared" si="0"/>
        <v>10</v>
      </c>
      <c r="C24" s="69">
        <v>45940</v>
      </c>
      <c r="D24" s="70" t="s">
        <v>66</v>
      </c>
      <c r="E24" s="71" t="s">
        <v>67</v>
      </c>
      <c r="G24" s="40" t="s">
        <v>28</v>
      </c>
      <c r="H24" s="68" t="s">
        <v>33</v>
      </c>
      <c r="I24" s="72">
        <v>166785</v>
      </c>
      <c r="J24" s="73">
        <f>ROUND((I24-M24)*8%,0)</f>
        <v>13343</v>
      </c>
      <c r="K24" s="73">
        <f>I24+J24</f>
        <v>180128</v>
      </c>
      <c r="L24" s="37"/>
    </row>
    <row r="25" spans="1:12" s="31" customFormat="1" ht="16.350000000000001" customHeight="1">
      <c r="A25" s="31" t="s">
        <v>1</v>
      </c>
      <c r="B25" s="31">
        <f t="shared" si="0"/>
        <v>10</v>
      </c>
      <c r="C25" s="69">
        <v>45953</v>
      </c>
      <c r="D25" s="70" t="s">
        <v>68</v>
      </c>
      <c r="E25" s="71" t="s">
        <v>69</v>
      </c>
      <c r="G25" s="40" t="s">
        <v>28</v>
      </c>
      <c r="H25" s="68" t="s">
        <v>33</v>
      </c>
      <c r="I25" s="72">
        <v>1084180</v>
      </c>
      <c r="J25" s="73">
        <f t="shared" ref="J25" si="3">ROUND((I25-M25)*8%,0)</f>
        <v>86734</v>
      </c>
      <c r="K25" s="73">
        <f t="shared" ref="K25" si="4">I25+J25</f>
        <v>1170914</v>
      </c>
      <c r="L25" s="37"/>
    </row>
    <row r="26" spans="1:12" s="31" customFormat="1" ht="16.350000000000001" customHeight="1">
      <c r="C26" s="66"/>
      <c r="D26" s="67"/>
      <c r="E26" s="35"/>
      <c r="F26" s="35"/>
      <c r="G26" s="40"/>
      <c r="H26" s="67"/>
      <c r="I26" s="36"/>
      <c r="J26" s="36"/>
      <c r="K26" s="59"/>
      <c r="L26" s="37"/>
    </row>
    <row r="27" spans="1:12" s="31" customFormat="1" ht="16.350000000000001" customHeight="1">
      <c r="C27" s="66"/>
      <c r="D27" s="67"/>
      <c r="E27" s="35"/>
      <c r="F27" s="35"/>
      <c r="G27" s="40"/>
      <c r="H27" s="67"/>
      <c r="I27" s="36"/>
      <c r="J27" s="36"/>
      <c r="K27" s="59"/>
      <c r="L27" s="37"/>
    </row>
    <row r="28" spans="1:12" s="31" customFormat="1" ht="16.350000000000001" customHeight="1">
      <c r="B28" s="31">
        <f t="shared" si="0"/>
        <v>1</v>
      </c>
      <c r="C28" s="39"/>
      <c r="D28" s="35"/>
      <c r="E28" s="35"/>
      <c r="F28" s="35"/>
      <c r="G28" s="40"/>
      <c r="H28" s="35"/>
      <c r="I28" s="36"/>
      <c r="J28" s="36"/>
      <c r="K28" s="38"/>
      <c r="L28" s="37"/>
    </row>
    <row r="29" spans="1:12">
      <c r="B29" s="31">
        <f t="shared" si="0"/>
        <v>1</v>
      </c>
      <c r="C29" s="48"/>
      <c r="D29" s="6"/>
      <c r="E29" s="6"/>
      <c r="F29" s="6"/>
      <c r="G29" s="6"/>
      <c r="H29" s="6"/>
      <c r="I29" s="12"/>
      <c r="J29" s="12"/>
      <c r="K29" s="12"/>
      <c r="L29" s="13"/>
    </row>
    <row r="30" spans="1:12" s="51" customFormat="1" ht="15.75">
      <c r="C30" s="63" t="s">
        <v>61</v>
      </c>
      <c r="D30" s="64"/>
      <c r="E30" s="64"/>
      <c r="F30" s="64"/>
      <c r="G30" s="64"/>
      <c r="H30" s="64"/>
      <c r="I30" s="64"/>
      <c r="J30" s="65"/>
      <c r="K30" s="52">
        <f>SUM(K4:K29)</f>
        <v>3090511</v>
      </c>
      <c r="L30" s="53"/>
    </row>
  </sheetData>
  <autoFilter ref="A3:L30" xr:uid="{00000000-0009-0000-0000-000001000000}"/>
  <mergeCells count="2">
    <mergeCell ref="C1:K1"/>
    <mergeCell ref="C30:J30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CHI TIẾT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2015-06-05T18:17:00Z</dcterms:created>
  <dcterms:modified xsi:type="dcterms:W3CDTF">2025-11-14T09:14:31Z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