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AYCHUDELL\PKT - Copy 2\05 HONG\2025\CÔNG NỢ\BRG-FUJI T6- da nhap T10 (21-10)\HÀNG TRẢ\"/>
    </mc:Choice>
  </mc:AlternateContent>
  <xr:revisionPtr revIDLastSave="0" documentId="13_ncr:1_{026C479B-964C-41DA-BD9C-10C56CF327ED}" xr6:coauthVersionLast="47" xr6:coauthVersionMax="47" xr10:uidLastSave="{00000000-0000-0000-0000-000000000000}"/>
  <bookViews>
    <workbookView xWindow="-120" yWindow="-120" windowWidth="24240" windowHeight="13020" activeTab="6" xr2:uid="{00000000-000D-0000-FFFF-FFFF00000000}"/>
  </bookViews>
  <sheets>
    <sheet name="ip công thức" sheetId="4" r:id="rId1"/>
    <sheet name="Mã khách" sheetId="5" state="hidden" r:id="rId2"/>
    <sheet name="KH GỬI" sheetId="1" r:id="rId3"/>
    <sheet name="Mã KH" sheetId="7" r:id="rId4"/>
    <sheet name="Bảng giá" sheetId="2" r:id="rId5"/>
    <sheet name="mã sp" sheetId="3" r:id="rId6"/>
    <sheet name="Sheet1" sheetId="8" r:id="rId7"/>
  </sheets>
  <definedNames>
    <definedName name="_xlnm._FilterDatabase" localSheetId="2" hidden="1">'KH GỬI'!$A$1:$AE$272</definedName>
    <definedName name="_xlnm._FilterDatabase" localSheetId="6" hidden="1">Sheet1!$A$1:$P$66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 i="4" l="1"/>
  <c r="AN4" i="4"/>
  <c r="AN5" i="4"/>
  <c r="AN6"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2" i="4"/>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P2" i="8" l="1"/>
  <c r="P3" i="8"/>
  <c r="P4" i="8"/>
  <c r="P5"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L3" i="8"/>
  <c r="L4" i="8"/>
  <c r="M4" i="8" s="1"/>
  <c r="L5" i="8"/>
  <c r="L6" i="8"/>
  <c r="L7" i="8"/>
  <c r="L8" i="8"/>
  <c r="L9" i="8"/>
  <c r="L10" i="8"/>
  <c r="L11" i="8"/>
  <c r="L12" i="8"/>
  <c r="L13" i="8"/>
  <c r="L14" i="8"/>
  <c r="L15" i="8"/>
  <c r="L16" i="8"/>
  <c r="L17" i="8"/>
  <c r="L18" i="8"/>
  <c r="L19" i="8"/>
  <c r="L20" i="8"/>
  <c r="L21" i="8"/>
  <c r="L22" i="8"/>
  <c r="L23" i="8"/>
  <c r="L24" i="8"/>
  <c r="L25" i="8"/>
  <c r="L26" i="8"/>
  <c r="L27" i="8"/>
  <c r="L28" i="8"/>
  <c r="M28" i="8" s="1"/>
  <c r="L29" i="8"/>
  <c r="L30" i="8"/>
  <c r="L31" i="8"/>
  <c r="L32" i="8"/>
  <c r="L33" i="8"/>
  <c r="L34" i="8"/>
  <c r="L35" i="8"/>
  <c r="L36" i="8"/>
  <c r="L37" i="8"/>
  <c r="L38" i="8"/>
  <c r="L39" i="8"/>
  <c r="L40" i="8"/>
  <c r="M40" i="8" s="1"/>
  <c r="L41" i="8"/>
  <c r="L42" i="8"/>
  <c r="L43" i="8"/>
  <c r="L44" i="8"/>
  <c r="L45" i="8"/>
  <c r="L46" i="8"/>
  <c r="L47" i="8"/>
  <c r="L48" i="8"/>
  <c r="L49" i="8"/>
  <c r="L50" i="8"/>
  <c r="L51" i="8"/>
  <c r="L52" i="8"/>
  <c r="M52" i="8" s="1"/>
  <c r="L53" i="8"/>
  <c r="L54" i="8"/>
  <c r="L55" i="8"/>
  <c r="L56" i="8"/>
  <c r="L57" i="8"/>
  <c r="L58" i="8"/>
  <c r="L59" i="8"/>
  <c r="L60" i="8"/>
  <c r="L61" i="8"/>
  <c r="L62" i="8"/>
  <c r="L63" i="8"/>
  <c r="L64" i="8"/>
  <c r="M64" i="8" s="1"/>
  <c r="L65" i="8"/>
  <c r="L66" i="8"/>
  <c r="L2" i="8"/>
  <c r="K3" i="8"/>
  <c r="K4" i="8"/>
  <c r="K5" i="8"/>
  <c r="K6" i="8"/>
  <c r="K7" i="8"/>
  <c r="K8" i="8"/>
  <c r="M8" i="8" s="1"/>
  <c r="N8" i="8" s="1"/>
  <c r="O8" i="8" s="1"/>
  <c r="K9" i="8"/>
  <c r="M9" i="8" s="1"/>
  <c r="N9" i="8" s="1"/>
  <c r="K10" i="8"/>
  <c r="M10" i="8" s="1"/>
  <c r="K11" i="8"/>
  <c r="M11" i="8" s="1"/>
  <c r="K12" i="8"/>
  <c r="K13" i="8"/>
  <c r="K14" i="8"/>
  <c r="K15" i="8"/>
  <c r="K16" i="8"/>
  <c r="K17" i="8"/>
  <c r="K18" i="8"/>
  <c r="K19" i="8"/>
  <c r="K20" i="8"/>
  <c r="K21" i="8"/>
  <c r="K22" i="8"/>
  <c r="M22" i="8" s="1"/>
  <c r="K23" i="8"/>
  <c r="M23" i="8" s="1"/>
  <c r="K24" i="8"/>
  <c r="K25" i="8"/>
  <c r="K26" i="8"/>
  <c r="K27" i="8"/>
  <c r="K28" i="8"/>
  <c r="K29" i="8"/>
  <c r="K30" i="8"/>
  <c r="K31" i="8"/>
  <c r="K32" i="8"/>
  <c r="M32" i="8" s="1"/>
  <c r="N32" i="8" s="1"/>
  <c r="O32" i="8" s="1"/>
  <c r="K33" i="8"/>
  <c r="M33" i="8" s="1"/>
  <c r="N33" i="8" s="1"/>
  <c r="K34" i="8"/>
  <c r="M34" i="8" s="1"/>
  <c r="K35" i="8"/>
  <c r="M35" i="8" s="1"/>
  <c r="K36" i="8"/>
  <c r="K37" i="8"/>
  <c r="K38" i="8"/>
  <c r="K39" i="8"/>
  <c r="K40" i="8"/>
  <c r="K41" i="8"/>
  <c r="K42" i="8"/>
  <c r="K43" i="8"/>
  <c r="K44" i="8"/>
  <c r="K45" i="8"/>
  <c r="M45" i="8" s="1"/>
  <c r="N45" i="8" s="1"/>
  <c r="K46" i="8"/>
  <c r="M46" i="8" s="1"/>
  <c r="K47" i="8"/>
  <c r="M47" i="8" s="1"/>
  <c r="K48" i="8"/>
  <c r="K49" i="8"/>
  <c r="K50" i="8"/>
  <c r="K51" i="8"/>
  <c r="K52" i="8"/>
  <c r="K53" i="8"/>
  <c r="K54" i="8"/>
  <c r="K55" i="8"/>
  <c r="K56" i="8"/>
  <c r="M56" i="8" s="1"/>
  <c r="N56" i="8" s="1"/>
  <c r="O56" i="8" s="1"/>
  <c r="K57" i="8"/>
  <c r="K58" i="8"/>
  <c r="M58" i="8" s="1"/>
  <c r="K59" i="8"/>
  <c r="M59" i="8" s="1"/>
  <c r="K60" i="8"/>
  <c r="K61" i="8"/>
  <c r="K62" i="8"/>
  <c r="K63" i="8"/>
  <c r="K64" i="8"/>
  <c r="K65" i="8"/>
  <c r="K66" i="8"/>
  <c r="K2" i="8"/>
  <c r="X296" i="1"/>
  <c r="S277" i="1"/>
  <c r="T277" i="1"/>
  <c r="X277" i="1"/>
  <c r="Y277" i="1"/>
  <c r="Z277" i="1"/>
  <c r="AA277" i="1"/>
  <c r="AB277" i="1"/>
  <c r="S278" i="1"/>
  <c r="T278" i="1"/>
  <c r="X278" i="1"/>
  <c r="Y278" i="1"/>
  <c r="Z278" i="1"/>
  <c r="AA278" i="1"/>
  <c r="AC278" i="1" s="1"/>
  <c r="AD278" i="1" s="1"/>
  <c r="AB278" i="1"/>
  <c r="S279" i="1"/>
  <c r="T279" i="1"/>
  <c r="X279" i="1"/>
  <c r="Y279" i="1"/>
  <c r="Z279" i="1"/>
  <c r="AA279" i="1"/>
  <c r="AB279" i="1"/>
  <c r="S280" i="1"/>
  <c r="T280" i="1"/>
  <c r="X280" i="1"/>
  <c r="Y280" i="1"/>
  <c r="Z280" i="1"/>
  <c r="AA280" i="1"/>
  <c r="AB280" i="1"/>
  <c r="S281" i="1"/>
  <c r="T281" i="1"/>
  <c r="X281" i="1"/>
  <c r="Y281" i="1"/>
  <c r="Z281" i="1"/>
  <c r="AA281" i="1"/>
  <c r="AB281" i="1"/>
  <c r="AD281" i="1" s="1"/>
  <c r="AC281" i="1"/>
  <c r="S282" i="1"/>
  <c r="T282" i="1"/>
  <c r="X282" i="1"/>
  <c r="Y282" i="1"/>
  <c r="Z282" i="1"/>
  <c r="AA282" i="1"/>
  <c r="AB282" i="1"/>
  <c r="S283" i="1"/>
  <c r="T283" i="1"/>
  <c r="X283" i="1"/>
  <c r="Y283" i="1"/>
  <c r="Z283" i="1"/>
  <c r="AA283" i="1"/>
  <c r="AB283" i="1"/>
  <c r="S284" i="1"/>
  <c r="T284" i="1"/>
  <c r="X284" i="1"/>
  <c r="Y284" i="1"/>
  <c r="Z284" i="1"/>
  <c r="AA284" i="1"/>
  <c r="AB284" i="1"/>
  <c r="S285" i="1"/>
  <c r="T285" i="1"/>
  <c r="X285" i="1"/>
  <c r="Y285" i="1"/>
  <c r="Z285" i="1"/>
  <c r="AA285" i="1"/>
  <c r="AC285" i="1" s="1"/>
  <c r="AD285" i="1" s="1"/>
  <c r="AB285" i="1"/>
  <c r="S286" i="1"/>
  <c r="T286" i="1"/>
  <c r="X286" i="1"/>
  <c r="Y286" i="1"/>
  <c r="Z286" i="1"/>
  <c r="AA286" i="1"/>
  <c r="AC286" i="1" s="1"/>
  <c r="AD286" i="1" s="1"/>
  <c r="AB286" i="1"/>
  <c r="S287" i="1"/>
  <c r="T287" i="1"/>
  <c r="X287" i="1"/>
  <c r="Y287" i="1"/>
  <c r="Z287" i="1"/>
  <c r="AA287" i="1"/>
  <c r="AB287" i="1"/>
  <c r="S288" i="1"/>
  <c r="T288" i="1"/>
  <c r="X288" i="1"/>
  <c r="Y288" i="1"/>
  <c r="Z288" i="1"/>
  <c r="AA288" i="1"/>
  <c r="AB288" i="1"/>
  <c r="AC288" i="1" s="1"/>
  <c r="S289" i="1"/>
  <c r="T289" i="1"/>
  <c r="X289" i="1"/>
  <c r="Y289" i="1"/>
  <c r="Z289" i="1"/>
  <c r="AA289" i="1"/>
  <c r="AB289" i="1"/>
  <c r="S290" i="1"/>
  <c r="T290" i="1"/>
  <c r="X290" i="1"/>
  <c r="Y290" i="1"/>
  <c r="Z290" i="1"/>
  <c r="AA290" i="1"/>
  <c r="AB290" i="1"/>
  <c r="S291" i="1"/>
  <c r="T291" i="1"/>
  <c r="X291" i="1"/>
  <c r="Y291" i="1"/>
  <c r="Z291" i="1"/>
  <c r="AA291" i="1"/>
  <c r="AB291" i="1"/>
  <c r="S292" i="1"/>
  <c r="T292" i="1"/>
  <c r="X292" i="1"/>
  <c r="Y292" i="1"/>
  <c r="Z292" i="1"/>
  <c r="AA292" i="1"/>
  <c r="AB292" i="1"/>
  <c r="S293" i="1"/>
  <c r="T293" i="1"/>
  <c r="X293" i="1"/>
  <c r="Y293" i="1"/>
  <c r="Z293" i="1"/>
  <c r="AA293" i="1"/>
  <c r="AB293" i="1"/>
  <c r="S294" i="1"/>
  <c r="T294" i="1"/>
  <c r="X294" i="1"/>
  <c r="Y294" i="1"/>
  <c r="Z294" i="1"/>
  <c r="AA294" i="1"/>
  <c r="AB294" i="1"/>
  <c r="AC294" i="1" s="1"/>
  <c r="AD294" i="1" s="1"/>
  <c r="S295" i="1"/>
  <c r="T295" i="1"/>
  <c r="X295" i="1"/>
  <c r="Y295" i="1"/>
  <c r="Z295" i="1"/>
  <c r="AA295" i="1"/>
  <c r="AB295" i="1"/>
  <c r="S296" i="1"/>
  <c r="T296" i="1"/>
  <c r="Y296" i="1"/>
  <c r="Z296" i="1"/>
  <c r="AA296" i="1"/>
  <c r="AB296" i="1"/>
  <c r="S297" i="1"/>
  <c r="T297" i="1"/>
  <c r="X297" i="1"/>
  <c r="Y297" i="1"/>
  <c r="Z297" i="1"/>
  <c r="AA297" i="1"/>
  <c r="AB297" i="1"/>
  <c r="S298" i="1"/>
  <c r="T298" i="1"/>
  <c r="X298" i="1"/>
  <c r="Y298" i="1"/>
  <c r="Z298" i="1"/>
  <c r="AA298" i="1"/>
  <c r="AB298" i="1"/>
  <c r="AC298" i="1"/>
  <c r="AD298" i="1" s="1"/>
  <c r="S299" i="1"/>
  <c r="T299" i="1"/>
  <c r="X299" i="1"/>
  <c r="Y299" i="1"/>
  <c r="Z299" i="1"/>
  <c r="AA299" i="1"/>
  <c r="AB299" i="1"/>
  <c r="S300" i="1"/>
  <c r="T300" i="1"/>
  <c r="X300" i="1"/>
  <c r="Y300" i="1"/>
  <c r="Z300" i="1"/>
  <c r="AA300" i="1"/>
  <c r="AB300" i="1"/>
  <c r="S301" i="1"/>
  <c r="T301" i="1"/>
  <c r="X301" i="1"/>
  <c r="Y301" i="1"/>
  <c r="Z301" i="1"/>
  <c r="AA301" i="1"/>
  <c r="AB301" i="1"/>
  <c r="S302" i="1"/>
  <c r="T302" i="1"/>
  <c r="X302" i="1"/>
  <c r="Y302" i="1"/>
  <c r="Z302" i="1"/>
  <c r="AA302" i="1"/>
  <c r="AC302" i="1" s="1"/>
  <c r="AD302" i="1" s="1"/>
  <c r="AB302" i="1"/>
  <c r="S303" i="1"/>
  <c r="T303" i="1"/>
  <c r="X303" i="1"/>
  <c r="Y303" i="1"/>
  <c r="Z303" i="1"/>
  <c r="AA303" i="1"/>
  <c r="AB303" i="1"/>
  <c r="S304" i="1"/>
  <c r="T304" i="1"/>
  <c r="X304" i="1"/>
  <c r="Y304" i="1"/>
  <c r="Z304" i="1"/>
  <c r="AA304" i="1"/>
  <c r="AB304" i="1"/>
  <c r="S305" i="1"/>
  <c r="T305" i="1"/>
  <c r="X305" i="1"/>
  <c r="Y305" i="1"/>
  <c r="Z305" i="1"/>
  <c r="AA305" i="1"/>
  <c r="AB305" i="1"/>
  <c r="S306" i="1"/>
  <c r="T306" i="1"/>
  <c r="X306" i="1"/>
  <c r="Y306" i="1"/>
  <c r="Z306" i="1"/>
  <c r="AA306" i="1"/>
  <c r="AC306" i="1" s="1"/>
  <c r="AB306" i="1"/>
  <c r="S307" i="1"/>
  <c r="T307" i="1"/>
  <c r="X307" i="1"/>
  <c r="Y307" i="1"/>
  <c r="Z307" i="1"/>
  <c r="AA307" i="1"/>
  <c r="AB307" i="1"/>
  <c r="S308" i="1"/>
  <c r="T308" i="1"/>
  <c r="X308" i="1"/>
  <c r="Y308" i="1"/>
  <c r="Z308" i="1"/>
  <c r="AA308" i="1"/>
  <c r="AB308" i="1"/>
  <c r="AC308" i="1"/>
  <c r="S309" i="1"/>
  <c r="T309" i="1"/>
  <c r="X309" i="1"/>
  <c r="Y309" i="1"/>
  <c r="Z309" i="1"/>
  <c r="AA309" i="1"/>
  <c r="AB309" i="1"/>
  <c r="S310" i="1"/>
  <c r="T310" i="1"/>
  <c r="X310" i="1"/>
  <c r="Y310" i="1"/>
  <c r="Z310" i="1"/>
  <c r="AA310" i="1"/>
  <c r="AB310" i="1"/>
  <c r="S311" i="1"/>
  <c r="T311" i="1"/>
  <c r="X311" i="1"/>
  <c r="Y311" i="1"/>
  <c r="Z311" i="1"/>
  <c r="AA311" i="1"/>
  <c r="AB311" i="1"/>
  <c r="S312" i="1"/>
  <c r="T312" i="1"/>
  <c r="X312" i="1"/>
  <c r="Y312" i="1"/>
  <c r="Z312" i="1"/>
  <c r="AA312" i="1"/>
  <c r="AC312" i="1" s="1"/>
  <c r="AB312" i="1"/>
  <c r="S313" i="1"/>
  <c r="T313" i="1"/>
  <c r="X313" i="1"/>
  <c r="Y313" i="1"/>
  <c r="Z313" i="1"/>
  <c r="AA313" i="1"/>
  <c r="AB313" i="1"/>
  <c r="S314" i="1"/>
  <c r="T314" i="1"/>
  <c r="X314" i="1"/>
  <c r="Y314" i="1"/>
  <c r="Z314" i="1"/>
  <c r="AA314" i="1"/>
  <c r="AB314" i="1"/>
  <c r="S315" i="1"/>
  <c r="T315" i="1"/>
  <c r="X315" i="1"/>
  <c r="Y315" i="1"/>
  <c r="Z315" i="1"/>
  <c r="AA315" i="1"/>
  <c r="AB315" i="1"/>
  <c r="S316" i="1"/>
  <c r="T316" i="1"/>
  <c r="X316" i="1"/>
  <c r="Y316" i="1"/>
  <c r="Z316" i="1"/>
  <c r="AA316" i="1"/>
  <c r="AC316" i="1" s="1"/>
  <c r="AB316" i="1"/>
  <c r="S317" i="1"/>
  <c r="T317" i="1"/>
  <c r="X317" i="1"/>
  <c r="Y317" i="1"/>
  <c r="Z317" i="1"/>
  <c r="AA317" i="1"/>
  <c r="AB317" i="1"/>
  <c r="S318" i="1"/>
  <c r="T318" i="1"/>
  <c r="X318" i="1"/>
  <c r="Y318" i="1"/>
  <c r="Z318" i="1"/>
  <c r="AA318" i="1"/>
  <c r="AB318" i="1"/>
  <c r="AC318" i="1"/>
  <c r="S319" i="1"/>
  <c r="T319" i="1"/>
  <c r="X319" i="1"/>
  <c r="Y319" i="1"/>
  <c r="Z319" i="1"/>
  <c r="AA319" i="1"/>
  <c r="AB319" i="1"/>
  <c r="S320" i="1"/>
  <c r="T320" i="1"/>
  <c r="X320" i="1"/>
  <c r="Y320" i="1"/>
  <c r="Z320" i="1"/>
  <c r="AA320" i="1"/>
  <c r="AB320" i="1"/>
  <c r="S321" i="1"/>
  <c r="T321" i="1"/>
  <c r="X321" i="1"/>
  <c r="Y321" i="1"/>
  <c r="Z321" i="1"/>
  <c r="AA321" i="1"/>
  <c r="AB321" i="1"/>
  <c r="S322" i="1"/>
  <c r="T322" i="1"/>
  <c r="X322" i="1"/>
  <c r="Y322" i="1"/>
  <c r="Z322" i="1"/>
  <c r="AA322" i="1"/>
  <c r="AB322" i="1"/>
  <c r="S323" i="1"/>
  <c r="T323" i="1"/>
  <c r="X323" i="1"/>
  <c r="Y323" i="1"/>
  <c r="Z323" i="1"/>
  <c r="AA323" i="1"/>
  <c r="AB323" i="1"/>
  <c r="S324" i="1"/>
  <c r="T324" i="1"/>
  <c r="X324" i="1"/>
  <c r="Y324" i="1"/>
  <c r="Z324" i="1"/>
  <c r="AA324" i="1"/>
  <c r="AB324" i="1"/>
  <c r="AC324" i="1"/>
  <c r="S325" i="1"/>
  <c r="T325" i="1"/>
  <c r="X325" i="1"/>
  <c r="Y325" i="1"/>
  <c r="Z325" i="1"/>
  <c r="AA325" i="1"/>
  <c r="AB325" i="1"/>
  <c r="S326" i="1"/>
  <c r="T326" i="1"/>
  <c r="X326" i="1"/>
  <c r="Y326" i="1"/>
  <c r="Z326" i="1"/>
  <c r="AA326" i="1"/>
  <c r="AB326" i="1"/>
  <c r="S327" i="1"/>
  <c r="T327" i="1"/>
  <c r="X327" i="1"/>
  <c r="Y327" i="1"/>
  <c r="Z327" i="1"/>
  <c r="AA327" i="1"/>
  <c r="AB327" i="1"/>
  <c r="S328" i="1"/>
  <c r="T328" i="1"/>
  <c r="X328" i="1"/>
  <c r="Y328" i="1"/>
  <c r="Z328" i="1"/>
  <c r="AA328" i="1"/>
  <c r="AB328" i="1"/>
  <c r="S329" i="1"/>
  <c r="T329" i="1"/>
  <c r="X329" i="1"/>
  <c r="Y329" i="1"/>
  <c r="Z329" i="1"/>
  <c r="AA329" i="1"/>
  <c r="AB329" i="1"/>
  <c r="S330" i="1"/>
  <c r="T330" i="1"/>
  <c r="X330" i="1"/>
  <c r="Y330" i="1"/>
  <c r="Z330" i="1"/>
  <c r="AA330" i="1"/>
  <c r="AB330" i="1"/>
  <c r="S331" i="1"/>
  <c r="T331" i="1"/>
  <c r="X331" i="1"/>
  <c r="Y331" i="1"/>
  <c r="Z331" i="1"/>
  <c r="AA331" i="1"/>
  <c r="AB331" i="1"/>
  <c r="S332" i="1"/>
  <c r="T332" i="1"/>
  <c r="X332" i="1"/>
  <c r="Y332" i="1"/>
  <c r="Z332" i="1"/>
  <c r="AA332" i="1"/>
  <c r="AB332" i="1"/>
  <c r="S333" i="1"/>
  <c r="T333" i="1"/>
  <c r="X333" i="1"/>
  <c r="Y333" i="1"/>
  <c r="Z333" i="1"/>
  <c r="AA333" i="1"/>
  <c r="AB333" i="1"/>
  <c r="S334" i="1"/>
  <c r="T334" i="1"/>
  <c r="X334" i="1"/>
  <c r="Y334" i="1"/>
  <c r="Z334" i="1"/>
  <c r="AA334" i="1"/>
  <c r="AB334" i="1"/>
  <c r="S335" i="1"/>
  <c r="T335" i="1"/>
  <c r="X335" i="1"/>
  <c r="Y335" i="1"/>
  <c r="Z335" i="1"/>
  <c r="AA335" i="1"/>
  <c r="AB335" i="1"/>
  <c r="S336" i="1"/>
  <c r="T336" i="1"/>
  <c r="X336" i="1"/>
  <c r="Y336" i="1"/>
  <c r="Z336" i="1"/>
  <c r="AA336" i="1"/>
  <c r="AC336" i="1" s="1"/>
  <c r="AD336" i="1" s="1"/>
  <c r="AB336" i="1"/>
  <c r="S337" i="1"/>
  <c r="T337" i="1"/>
  <c r="X337" i="1"/>
  <c r="Y337" i="1"/>
  <c r="Z337" i="1"/>
  <c r="AA337" i="1"/>
  <c r="AB337" i="1"/>
  <c r="S338" i="1"/>
  <c r="T338" i="1"/>
  <c r="X338" i="1"/>
  <c r="Y338" i="1"/>
  <c r="Z338" i="1"/>
  <c r="AA338" i="1"/>
  <c r="AB338" i="1"/>
  <c r="S339" i="1"/>
  <c r="T339" i="1"/>
  <c r="X339" i="1"/>
  <c r="Y339" i="1"/>
  <c r="Z339" i="1"/>
  <c r="AA339" i="1"/>
  <c r="AB339" i="1"/>
  <c r="S340" i="1"/>
  <c r="T340" i="1"/>
  <c r="X340" i="1"/>
  <c r="Y340" i="1"/>
  <c r="Z340" i="1"/>
  <c r="AA340" i="1"/>
  <c r="AB340" i="1"/>
  <c r="AB276" i="1"/>
  <c r="AA276" i="1"/>
  <c r="Z276" i="1"/>
  <c r="Y276" i="1"/>
  <c r="X276" i="1"/>
  <c r="T276" i="1"/>
  <c r="S276" i="1"/>
  <c r="AH3" i="4"/>
  <c r="AH4" i="4"/>
  <c r="AH5" i="4"/>
  <c r="AH6" i="4"/>
  <c r="AH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2" i="4"/>
  <c r="V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2" i="4"/>
  <c r="S273" i="1"/>
  <c r="T273" i="1"/>
  <c r="X273" i="1"/>
  <c r="Y273" i="1"/>
  <c r="Z273" i="1"/>
  <c r="AA273" i="1"/>
  <c r="AB273" i="1"/>
  <c r="S274" i="1"/>
  <c r="T274" i="1"/>
  <c r="X274" i="1"/>
  <c r="Y274" i="1"/>
  <c r="Z274" i="1"/>
  <c r="AA274" i="1"/>
  <c r="AB274" i="1"/>
  <c r="AB185" i="1"/>
  <c r="AB186" i="1"/>
  <c r="AB187" i="1"/>
  <c r="AB184" i="1"/>
  <c r="AB193" i="1"/>
  <c r="AB194" i="1"/>
  <c r="AB189" i="1"/>
  <c r="AB190" i="1"/>
  <c r="AB192" i="1"/>
  <c r="AB191" i="1"/>
  <c r="AB188" i="1"/>
  <c r="AB195" i="1"/>
  <c r="AB196" i="1"/>
  <c r="AB197" i="1"/>
  <c r="AB198" i="1"/>
  <c r="AB201" i="1"/>
  <c r="AB202" i="1"/>
  <c r="AB199" i="1"/>
  <c r="AB200" i="1"/>
  <c r="AB203" i="1"/>
  <c r="AB204" i="1"/>
  <c r="AB205" i="1"/>
  <c r="AB206" i="1"/>
  <c r="AB207" i="1"/>
  <c r="AB208" i="1"/>
  <c r="AB209" i="1"/>
  <c r="AB210" i="1"/>
  <c r="AB211" i="1"/>
  <c r="AB218" i="1"/>
  <c r="AB219" i="1"/>
  <c r="AB220" i="1"/>
  <c r="AB214" i="1"/>
  <c r="AB217" i="1"/>
  <c r="AB221" i="1"/>
  <c r="AB215" i="1"/>
  <c r="AB216" i="1"/>
  <c r="AB212" i="1"/>
  <c r="AB213" i="1"/>
  <c r="AB225" i="1"/>
  <c r="AB222" i="1"/>
  <c r="AB223" i="1"/>
  <c r="AB224" i="1"/>
  <c r="AB230" i="1"/>
  <c r="AB228" i="1"/>
  <c r="AB229" i="1"/>
  <c r="AB226" i="1"/>
  <c r="AB227" i="1"/>
  <c r="AB232" i="1"/>
  <c r="AB235" i="1"/>
  <c r="AB231" i="1"/>
  <c r="AB233" i="1"/>
  <c r="AB234" i="1"/>
  <c r="AB238" i="1"/>
  <c r="AB236" i="1"/>
  <c r="AB237" i="1"/>
  <c r="AB239" i="1"/>
  <c r="AB240" i="1"/>
  <c r="AB244" i="1"/>
  <c r="AB241" i="1"/>
  <c r="AB243" i="1"/>
  <c r="AB245" i="1"/>
  <c r="AB246" i="1"/>
  <c r="AB242" i="1"/>
  <c r="AB247" i="1"/>
  <c r="AB249" i="1"/>
  <c r="AB248" i="1"/>
  <c r="AB254" i="1"/>
  <c r="AB253" i="1"/>
  <c r="AB251" i="1"/>
  <c r="AB252" i="1"/>
  <c r="AB250" i="1"/>
  <c r="AB255" i="1"/>
  <c r="AB256" i="1"/>
  <c r="AB257" i="1"/>
  <c r="AB258" i="1"/>
  <c r="AB261" i="1"/>
  <c r="AB259" i="1"/>
  <c r="AB260" i="1"/>
  <c r="AB262" i="1"/>
  <c r="AB264" i="1"/>
  <c r="AB265" i="1"/>
  <c r="AB263" i="1"/>
  <c r="AB267" i="1"/>
  <c r="AB266" i="1"/>
  <c r="AB268" i="1"/>
  <c r="AB270" i="1"/>
  <c r="AB271" i="1"/>
  <c r="AB272" i="1"/>
  <c r="AB269" i="1"/>
  <c r="AB183" i="1"/>
  <c r="AB178" i="1"/>
  <c r="M57" i="8" l="1"/>
  <c r="N57" i="8" s="1"/>
  <c r="M16" i="8"/>
  <c r="N16" i="8" s="1"/>
  <c r="O16" i="8" s="1"/>
  <c r="AC290" i="1"/>
  <c r="AD290" i="1" s="1"/>
  <c r="AC310" i="1"/>
  <c r="AD310" i="1" s="1"/>
  <c r="AC320" i="1"/>
  <c r="AC330" i="1"/>
  <c r="AC304" i="1"/>
  <c r="AC337" i="1"/>
  <c r="AC284" i="1"/>
  <c r="AD284" i="1" s="1"/>
  <c r="AC338" i="1"/>
  <c r="AC328" i="1"/>
  <c r="AD328" i="1" s="1"/>
  <c r="AD318" i="1"/>
  <c r="AC293" i="1"/>
  <c r="AD293" i="1" s="1"/>
  <c r="AB275" i="1"/>
  <c r="AC311" i="1"/>
  <c r="AC299" i="1"/>
  <c r="AD299" i="1" s="1"/>
  <c r="AC327" i="1"/>
  <c r="AD327" i="1" s="1"/>
  <c r="AC322" i="1"/>
  <c r="AD322" i="1" s="1"/>
  <c r="AC317" i="1"/>
  <c r="AD317" i="1" s="1"/>
  <c r="AC274" i="1"/>
  <c r="AC282" i="1"/>
  <c r="AD282" i="1" s="1"/>
  <c r="AC303" i="1"/>
  <c r="AC280" i="1"/>
  <c r="AC326" i="1"/>
  <c r="AD326" i="1" s="1"/>
  <c r="AD306" i="1"/>
  <c r="AC296" i="1"/>
  <c r="AC334" i="1"/>
  <c r="AC329" i="1"/>
  <c r="AD329" i="1" s="1"/>
  <c r="AD337" i="1"/>
  <c r="AC332" i="1"/>
  <c r="AD332" i="1" s="1"/>
  <c r="AC292" i="1"/>
  <c r="AD330" i="1"/>
  <c r="AC325" i="1"/>
  <c r="AD325" i="1" s="1"/>
  <c r="AC273" i="1"/>
  <c r="AD273" i="1" s="1"/>
  <c r="AC340" i="1"/>
  <c r="AD340" i="1" s="1"/>
  <c r="AD334" i="1"/>
  <c r="AC314" i="1"/>
  <c r="AD314" i="1" s="1"/>
  <c r="AD308" i="1"/>
  <c r="AC289" i="1"/>
  <c r="AD289" i="1" s="1"/>
  <c r="AC277" i="1"/>
  <c r="AD277" i="1" s="1"/>
  <c r="AC331" i="1"/>
  <c r="AD331" i="1" s="1"/>
  <c r="AC295" i="1"/>
  <c r="AD295" i="1" s="1"/>
  <c r="AC283" i="1"/>
  <c r="AC335" i="1"/>
  <c r="AD274" i="1"/>
  <c r="AD320" i="1"/>
  <c r="AD292" i="1"/>
  <c r="AD280" i="1"/>
  <c r="AD338" i="1"/>
  <c r="AC323" i="1"/>
  <c r="AD323" i="1" s="1"/>
  <c r="AC309" i="1"/>
  <c r="AD309" i="1" s="1"/>
  <c r="AD312" i="1"/>
  <c r="AC301" i="1"/>
  <c r="AD301" i="1" s="1"/>
  <c r="AC287" i="1"/>
  <c r="AD287" i="1" s="1"/>
  <c r="AD324" i="1"/>
  <c r="AC321" i="1"/>
  <c r="AD321" i="1" s="1"/>
  <c r="AC307" i="1"/>
  <c r="AD307" i="1" s="1"/>
  <c r="AD304" i="1"/>
  <c r="AD296" i="1"/>
  <c r="AC291" i="1"/>
  <c r="AD291" i="1" s="1"/>
  <c r="AC279" i="1"/>
  <c r="AD279" i="1" s="1"/>
  <c r="AC339" i="1"/>
  <c r="AD339" i="1" s="1"/>
  <c r="AD316" i="1"/>
  <c r="AC313" i="1"/>
  <c r="AD313" i="1" s="1"/>
  <c r="AC333" i="1"/>
  <c r="AD333" i="1" s="1"/>
  <c r="AC319" i="1"/>
  <c r="AD288" i="1"/>
  <c r="AC305" i="1"/>
  <c r="AD305" i="1" s="1"/>
  <c r="AC300" i="1"/>
  <c r="AD300" i="1" s="1"/>
  <c r="AC297" i="1"/>
  <c r="AD297" i="1" s="1"/>
  <c r="M21" i="8"/>
  <c r="N21" i="8" s="1"/>
  <c r="M2" i="8"/>
  <c r="N2" i="8" s="1"/>
  <c r="O2" i="8" s="1"/>
  <c r="M55" i="8"/>
  <c r="N55" i="8" s="1"/>
  <c r="O55" i="8" s="1"/>
  <c r="M19" i="8"/>
  <c r="N19" i="8" s="1"/>
  <c r="O19" i="8" s="1"/>
  <c r="M7" i="8"/>
  <c r="N7" i="8" s="1"/>
  <c r="O7" i="8" s="1"/>
  <c r="M30" i="8"/>
  <c r="N30" i="8" s="1"/>
  <c r="O30" i="8" s="1"/>
  <c r="M66" i="8"/>
  <c r="N66" i="8" s="1"/>
  <c r="O66" i="8" s="1"/>
  <c r="M42" i="8"/>
  <c r="N42" i="8" s="1"/>
  <c r="O42" i="8" s="1"/>
  <c r="M6" i="8"/>
  <c r="N6" i="8" s="1"/>
  <c r="O6" i="8" s="1"/>
  <c r="M43" i="8"/>
  <c r="N43" i="8" s="1"/>
  <c r="O43" i="8" s="1"/>
  <c r="M31" i="8"/>
  <c r="N31" i="8" s="1"/>
  <c r="O31" i="8" s="1"/>
  <c r="M44" i="8"/>
  <c r="N44" i="8" s="1"/>
  <c r="O44" i="8" s="1"/>
  <c r="M61" i="8"/>
  <c r="N61" i="8" s="1"/>
  <c r="O61" i="8" s="1"/>
  <c r="M49" i="8"/>
  <c r="N49" i="8" s="1"/>
  <c r="O49" i="8" s="1"/>
  <c r="M37" i="8"/>
  <c r="M25" i="8"/>
  <c r="M13" i="8"/>
  <c r="N13" i="8" s="1"/>
  <c r="O13" i="8" s="1"/>
  <c r="M54" i="8"/>
  <c r="N54" i="8" s="1"/>
  <c r="O54" i="8" s="1"/>
  <c r="M18" i="8"/>
  <c r="N18" i="8" s="1"/>
  <c r="O18" i="8" s="1"/>
  <c r="M20" i="8"/>
  <c r="N20" i="8" s="1"/>
  <c r="O20" i="8" s="1"/>
  <c r="M60" i="8"/>
  <c r="N60" i="8" s="1"/>
  <c r="O60" i="8" s="1"/>
  <c r="M48" i="8"/>
  <c r="M36" i="8"/>
  <c r="N36" i="8" s="1"/>
  <c r="O36" i="8" s="1"/>
  <c r="M24" i="8"/>
  <c r="N24" i="8" s="1"/>
  <c r="O24" i="8" s="1"/>
  <c r="M12" i="8"/>
  <c r="N12" i="8" s="1"/>
  <c r="O12" i="8" s="1"/>
  <c r="M65" i="8"/>
  <c r="M53" i="8"/>
  <c r="N53" i="8" s="1"/>
  <c r="O53" i="8" s="1"/>
  <c r="M41" i="8"/>
  <c r="M29" i="8"/>
  <c r="M17" i="8"/>
  <c r="N17" i="8" s="1"/>
  <c r="O17" i="8" s="1"/>
  <c r="M5" i="8"/>
  <c r="N5" i="8" s="1"/>
  <c r="O5" i="8" s="1"/>
  <c r="M51" i="8"/>
  <c r="N51" i="8" s="1"/>
  <c r="O51" i="8" s="1"/>
  <c r="M39" i="8"/>
  <c r="N39" i="8" s="1"/>
  <c r="O39" i="8" s="1"/>
  <c r="M27" i="8"/>
  <c r="N27" i="8" s="1"/>
  <c r="O27" i="8" s="1"/>
  <c r="M63" i="8"/>
  <c r="N63" i="8" s="1"/>
  <c r="O63" i="8" s="1"/>
  <c r="M62" i="8"/>
  <c r="N62" i="8" s="1"/>
  <c r="O62" i="8" s="1"/>
  <c r="M50" i="8"/>
  <c r="N50" i="8" s="1"/>
  <c r="O50" i="8" s="1"/>
  <c r="M38" i="8"/>
  <c r="N38" i="8" s="1"/>
  <c r="O38" i="8" s="1"/>
  <c r="M26" i="8"/>
  <c r="M14" i="8"/>
  <c r="N14" i="8" s="1"/>
  <c r="O14" i="8" s="1"/>
  <c r="M15" i="8"/>
  <c r="M3" i="8"/>
  <c r="N3" i="8" s="1"/>
  <c r="O3" i="8" s="1"/>
  <c r="N41" i="8"/>
  <c r="N59" i="8"/>
  <c r="O59" i="8" s="1"/>
  <c r="N35" i="8"/>
  <c r="O35" i="8" s="1"/>
  <c r="N64" i="8"/>
  <c r="O64" i="8" s="1"/>
  <c r="N4" i="8"/>
  <c r="O4" i="8" s="1"/>
  <c r="N25" i="8"/>
  <c r="O25" i="8" s="1"/>
  <c r="N47" i="8"/>
  <c r="O47" i="8" s="1"/>
  <c r="N52" i="8"/>
  <c r="O52" i="8" s="1"/>
  <c r="N26" i="8"/>
  <c r="N48" i="8"/>
  <c r="O48" i="8" s="1"/>
  <c r="N40" i="8"/>
  <c r="O40" i="8" s="1"/>
  <c r="N65" i="8"/>
  <c r="N28" i="8"/>
  <c r="O28" i="8" s="1"/>
  <c r="N11" i="8"/>
  <c r="O11" i="8" s="1"/>
  <c r="N37" i="8"/>
  <c r="N23" i="8"/>
  <c r="O23" i="8" s="1"/>
  <c r="N46" i="8"/>
  <c r="O46" i="8" s="1"/>
  <c r="N10" i="8"/>
  <c r="O10" i="8" s="1"/>
  <c r="O57" i="8"/>
  <c r="O45" i="8"/>
  <c r="O33" i="8"/>
  <c r="O21" i="8"/>
  <c r="O9" i="8"/>
  <c r="N58" i="8"/>
  <c r="O58" i="8" s="1"/>
  <c r="N22" i="8"/>
  <c r="O22" i="8" s="1"/>
  <c r="N34" i="8"/>
  <c r="O34" i="8" s="1"/>
  <c r="AD311" i="1"/>
  <c r="AD303" i="1"/>
  <c r="AD283" i="1"/>
  <c r="AD335" i="1"/>
  <c r="AD319" i="1"/>
  <c r="AC315" i="1"/>
  <c r="AD315" i="1" s="1"/>
  <c r="AC276" i="1"/>
  <c r="AD276" i="1" s="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5" i="1"/>
  <c r="X186" i="1"/>
  <c r="X187" i="1"/>
  <c r="X184" i="1"/>
  <c r="X193" i="1"/>
  <c r="X194" i="1"/>
  <c r="X189" i="1"/>
  <c r="X190" i="1"/>
  <c r="X192" i="1"/>
  <c r="X191" i="1"/>
  <c r="X188" i="1"/>
  <c r="X195" i="1"/>
  <c r="X196" i="1"/>
  <c r="X197" i="1"/>
  <c r="X198" i="1"/>
  <c r="X201" i="1"/>
  <c r="X202" i="1"/>
  <c r="X199" i="1"/>
  <c r="X200" i="1"/>
  <c r="X203" i="1"/>
  <c r="X204" i="1"/>
  <c r="X205" i="1"/>
  <c r="X206" i="1"/>
  <c r="X207" i="1"/>
  <c r="X208" i="1"/>
  <c r="X209" i="1"/>
  <c r="X210" i="1"/>
  <c r="X211" i="1"/>
  <c r="X218" i="1"/>
  <c r="X219" i="1"/>
  <c r="X220" i="1"/>
  <c r="X214" i="1"/>
  <c r="X217" i="1"/>
  <c r="X221" i="1"/>
  <c r="X215" i="1"/>
  <c r="X216" i="1"/>
  <c r="X212" i="1"/>
  <c r="X213" i="1"/>
  <c r="X225" i="1"/>
  <c r="X222" i="1"/>
  <c r="X223" i="1"/>
  <c r="X224" i="1"/>
  <c r="X230" i="1"/>
  <c r="X228" i="1"/>
  <c r="X229" i="1"/>
  <c r="X226" i="1"/>
  <c r="X227" i="1"/>
  <c r="X232" i="1"/>
  <c r="X235" i="1"/>
  <c r="X231" i="1"/>
  <c r="X233" i="1"/>
  <c r="X234" i="1"/>
  <c r="X238" i="1"/>
  <c r="X236" i="1"/>
  <c r="X237" i="1"/>
  <c r="X239" i="1"/>
  <c r="X240" i="1"/>
  <c r="X244" i="1"/>
  <c r="X241" i="1"/>
  <c r="X243" i="1"/>
  <c r="X245" i="1"/>
  <c r="X246" i="1"/>
  <c r="X242" i="1"/>
  <c r="X247" i="1"/>
  <c r="X249" i="1"/>
  <c r="X248" i="1"/>
  <c r="X254" i="1"/>
  <c r="X253" i="1"/>
  <c r="X251" i="1"/>
  <c r="X252" i="1"/>
  <c r="X250" i="1"/>
  <c r="X255" i="1"/>
  <c r="X256" i="1"/>
  <c r="X257" i="1"/>
  <c r="X258" i="1"/>
  <c r="X261" i="1"/>
  <c r="X259" i="1"/>
  <c r="X260" i="1"/>
  <c r="X262" i="1"/>
  <c r="X264" i="1"/>
  <c r="X265" i="1"/>
  <c r="X263" i="1"/>
  <c r="X267" i="1"/>
  <c r="X266" i="1"/>
  <c r="X268" i="1"/>
  <c r="X270" i="1"/>
  <c r="X271" i="1"/>
  <c r="X272" i="1"/>
  <c r="X269" i="1"/>
  <c r="X4" i="1"/>
  <c r="S185" i="1"/>
  <c r="T185" i="1"/>
  <c r="Y185" i="1"/>
  <c r="Z185" i="1"/>
  <c r="AA185" i="1"/>
  <c r="S186" i="1"/>
  <c r="T186" i="1"/>
  <c r="Y186" i="1"/>
  <c r="Z186" i="1"/>
  <c r="AA186" i="1"/>
  <c r="AC186" i="1" s="1"/>
  <c r="AD186" i="1" s="1"/>
  <c r="S187" i="1"/>
  <c r="T187" i="1"/>
  <c r="Y187" i="1"/>
  <c r="Z187" i="1"/>
  <c r="AA187" i="1"/>
  <c r="AC187" i="1" s="1"/>
  <c r="AD187" i="1" s="1"/>
  <c r="S184" i="1"/>
  <c r="T184" i="1"/>
  <c r="Y184" i="1"/>
  <c r="Z184" i="1"/>
  <c r="AA184" i="1"/>
  <c r="S193" i="1"/>
  <c r="T193" i="1"/>
  <c r="Y193" i="1"/>
  <c r="Z193" i="1"/>
  <c r="AA193" i="1"/>
  <c r="S194" i="1"/>
  <c r="T194" i="1"/>
  <c r="Y194" i="1"/>
  <c r="Z194" i="1"/>
  <c r="AA194" i="1"/>
  <c r="AC194" i="1" s="1"/>
  <c r="AD194" i="1" s="1"/>
  <c r="S189" i="1"/>
  <c r="T189" i="1"/>
  <c r="Y189" i="1"/>
  <c r="Z189" i="1"/>
  <c r="AA189" i="1"/>
  <c r="AC189" i="1" s="1"/>
  <c r="AD189" i="1" s="1"/>
  <c r="S190" i="1"/>
  <c r="T190" i="1"/>
  <c r="Y190" i="1"/>
  <c r="Z190" i="1"/>
  <c r="AA190" i="1"/>
  <c r="S192" i="1"/>
  <c r="T192" i="1"/>
  <c r="Y192" i="1"/>
  <c r="Z192" i="1"/>
  <c r="AA192" i="1"/>
  <c r="S191" i="1"/>
  <c r="T191" i="1"/>
  <c r="Y191" i="1"/>
  <c r="Z191" i="1"/>
  <c r="AA191" i="1"/>
  <c r="AC191" i="1" s="1"/>
  <c r="AD191" i="1" s="1"/>
  <c r="S188" i="1"/>
  <c r="T188" i="1"/>
  <c r="Y188" i="1"/>
  <c r="Z188" i="1"/>
  <c r="AA188" i="1"/>
  <c r="AC188" i="1" s="1"/>
  <c r="AD188" i="1" s="1"/>
  <c r="S195" i="1"/>
  <c r="T195" i="1"/>
  <c r="Y195" i="1"/>
  <c r="Z195" i="1"/>
  <c r="AA195" i="1"/>
  <c r="S196" i="1"/>
  <c r="T196" i="1"/>
  <c r="Y196" i="1"/>
  <c r="Z196" i="1"/>
  <c r="AA196" i="1"/>
  <c r="S197" i="1"/>
  <c r="T197" i="1"/>
  <c r="Y197" i="1"/>
  <c r="Z197" i="1"/>
  <c r="AA197" i="1"/>
  <c r="AC197" i="1" s="1"/>
  <c r="AD197" i="1" s="1"/>
  <c r="S198" i="1"/>
  <c r="T198" i="1"/>
  <c r="Y198" i="1"/>
  <c r="Z198" i="1"/>
  <c r="AA198" i="1"/>
  <c r="AC198" i="1" s="1"/>
  <c r="AD198" i="1" s="1"/>
  <c r="S201" i="1"/>
  <c r="T201" i="1"/>
  <c r="Y201" i="1"/>
  <c r="Z201" i="1"/>
  <c r="AA201" i="1"/>
  <c r="S202" i="1"/>
  <c r="T202" i="1"/>
  <c r="Y202" i="1"/>
  <c r="Z202" i="1"/>
  <c r="AA202" i="1"/>
  <c r="S199" i="1"/>
  <c r="T199" i="1"/>
  <c r="Y199" i="1"/>
  <c r="Z199" i="1"/>
  <c r="AA199" i="1"/>
  <c r="AC199" i="1" s="1"/>
  <c r="AD199" i="1" s="1"/>
  <c r="S200" i="1"/>
  <c r="T200" i="1"/>
  <c r="Y200" i="1"/>
  <c r="Z200" i="1"/>
  <c r="AA200" i="1"/>
  <c r="AC200" i="1" s="1"/>
  <c r="AD200" i="1" s="1"/>
  <c r="S203" i="1"/>
  <c r="T203" i="1"/>
  <c r="Y203" i="1"/>
  <c r="Z203" i="1"/>
  <c r="AA203" i="1"/>
  <c r="S204" i="1"/>
  <c r="T204" i="1"/>
  <c r="Y204" i="1"/>
  <c r="Z204" i="1"/>
  <c r="AA204" i="1"/>
  <c r="S205" i="1"/>
  <c r="T205" i="1"/>
  <c r="Y205" i="1"/>
  <c r="Z205" i="1"/>
  <c r="AA205" i="1"/>
  <c r="AC205" i="1" s="1"/>
  <c r="AD205" i="1" s="1"/>
  <c r="S206" i="1"/>
  <c r="T206" i="1"/>
  <c r="Y206" i="1"/>
  <c r="Z206" i="1"/>
  <c r="AA206" i="1"/>
  <c r="AC206" i="1" s="1"/>
  <c r="AD206" i="1" s="1"/>
  <c r="S207" i="1"/>
  <c r="T207" i="1"/>
  <c r="Y207" i="1"/>
  <c r="Z207" i="1"/>
  <c r="AA207" i="1"/>
  <c r="S208" i="1"/>
  <c r="T208" i="1"/>
  <c r="Y208" i="1"/>
  <c r="Z208" i="1"/>
  <c r="AA208" i="1"/>
  <c r="S209" i="1"/>
  <c r="T209" i="1"/>
  <c r="Y209" i="1"/>
  <c r="Z209" i="1"/>
  <c r="AA209" i="1"/>
  <c r="S210" i="1"/>
  <c r="T210" i="1"/>
  <c r="Y210" i="1"/>
  <c r="Z210" i="1"/>
  <c r="AA210" i="1"/>
  <c r="AC210" i="1" s="1"/>
  <c r="AD210" i="1" s="1"/>
  <c r="S211" i="1"/>
  <c r="T211" i="1"/>
  <c r="Y211" i="1"/>
  <c r="Z211" i="1"/>
  <c r="AA211" i="1"/>
  <c r="S218" i="1"/>
  <c r="T218" i="1"/>
  <c r="Y218" i="1"/>
  <c r="Z218" i="1"/>
  <c r="AA218" i="1"/>
  <c r="S219" i="1"/>
  <c r="T219" i="1"/>
  <c r="Y219" i="1"/>
  <c r="Z219" i="1"/>
  <c r="AA219" i="1"/>
  <c r="S220" i="1"/>
  <c r="T220" i="1"/>
  <c r="Y220" i="1"/>
  <c r="Z220" i="1"/>
  <c r="AA220" i="1"/>
  <c r="AC220" i="1" s="1"/>
  <c r="AD220" i="1" s="1"/>
  <c r="S214" i="1"/>
  <c r="T214" i="1"/>
  <c r="Y214" i="1"/>
  <c r="Z214" i="1"/>
  <c r="AA214" i="1"/>
  <c r="S217" i="1"/>
  <c r="T217" i="1"/>
  <c r="Y217" i="1"/>
  <c r="Z217" i="1"/>
  <c r="AA217" i="1"/>
  <c r="S221" i="1"/>
  <c r="T221" i="1"/>
  <c r="Y221" i="1"/>
  <c r="Z221" i="1"/>
  <c r="AA221" i="1"/>
  <c r="S215" i="1"/>
  <c r="T215" i="1"/>
  <c r="Y215" i="1"/>
  <c r="Z215" i="1"/>
  <c r="AA215" i="1"/>
  <c r="AC215" i="1" s="1"/>
  <c r="AD215" i="1" s="1"/>
  <c r="S216" i="1"/>
  <c r="T216" i="1"/>
  <c r="Y216" i="1"/>
  <c r="Z216" i="1"/>
  <c r="AA216" i="1"/>
  <c r="S212" i="1"/>
  <c r="T212" i="1"/>
  <c r="Y212" i="1"/>
  <c r="Z212" i="1"/>
  <c r="AA212" i="1"/>
  <c r="S213" i="1"/>
  <c r="T213" i="1"/>
  <c r="Y213" i="1"/>
  <c r="Z213" i="1"/>
  <c r="AA213" i="1"/>
  <c r="S225" i="1"/>
  <c r="T225" i="1"/>
  <c r="Y225" i="1"/>
  <c r="Z225" i="1"/>
  <c r="AA225" i="1"/>
  <c r="AC225" i="1" s="1"/>
  <c r="AD225" i="1" s="1"/>
  <c r="S222" i="1"/>
  <c r="T222" i="1"/>
  <c r="Y222" i="1"/>
  <c r="Z222" i="1"/>
  <c r="AA222" i="1"/>
  <c r="S223" i="1"/>
  <c r="T223" i="1"/>
  <c r="Y223" i="1"/>
  <c r="Z223" i="1"/>
  <c r="AA223" i="1"/>
  <c r="S224" i="1"/>
  <c r="T224" i="1"/>
  <c r="Y224" i="1"/>
  <c r="Z224" i="1"/>
  <c r="AA224" i="1"/>
  <c r="S230" i="1"/>
  <c r="T230" i="1"/>
  <c r="Y230" i="1"/>
  <c r="Z230" i="1"/>
  <c r="AA230" i="1"/>
  <c r="AC230" i="1" s="1"/>
  <c r="AD230" i="1" s="1"/>
  <c r="S228" i="1"/>
  <c r="T228" i="1"/>
  <c r="Y228" i="1"/>
  <c r="Z228" i="1"/>
  <c r="AA228" i="1"/>
  <c r="S229" i="1"/>
  <c r="T229" i="1"/>
  <c r="Y229" i="1"/>
  <c r="Z229" i="1"/>
  <c r="AA229" i="1"/>
  <c r="S226" i="1"/>
  <c r="T226" i="1"/>
  <c r="Y226" i="1"/>
  <c r="Z226" i="1"/>
  <c r="AA226" i="1"/>
  <c r="S227" i="1"/>
  <c r="T227" i="1"/>
  <c r="Y227" i="1"/>
  <c r="Z227" i="1"/>
  <c r="AA227" i="1"/>
  <c r="AC227" i="1" s="1"/>
  <c r="AD227" i="1" s="1"/>
  <c r="S232" i="1"/>
  <c r="T232" i="1"/>
  <c r="Y232" i="1"/>
  <c r="Z232" i="1"/>
  <c r="AA232" i="1"/>
  <c r="S235" i="1"/>
  <c r="T235" i="1"/>
  <c r="Y235" i="1"/>
  <c r="Z235" i="1"/>
  <c r="AA235" i="1"/>
  <c r="S231" i="1"/>
  <c r="T231" i="1"/>
  <c r="Y231" i="1"/>
  <c r="Z231" i="1"/>
  <c r="AA231" i="1"/>
  <c r="S233" i="1"/>
  <c r="T233" i="1"/>
  <c r="Y233" i="1"/>
  <c r="Z233" i="1"/>
  <c r="AA233" i="1"/>
  <c r="AC233" i="1" s="1"/>
  <c r="AD233" i="1" s="1"/>
  <c r="S234" i="1"/>
  <c r="T234" i="1"/>
  <c r="Y234" i="1"/>
  <c r="Z234" i="1"/>
  <c r="AA234" i="1"/>
  <c r="S238" i="1"/>
  <c r="T238" i="1"/>
  <c r="Y238" i="1"/>
  <c r="Z238" i="1"/>
  <c r="AA238" i="1"/>
  <c r="S236" i="1"/>
  <c r="T236" i="1"/>
  <c r="Y236" i="1"/>
  <c r="Z236" i="1"/>
  <c r="AA236" i="1"/>
  <c r="S237" i="1"/>
  <c r="T237" i="1"/>
  <c r="Y237" i="1"/>
  <c r="Z237" i="1"/>
  <c r="AA237" i="1"/>
  <c r="AC237" i="1" s="1"/>
  <c r="AD237" i="1" s="1"/>
  <c r="S239" i="1"/>
  <c r="T239" i="1"/>
  <c r="Y239" i="1"/>
  <c r="Z239" i="1"/>
  <c r="AA239" i="1"/>
  <c r="S240" i="1"/>
  <c r="T240" i="1"/>
  <c r="Y240" i="1"/>
  <c r="Z240" i="1"/>
  <c r="AA240" i="1"/>
  <c r="S244" i="1"/>
  <c r="T244" i="1"/>
  <c r="Y244" i="1"/>
  <c r="Z244" i="1"/>
  <c r="AA244" i="1"/>
  <c r="S241" i="1"/>
  <c r="T241" i="1"/>
  <c r="Y241" i="1"/>
  <c r="Z241" i="1"/>
  <c r="AA241" i="1"/>
  <c r="AC241" i="1" s="1"/>
  <c r="AD241" i="1" s="1"/>
  <c r="S243" i="1"/>
  <c r="T243" i="1"/>
  <c r="Y243" i="1"/>
  <c r="Z243" i="1"/>
  <c r="AA243" i="1"/>
  <c r="S245" i="1"/>
  <c r="T245" i="1"/>
  <c r="Y245" i="1"/>
  <c r="Z245" i="1"/>
  <c r="AA245" i="1"/>
  <c r="S246" i="1"/>
  <c r="T246" i="1"/>
  <c r="Y246" i="1"/>
  <c r="Z246" i="1"/>
  <c r="AA246" i="1"/>
  <c r="S242" i="1"/>
  <c r="T242" i="1"/>
  <c r="Y242" i="1"/>
  <c r="Z242" i="1"/>
  <c r="AA242" i="1"/>
  <c r="AC242" i="1" s="1"/>
  <c r="AD242" i="1" s="1"/>
  <c r="S247" i="1"/>
  <c r="T247" i="1"/>
  <c r="Y247" i="1"/>
  <c r="Z247" i="1"/>
  <c r="AA247" i="1"/>
  <c r="S249" i="1"/>
  <c r="T249" i="1"/>
  <c r="Y249" i="1"/>
  <c r="Z249" i="1"/>
  <c r="AA249" i="1"/>
  <c r="S248" i="1"/>
  <c r="T248" i="1"/>
  <c r="Y248" i="1"/>
  <c r="Z248" i="1"/>
  <c r="AA248" i="1"/>
  <c r="S254" i="1"/>
  <c r="T254" i="1"/>
  <c r="Y254" i="1"/>
  <c r="Z254" i="1"/>
  <c r="AA254" i="1"/>
  <c r="AC254" i="1" s="1"/>
  <c r="AD254" i="1" s="1"/>
  <c r="S253" i="1"/>
  <c r="T253" i="1"/>
  <c r="Y253" i="1"/>
  <c r="Z253" i="1"/>
  <c r="AA253" i="1"/>
  <c r="S251" i="1"/>
  <c r="T251" i="1"/>
  <c r="Y251" i="1"/>
  <c r="Z251" i="1"/>
  <c r="AA251" i="1"/>
  <c r="S252" i="1"/>
  <c r="T252" i="1"/>
  <c r="Y252" i="1"/>
  <c r="Z252" i="1"/>
  <c r="AA252" i="1"/>
  <c r="S250" i="1"/>
  <c r="T250" i="1"/>
  <c r="Y250" i="1"/>
  <c r="Z250" i="1"/>
  <c r="AA250" i="1"/>
  <c r="S255" i="1"/>
  <c r="T255" i="1"/>
  <c r="Y255" i="1"/>
  <c r="Z255" i="1"/>
  <c r="AA255" i="1"/>
  <c r="S256" i="1"/>
  <c r="T256" i="1"/>
  <c r="Y256" i="1"/>
  <c r="Z256" i="1"/>
  <c r="AA256" i="1"/>
  <c r="S257" i="1"/>
  <c r="T257" i="1"/>
  <c r="Y257" i="1"/>
  <c r="Z257" i="1"/>
  <c r="AA257" i="1"/>
  <c r="S258" i="1"/>
  <c r="T258" i="1"/>
  <c r="Y258" i="1"/>
  <c r="Z258" i="1"/>
  <c r="AA258" i="1"/>
  <c r="S261" i="1"/>
  <c r="T261" i="1"/>
  <c r="Y261" i="1"/>
  <c r="Z261" i="1"/>
  <c r="AA261" i="1"/>
  <c r="S259" i="1"/>
  <c r="T259" i="1"/>
  <c r="Y259" i="1"/>
  <c r="Z259" i="1"/>
  <c r="AA259" i="1"/>
  <c r="S260" i="1"/>
  <c r="T260" i="1"/>
  <c r="Y260" i="1"/>
  <c r="Z260" i="1"/>
  <c r="AA260" i="1"/>
  <c r="S262" i="1"/>
  <c r="T262" i="1"/>
  <c r="Y262" i="1"/>
  <c r="Z262" i="1"/>
  <c r="AA262" i="1"/>
  <c r="S264" i="1"/>
  <c r="T264" i="1"/>
  <c r="Y264" i="1"/>
  <c r="Z264" i="1"/>
  <c r="AA264" i="1"/>
  <c r="S265" i="1"/>
  <c r="T265" i="1"/>
  <c r="Y265" i="1"/>
  <c r="Z265" i="1"/>
  <c r="AA265" i="1"/>
  <c r="S263" i="1"/>
  <c r="T263" i="1"/>
  <c r="Y263" i="1"/>
  <c r="Z263" i="1"/>
  <c r="AA263" i="1"/>
  <c r="S267" i="1"/>
  <c r="T267" i="1"/>
  <c r="Y267" i="1"/>
  <c r="Z267" i="1"/>
  <c r="AA267" i="1"/>
  <c r="S266" i="1"/>
  <c r="T266" i="1"/>
  <c r="Y266" i="1"/>
  <c r="Z266" i="1"/>
  <c r="AA266" i="1"/>
  <c r="S268" i="1"/>
  <c r="T268" i="1"/>
  <c r="Y268" i="1"/>
  <c r="Z268" i="1"/>
  <c r="AA268" i="1"/>
  <c r="S270" i="1"/>
  <c r="T270" i="1"/>
  <c r="Y270" i="1"/>
  <c r="Z270" i="1"/>
  <c r="AA270" i="1"/>
  <c r="S271" i="1"/>
  <c r="T271" i="1"/>
  <c r="Y271" i="1"/>
  <c r="Z271" i="1"/>
  <c r="AA271" i="1"/>
  <c r="S272" i="1"/>
  <c r="T272" i="1"/>
  <c r="Y272" i="1"/>
  <c r="Z272" i="1"/>
  <c r="AA272" i="1"/>
  <c r="AC272" i="1" s="1"/>
  <c r="AD272" i="1" s="1"/>
  <c r="S269" i="1"/>
  <c r="T269" i="1"/>
  <c r="Y269" i="1"/>
  <c r="Z269" i="1"/>
  <c r="AA269" i="1"/>
  <c r="AA183" i="1"/>
  <c r="AC183" i="1" s="1"/>
  <c r="Z183" i="1"/>
  <c r="Y183" i="1"/>
  <c r="T183" i="1"/>
  <c r="S183" i="1"/>
  <c r="Y178" i="1"/>
  <c r="S178" i="1"/>
  <c r="Z178" i="1"/>
  <c r="N178" i="1"/>
  <c r="O178" i="1" s="1"/>
  <c r="AA178" i="1"/>
  <c r="T178" i="1"/>
  <c r="Z147" i="1"/>
  <c r="Z14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76" i="1"/>
  <c r="AD183" i="1" l="1"/>
  <c r="AC178" i="1"/>
  <c r="AD178" i="1" s="1"/>
  <c r="O41" i="8"/>
  <c r="O37" i="8"/>
  <c r="O65" i="8"/>
  <c r="N29" i="8"/>
  <c r="O29" i="8" s="1"/>
  <c r="O26" i="8"/>
  <c r="N15" i="8"/>
  <c r="O15" i="8" s="1"/>
  <c r="AC260" i="1"/>
  <c r="AD260" i="1"/>
  <c r="AC268" i="1"/>
  <c r="AD268" i="1" s="1"/>
  <c r="AC212" i="1"/>
  <c r="AD212" i="1" s="1"/>
  <c r="AC208" i="1"/>
  <c r="AD208" i="1" s="1"/>
  <c r="AC264" i="1"/>
  <c r="AD264" i="1" s="1"/>
  <c r="AC253" i="1"/>
  <c r="AD253" i="1" s="1"/>
  <c r="AC239" i="1"/>
  <c r="AD239" i="1" s="1"/>
  <c r="AC228" i="1"/>
  <c r="AD228" i="1" s="1"/>
  <c r="AC214" i="1"/>
  <c r="AD214" i="1" s="1"/>
  <c r="AC203" i="1"/>
  <c r="AD203" i="1" s="1"/>
  <c r="AC190" i="1"/>
  <c r="AD190" i="1"/>
  <c r="AC256" i="1"/>
  <c r="AD256" i="1" s="1"/>
  <c r="AC245" i="1"/>
  <c r="AD245" i="1" s="1"/>
  <c r="AC235" i="1"/>
  <c r="AD235" i="1" s="1"/>
  <c r="AC196" i="1"/>
  <c r="AD196" i="1" s="1"/>
  <c r="AC185" i="1"/>
  <c r="AC271" i="1"/>
  <c r="AD271" i="1" s="1"/>
  <c r="AC258" i="1"/>
  <c r="AD258" i="1" s="1"/>
  <c r="AC263" i="1"/>
  <c r="AD263" i="1" s="1"/>
  <c r="AC221" i="1"/>
  <c r="AD221" i="1" s="1"/>
  <c r="AC269" i="1"/>
  <c r="AD269" i="1" s="1"/>
  <c r="AC259" i="1"/>
  <c r="AD259" i="1" s="1"/>
  <c r="AC249" i="1"/>
  <c r="AD249" i="1" s="1"/>
  <c r="AC238" i="1"/>
  <c r="AD238" i="1" s="1"/>
  <c r="AC223" i="1"/>
  <c r="AD223" i="1" s="1"/>
  <c r="AC218" i="1"/>
  <c r="AD218" i="1" s="1"/>
  <c r="AC202" i="1"/>
  <c r="AD202" i="1" s="1"/>
  <c r="AC193" i="1"/>
  <c r="AD193" i="1" s="1"/>
  <c r="AC248" i="1"/>
  <c r="AD248" i="1" s="1"/>
  <c r="AC244" i="1"/>
  <c r="AD244" i="1" s="1"/>
  <c r="AC266" i="1"/>
  <c r="AD266" i="1" s="1"/>
  <c r="AC255" i="1"/>
  <c r="AD255" i="1"/>
  <c r="AC232" i="1"/>
  <c r="AD232" i="1" s="1"/>
  <c r="AC262" i="1"/>
  <c r="AD262" i="1" s="1"/>
  <c r="AC243" i="1"/>
  <c r="AD243" i="1" s="1"/>
  <c r="AC270" i="1"/>
  <c r="AD270" i="1" s="1"/>
  <c r="AC257" i="1"/>
  <c r="AD257" i="1" s="1"/>
  <c r="AC246" i="1"/>
  <c r="AD246" i="1" s="1"/>
  <c r="AC231" i="1"/>
  <c r="AD231" i="1" s="1"/>
  <c r="AC213" i="1"/>
  <c r="AD213" i="1" s="1"/>
  <c r="AC209" i="1"/>
  <c r="AD209" i="1" s="1"/>
  <c r="AC236" i="1"/>
  <c r="AD236" i="1" s="1"/>
  <c r="AC252" i="1"/>
  <c r="AD252" i="1" s="1"/>
  <c r="AC226" i="1"/>
  <c r="AD226" i="1" s="1"/>
  <c r="AC207" i="1"/>
  <c r="AD207" i="1" s="1"/>
  <c r="AC195" i="1"/>
  <c r="AD195" i="1" s="1"/>
  <c r="AC265" i="1"/>
  <c r="AD265" i="1" s="1"/>
  <c r="AC251" i="1"/>
  <c r="AD251" i="1" s="1"/>
  <c r="AC240" i="1"/>
  <c r="AD240" i="1" s="1"/>
  <c r="AC229" i="1"/>
  <c r="AD229" i="1" s="1"/>
  <c r="AC217" i="1"/>
  <c r="AD217" i="1" s="1"/>
  <c r="AC204" i="1"/>
  <c r="AD204" i="1" s="1"/>
  <c r="AC192" i="1"/>
  <c r="AD192" i="1" s="1"/>
  <c r="AC267" i="1"/>
  <c r="AD267" i="1" s="1"/>
  <c r="AC250" i="1"/>
  <c r="AD250" i="1" s="1"/>
  <c r="AC224" i="1"/>
  <c r="AD224" i="1" s="1"/>
  <c r="AC219" i="1"/>
  <c r="AD219" i="1" s="1"/>
  <c r="AC216" i="1"/>
  <c r="AD216" i="1" s="1"/>
  <c r="AC261" i="1"/>
  <c r="AD261" i="1" s="1"/>
  <c r="AC247" i="1"/>
  <c r="AD247" i="1" s="1"/>
  <c r="AC234" i="1"/>
  <c r="AD234" i="1" s="1"/>
  <c r="AC222" i="1"/>
  <c r="AD222" i="1"/>
  <c r="AC211" i="1"/>
  <c r="AD211" i="1" s="1"/>
  <c r="AC201" i="1"/>
  <c r="AD201" i="1" s="1"/>
  <c r="AC184" i="1"/>
  <c r="AD184" i="1" s="1"/>
  <c r="S76" i="1"/>
  <c r="T76" i="1"/>
  <c r="Y76" i="1"/>
  <c r="AA76" i="1"/>
  <c r="AB76" i="1"/>
  <c r="S77" i="1"/>
  <c r="T77" i="1"/>
  <c r="Y77" i="1"/>
  <c r="AA77" i="1"/>
  <c r="AB77" i="1"/>
  <c r="S78" i="1"/>
  <c r="T78" i="1"/>
  <c r="Y78" i="1"/>
  <c r="AA78" i="1"/>
  <c r="AB78" i="1"/>
  <c r="S79" i="1"/>
  <c r="T79" i="1"/>
  <c r="Y79" i="1"/>
  <c r="AA79" i="1"/>
  <c r="AB79" i="1"/>
  <c r="S80" i="1"/>
  <c r="T80" i="1"/>
  <c r="Y80" i="1"/>
  <c r="AA80" i="1"/>
  <c r="AB80" i="1"/>
  <c r="S81" i="1"/>
  <c r="T81" i="1"/>
  <c r="Y81" i="1"/>
  <c r="AA81" i="1"/>
  <c r="AB81" i="1"/>
  <c r="S82" i="1"/>
  <c r="T82" i="1"/>
  <c r="Y82" i="1"/>
  <c r="AA82" i="1"/>
  <c r="AB82" i="1"/>
  <c r="S83" i="1"/>
  <c r="T83" i="1"/>
  <c r="Y83" i="1"/>
  <c r="AA83" i="1"/>
  <c r="AB83" i="1"/>
  <c r="S84" i="1"/>
  <c r="T84" i="1"/>
  <c r="Y84" i="1"/>
  <c r="AA84" i="1"/>
  <c r="AB84" i="1"/>
  <c r="S85" i="1"/>
  <c r="T85" i="1"/>
  <c r="Y85" i="1"/>
  <c r="AA85" i="1"/>
  <c r="AB85" i="1"/>
  <c r="S86" i="1"/>
  <c r="T86" i="1"/>
  <c r="Y86" i="1"/>
  <c r="AA86" i="1"/>
  <c r="AB86" i="1"/>
  <c r="S87" i="1"/>
  <c r="T87" i="1"/>
  <c r="Y87" i="1"/>
  <c r="AA87" i="1"/>
  <c r="AB87" i="1"/>
  <c r="S88" i="1"/>
  <c r="T88" i="1"/>
  <c r="Y88" i="1"/>
  <c r="AA88" i="1"/>
  <c r="AB88" i="1"/>
  <c r="S89" i="1"/>
  <c r="T89" i="1"/>
  <c r="Y89" i="1"/>
  <c r="AA89" i="1"/>
  <c r="AB89" i="1"/>
  <c r="S90" i="1"/>
  <c r="T90" i="1"/>
  <c r="Y90" i="1"/>
  <c r="AA90" i="1"/>
  <c r="AB90" i="1"/>
  <c r="S91" i="1"/>
  <c r="T91" i="1"/>
  <c r="Y91" i="1"/>
  <c r="AA91" i="1"/>
  <c r="AB91" i="1"/>
  <c r="S92" i="1"/>
  <c r="T92" i="1"/>
  <c r="Y92" i="1"/>
  <c r="AA92" i="1"/>
  <c r="AB92" i="1"/>
  <c r="S93" i="1"/>
  <c r="T93" i="1"/>
  <c r="Y93" i="1"/>
  <c r="AA93" i="1"/>
  <c r="AB93" i="1"/>
  <c r="S94" i="1"/>
  <c r="T94" i="1"/>
  <c r="Y94" i="1"/>
  <c r="AA94" i="1"/>
  <c r="AB94" i="1"/>
  <c r="S95" i="1"/>
  <c r="T95" i="1"/>
  <c r="Y95" i="1"/>
  <c r="AA95" i="1"/>
  <c r="AB95" i="1"/>
  <c r="S96" i="1"/>
  <c r="T96" i="1"/>
  <c r="Y96" i="1"/>
  <c r="AA96" i="1"/>
  <c r="AB96" i="1"/>
  <c r="S97" i="1"/>
  <c r="T97" i="1"/>
  <c r="Y97" i="1"/>
  <c r="AA97" i="1"/>
  <c r="AB97" i="1"/>
  <c r="S98" i="1"/>
  <c r="T98" i="1"/>
  <c r="Y98" i="1"/>
  <c r="AA98" i="1"/>
  <c r="AB98" i="1"/>
  <c r="S99" i="1"/>
  <c r="T99" i="1"/>
  <c r="Y99" i="1"/>
  <c r="AA99" i="1"/>
  <c r="AB99" i="1"/>
  <c r="S100" i="1"/>
  <c r="T100" i="1"/>
  <c r="Y100" i="1"/>
  <c r="AA100" i="1"/>
  <c r="AB100" i="1"/>
  <c r="S101" i="1"/>
  <c r="T101" i="1"/>
  <c r="Y101" i="1"/>
  <c r="AA101" i="1"/>
  <c r="AB101" i="1"/>
  <c r="S102" i="1"/>
  <c r="T102" i="1"/>
  <c r="Y102" i="1"/>
  <c r="AA102" i="1"/>
  <c r="AB102" i="1"/>
  <c r="S103" i="1"/>
  <c r="T103" i="1"/>
  <c r="Y103" i="1"/>
  <c r="AA103" i="1"/>
  <c r="AB103" i="1"/>
  <c r="S104" i="1"/>
  <c r="T104" i="1"/>
  <c r="Y104" i="1"/>
  <c r="AA104" i="1"/>
  <c r="AB104" i="1"/>
  <c r="S105" i="1"/>
  <c r="T105" i="1"/>
  <c r="Y105" i="1"/>
  <c r="AA105" i="1"/>
  <c r="AB105" i="1"/>
  <c r="S106" i="1"/>
  <c r="T106" i="1"/>
  <c r="Y106" i="1"/>
  <c r="AA106" i="1"/>
  <c r="AB106" i="1"/>
  <c r="S107" i="1"/>
  <c r="T107" i="1"/>
  <c r="Y107" i="1"/>
  <c r="AA107" i="1"/>
  <c r="AB107" i="1"/>
  <c r="S108" i="1"/>
  <c r="T108" i="1"/>
  <c r="Y108" i="1"/>
  <c r="AA108" i="1"/>
  <c r="AB108" i="1"/>
  <c r="AC108" i="1" s="1"/>
  <c r="AE108" i="1" s="1"/>
  <c r="S109" i="1"/>
  <c r="T109" i="1"/>
  <c r="Y109" i="1"/>
  <c r="AA109" i="1"/>
  <c r="AB109" i="1"/>
  <c r="S110" i="1"/>
  <c r="T110" i="1"/>
  <c r="Y110" i="1"/>
  <c r="AA110" i="1"/>
  <c r="AB110" i="1"/>
  <c r="S111" i="1"/>
  <c r="T111" i="1"/>
  <c r="Y111" i="1"/>
  <c r="AA111" i="1"/>
  <c r="AB111" i="1"/>
  <c r="S112" i="1"/>
  <c r="T112" i="1"/>
  <c r="Y112" i="1"/>
  <c r="AA112" i="1"/>
  <c r="AB112" i="1"/>
  <c r="S113" i="1"/>
  <c r="T113" i="1"/>
  <c r="Y113" i="1"/>
  <c r="AA113" i="1"/>
  <c r="AB113" i="1"/>
  <c r="S114" i="1"/>
  <c r="T114" i="1"/>
  <c r="Y114" i="1"/>
  <c r="AA114" i="1"/>
  <c r="AB114" i="1"/>
  <c r="S115" i="1"/>
  <c r="T115" i="1"/>
  <c r="Y115" i="1"/>
  <c r="AA115" i="1"/>
  <c r="AB115" i="1"/>
  <c r="S116" i="1"/>
  <c r="T116" i="1"/>
  <c r="Y116" i="1"/>
  <c r="AA116" i="1"/>
  <c r="AB116" i="1"/>
  <c r="S117" i="1"/>
  <c r="T117" i="1"/>
  <c r="Y117" i="1"/>
  <c r="AA117" i="1"/>
  <c r="AB117" i="1"/>
  <c r="S118" i="1"/>
  <c r="T118" i="1"/>
  <c r="Y118" i="1"/>
  <c r="AA118" i="1"/>
  <c r="AB118" i="1"/>
  <c r="S119" i="1"/>
  <c r="T119" i="1"/>
  <c r="Y119" i="1"/>
  <c r="AA119" i="1"/>
  <c r="AB119" i="1"/>
  <c r="S120" i="1"/>
  <c r="T120" i="1"/>
  <c r="Y120" i="1"/>
  <c r="AA120" i="1"/>
  <c r="AB120" i="1"/>
  <c r="AC120" i="1" s="1"/>
  <c r="AE120" i="1" s="1"/>
  <c r="S121" i="1"/>
  <c r="T121" i="1"/>
  <c r="Y121" i="1"/>
  <c r="AA121" i="1"/>
  <c r="AB121" i="1"/>
  <c r="S122" i="1"/>
  <c r="T122" i="1"/>
  <c r="Y122" i="1"/>
  <c r="AA122" i="1"/>
  <c r="AB122" i="1"/>
  <c r="S123" i="1"/>
  <c r="T123" i="1"/>
  <c r="Y123" i="1"/>
  <c r="AA123" i="1"/>
  <c r="AB123" i="1"/>
  <c r="S124" i="1"/>
  <c r="T124" i="1"/>
  <c r="Y124" i="1"/>
  <c r="AA124" i="1"/>
  <c r="AB124" i="1"/>
  <c r="S125" i="1"/>
  <c r="T125" i="1"/>
  <c r="Y125" i="1"/>
  <c r="AA125" i="1"/>
  <c r="AB125" i="1"/>
  <c r="S126" i="1"/>
  <c r="T126" i="1"/>
  <c r="Y126" i="1"/>
  <c r="AA126" i="1"/>
  <c r="AB126" i="1"/>
  <c r="S127" i="1"/>
  <c r="T127" i="1"/>
  <c r="Y127" i="1"/>
  <c r="AA127" i="1"/>
  <c r="AB127" i="1"/>
  <c r="S128" i="1"/>
  <c r="T128" i="1"/>
  <c r="Y128" i="1"/>
  <c r="AA128" i="1"/>
  <c r="AB128" i="1"/>
  <c r="S129" i="1"/>
  <c r="T129" i="1"/>
  <c r="Y129" i="1"/>
  <c r="AA129" i="1"/>
  <c r="AB129" i="1"/>
  <c r="S130" i="1"/>
  <c r="T130" i="1"/>
  <c r="Y130" i="1"/>
  <c r="AA130" i="1"/>
  <c r="AB130" i="1"/>
  <c r="S131" i="1"/>
  <c r="T131" i="1"/>
  <c r="Y131" i="1"/>
  <c r="AA131" i="1"/>
  <c r="AB131" i="1"/>
  <c r="S132" i="1"/>
  <c r="T132" i="1"/>
  <c r="Y132" i="1"/>
  <c r="AA132" i="1"/>
  <c r="AB132" i="1"/>
  <c r="S133" i="1"/>
  <c r="T133" i="1"/>
  <c r="Y133" i="1"/>
  <c r="AA133" i="1"/>
  <c r="AB133" i="1"/>
  <c r="S134" i="1"/>
  <c r="T134" i="1"/>
  <c r="Y134" i="1"/>
  <c r="AA134" i="1"/>
  <c r="AB134" i="1"/>
  <c r="S135" i="1"/>
  <c r="T135" i="1"/>
  <c r="Y135" i="1"/>
  <c r="AA135" i="1"/>
  <c r="AB135" i="1"/>
  <c r="S136" i="1"/>
  <c r="T136" i="1"/>
  <c r="Y136" i="1"/>
  <c r="AA136" i="1"/>
  <c r="AB136" i="1"/>
  <c r="S137" i="1"/>
  <c r="T137" i="1"/>
  <c r="Y137" i="1"/>
  <c r="AA137" i="1"/>
  <c r="AB137" i="1"/>
  <c r="S138" i="1"/>
  <c r="T138" i="1"/>
  <c r="Y138" i="1"/>
  <c r="AA138" i="1"/>
  <c r="AB138" i="1"/>
  <c r="S139" i="1"/>
  <c r="T139" i="1"/>
  <c r="Y139" i="1"/>
  <c r="AA139" i="1"/>
  <c r="AB139" i="1"/>
  <c r="S140" i="1"/>
  <c r="T140" i="1"/>
  <c r="Y140" i="1"/>
  <c r="AA140" i="1"/>
  <c r="AB140" i="1"/>
  <c r="S141" i="1"/>
  <c r="T141" i="1"/>
  <c r="Y141" i="1"/>
  <c r="AA141" i="1"/>
  <c r="AB141" i="1"/>
  <c r="S142" i="1"/>
  <c r="T142" i="1"/>
  <c r="Y142" i="1"/>
  <c r="AA142" i="1"/>
  <c r="AB142" i="1"/>
  <c r="S143" i="1"/>
  <c r="T143" i="1"/>
  <c r="Y143" i="1"/>
  <c r="AA143" i="1"/>
  <c r="AB143" i="1"/>
  <c r="S144" i="1"/>
  <c r="T144" i="1"/>
  <c r="Y144" i="1"/>
  <c r="AA144" i="1"/>
  <c r="AB144" i="1"/>
  <c r="S145" i="1"/>
  <c r="T145" i="1"/>
  <c r="Y145" i="1"/>
  <c r="AA145" i="1"/>
  <c r="AB145" i="1"/>
  <c r="S146" i="1"/>
  <c r="T146" i="1"/>
  <c r="Y146" i="1"/>
  <c r="AA146" i="1"/>
  <c r="AB146" i="1"/>
  <c r="S147" i="1"/>
  <c r="T147" i="1"/>
  <c r="Y147" i="1"/>
  <c r="AA147" i="1"/>
  <c r="AB147" i="1"/>
  <c r="S148" i="1"/>
  <c r="T148" i="1"/>
  <c r="Y148" i="1"/>
  <c r="AA148" i="1"/>
  <c r="AB148" i="1"/>
  <c r="S149" i="1"/>
  <c r="T149" i="1"/>
  <c r="Y149" i="1"/>
  <c r="AA149" i="1"/>
  <c r="AB149" i="1"/>
  <c r="S150" i="1"/>
  <c r="T150" i="1"/>
  <c r="Y150" i="1"/>
  <c r="AA150" i="1"/>
  <c r="AB150" i="1"/>
  <c r="S151" i="1"/>
  <c r="T151" i="1"/>
  <c r="Y151" i="1"/>
  <c r="AA151" i="1"/>
  <c r="AB151" i="1"/>
  <c r="S152" i="1"/>
  <c r="T152" i="1"/>
  <c r="Y152" i="1"/>
  <c r="AA152" i="1"/>
  <c r="AB152" i="1"/>
  <c r="S153" i="1"/>
  <c r="T153" i="1"/>
  <c r="Y153" i="1"/>
  <c r="AA153" i="1"/>
  <c r="AB153" i="1"/>
  <c r="S154" i="1"/>
  <c r="T154" i="1"/>
  <c r="Y154" i="1"/>
  <c r="AA154" i="1"/>
  <c r="AB154" i="1"/>
  <c r="S155" i="1"/>
  <c r="T155" i="1"/>
  <c r="Y155" i="1"/>
  <c r="AA155" i="1"/>
  <c r="AB155" i="1"/>
  <c r="S156" i="1"/>
  <c r="T156" i="1"/>
  <c r="Y156" i="1"/>
  <c r="AA156" i="1"/>
  <c r="AB156" i="1"/>
  <c r="S157" i="1"/>
  <c r="T157" i="1"/>
  <c r="Y157" i="1"/>
  <c r="AA157" i="1"/>
  <c r="AB157" i="1"/>
  <c r="S158" i="1"/>
  <c r="T158" i="1"/>
  <c r="Y158" i="1"/>
  <c r="AA158" i="1"/>
  <c r="AB158" i="1"/>
  <c r="S159" i="1"/>
  <c r="T159" i="1"/>
  <c r="Y159" i="1"/>
  <c r="AA159" i="1"/>
  <c r="AB159" i="1"/>
  <c r="S160" i="1"/>
  <c r="T160" i="1"/>
  <c r="Y160" i="1"/>
  <c r="AA160" i="1"/>
  <c r="AB160" i="1"/>
  <c r="S161" i="1"/>
  <c r="T161" i="1"/>
  <c r="Y161" i="1"/>
  <c r="AA161" i="1"/>
  <c r="AB161" i="1"/>
  <c r="S162" i="1"/>
  <c r="T162" i="1"/>
  <c r="Y162" i="1"/>
  <c r="AA162" i="1"/>
  <c r="AB162" i="1"/>
  <c r="S163" i="1"/>
  <c r="T163" i="1"/>
  <c r="Y163" i="1"/>
  <c r="AA163" i="1"/>
  <c r="AB163" i="1"/>
  <c r="S164" i="1"/>
  <c r="T164" i="1"/>
  <c r="Y164" i="1"/>
  <c r="AA164" i="1"/>
  <c r="AB164" i="1"/>
  <c r="S165" i="1"/>
  <c r="T165" i="1"/>
  <c r="Y165" i="1"/>
  <c r="AA165" i="1"/>
  <c r="AB165" i="1"/>
  <c r="S166" i="1"/>
  <c r="T166" i="1"/>
  <c r="Y166" i="1"/>
  <c r="AA166" i="1"/>
  <c r="AB166" i="1"/>
  <c r="S167" i="1"/>
  <c r="T167" i="1"/>
  <c r="Y167" i="1"/>
  <c r="AA167" i="1"/>
  <c r="AB167" i="1"/>
  <c r="S168" i="1"/>
  <c r="T168" i="1"/>
  <c r="Y168" i="1"/>
  <c r="AA168" i="1"/>
  <c r="AB168" i="1"/>
  <c r="S169" i="1"/>
  <c r="T169" i="1"/>
  <c r="Y169" i="1"/>
  <c r="AA169" i="1"/>
  <c r="AB169" i="1"/>
  <c r="S170" i="1"/>
  <c r="T170" i="1"/>
  <c r="Y170" i="1"/>
  <c r="AA170" i="1"/>
  <c r="AB170" i="1"/>
  <c r="S171" i="1"/>
  <c r="T171" i="1"/>
  <c r="Y171" i="1"/>
  <c r="AA171" i="1"/>
  <c r="AB171" i="1"/>
  <c r="S172" i="1"/>
  <c r="T172" i="1"/>
  <c r="Y172" i="1"/>
  <c r="AA172" i="1"/>
  <c r="AB172" i="1"/>
  <c r="S173" i="1"/>
  <c r="T173" i="1"/>
  <c r="Y173" i="1"/>
  <c r="AA173" i="1"/>
  <c r="AB173" i="1"/>
  <c r="S174" i="1"/>
  <c r="T174" i="1"/>
  <c r="Y174" i="1"/>
  <c r="AA174" i="1"/>
  <c r="AB174" i="1"/>
  <c r="S175" i="1"/>
  <c r="T175" i="1"/>
  <c r="Y175" i="1"/>
  <c r="AA175" i="1"/>
  <c r="AB175" i="1"/>
  <c r="S176" i="1"/>
  <c r="T176" i="1"/>
  <c r="Y176" i="1"/>
  <c r="AA176" i="1"/>
  <c r="AB176" i="1"/>
  <c r="S177" i="1"/>
  <c r="T177" i="1"/>
  <c r="Y177" i="1"/>
  <c r="AA177" i="1"/>
  <c r="AB177"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4" i="1"/>
  <c r="AC143" i="1" l="1"/>
  <c r="AE143" i="1" s="1"/>
  <c r="AC275" i="1"/>
  <c r="AC139" i="1"/>
  <c r="AE139" i="1" s="1"/>
  <c r="AC122" i="1"/>
  <c r="AE122" i="1" s="1"/>
  <c r="AD185" i="1"/>
  <c r="AC152" i="1"/>
  <c r="AE152" i="1" s="1"/>
  <c r="AC130" i="1"/>
  <c r="AE130" i="1" s="1"/>
  <c r="AC118" i="1"/>
  <c r="AE118" i="1" s="1"/>
  <c r="AC106" i="1"/>
  <c r="AE106" i="1" s="1"/>
  <c r="AC99" i="1"/>
  <c r="AE99" i="1" s="1"/>
  <c r="AC87" i="1"/>
  <c r="AE87" i="1" s="1"/>
  <c r="AD275" i="1"/>
  <c r="AC154" i="1"/>
  <c r="AE154" i="1" s="1"/>
  <c r="AC161" i="1"/>
  <c r="AE161" i="1" s="1"/>
  <c r="AC101" i="1"/>
  <c r="AE101" i="1" s="1"/>
  <c r="AC89" i="1"/>
  <c r="AE89" i="1" s="1"/>
  <c r="AC77" i="1"/>
  <c r="AE77" i="1" s="1"/>
  <c r="AC163" i="1"/>
  <c r="AE163" i="1" s="1"/>
  <c r="AC68" i="1"/>
  <c r="AE68" i="1" s="1"/>
  <c r="AC128" i="1"/>
  <c r="AE128" i="1" s="1"/>
  <c r="AC116" i="1"/>
  <c r="AE116" i="1" s="1"/>
  <c r="AC104" i="1"/>
  <c r="AE104" i="1" s="1"/>
  <c r="AC83" i="1"/>
  <c r="AD83" i="1" s="1"/>
  <c r="AC97" i="1"/>
  <c r="AE97" i="1" s="1"/>
  <c r="AC119" i="1"/>
  <c r="AE119" i="1" s="1"/>
  <c r="AC171" i="1"/>
  <c r="AE171" i="1" s="1"/>
  <c r="AC169" i="1"/>
  <c r="AE169" i="1" s="1"/>
  <c r="AC115" i="1"/>
  <c r="AE115" i="1" s="1"/>
  <c r="AC110" i="1"/>
  <c r="AE110" i="1" s="1"/>
  <c r="AC103" i="1"/>
  <c r="AE103" i="1" s="1"/>
  <c r="AC91" i="1"/>
  <c r="AE91" i="1" s="1"/>
  <c r="AC79" i="1"/>
  <c r="AE79" i="1" s="1"/>
  <c r="AC159" i="1"/>
  <c r="AE159" i="1" s="1"/>
  <c r="AC65" i="1"/>
  <c r="AE65" i="1" s="1"/>
  <c r="AC53" i="1"/>
  <c r="AD53" i="1" s="1"/>
  <c r="AC41" i="1"/>
  <c r="AE41" i="1" s="1"/>
  <c r="AC29" i="1"/>
  <c r="AD29" i="1" s="1"/>
  <c r="AC5" i="1"/>
  <c r="AD5" i="1" s="1"/>
  <c r="AC167" i="1"/>
  <c r="AE167" i="1" s="1"/>
  <c r="AC155" i="1"/>
  <c r="AE155" i="1" s="1"/>
  <c r="AC176" i="1"/>
  <c r="AE176" i="1" s="1"/>
  <c r="AC63" i="1"/>
  <c r="AE63" i="1" s="1"/>
  <c r="AC51" i="1"/>
  <c r="AE51" i="1" s="1"/>
  <c r="AC27" i="1"/>
  <c r="AD27" i="1" s="1"/>
  <c r="AC39" i="1"/>
  <c r="AE39" i="1" s="1"/>
  <c r="AC98" i="1"/>
  <c r="AE98" i="1" s="1"/>
  <c r="AC96" i="1"/>
  <c r="AE96" i="1" s="1"/>
  <c r="AC94" i="1"/>
  <c r="AD94" i="1" s="1"/>
  <c r="AC92" i="1"/>
  <c r="AE92" i="1" s="1"/>
  <c r="AC90" i="1"/>
  <c r="AD90" i="1" s="1"/>
  <c r="AC88" i="1"/>
  <c r="AE88" i="1" s="1"/>
  <c r="AC137" i="1"/>
  <c r="AE137" i="1" s="1"/>
  <c r="AC135" i="1"/>
  <c r="AE135" i="1" s="1"/>
  <c r="AC133" i="1"/>
  <c r="AE133" i="1" s="1"/>
  <c r="AC131" i="1"/>
  <c r="AE131" i="1" s="1"/>
  <c r="AC111" i="1"/>
  <c r="AE111" i="1" s="1"/>
  <c r="AC153" i="1"/>
  <c r="AE153" i="1" s="1"/>
  <c r="AC145" i="1"/>
  <c r="AE145" i="1" s="1"/>
  <c r="AC151" i="1"/>
  <c r="AE151" i="1" s="1"/>
  <c r="AC157" i="1"/>
  <c r="AE157" i="1" s="1"/>
  <c r="AC162" i="1"/>
  <c r="AE162" i="1" s="1"/>
  <c r="AC160" i="1"/>
  <c r="AE160" i="1" s="1"/>
  <c r="AC82" i="1"/>
  <c r="AC80" i="1"/>
  <c r="AE80" i="1" s="1"/>
  <c r="AC177" i="1"/>
  <c r="AE177" i="1" s="1"/>
  <c r="AC175" i="1"/>
  <c r="AE175" i="1" s="1"/>
  <c r="AC127" i="1"/>
  <c r="AE127" i="1" s="1"/>
  <c r="AC123" i="1"/>
  <c r="AE123" i="1" s="1"/>
  <c r="AC121" i="1"/>
  <c r="AE121" i="1" s="1"/>
  <c r="AC147" i="1"/>
  <c r="AE147" i="1" s="1"/>
  <c r="AC138" i="1"/>
  <c r="AE138" i="1" s="1"/>
  <c r="AC136" i="1"/>
  <c r="AE136" i="1" s="1"/>
  <c r="AC109" i="1"/>
  <c r="AE109" i="1" s="1"/>
  <c r="AC107" i="1"/>
  <c r="AE107" i="1" s="1"/>
  <c r="AC95" i="1"/>
  <c r="AE95" i="1" s="1"/>
  <c r="AC149" i="1"/>
  <c r="AE149" i="1" s="1"/>
  <c r="AC125" i="1"/>
  <c r="AE125" i="1" s="1"/>
  <c r="AC85" i="1"/>
  <c r="AC158" i="1"/>
  <c r="AE158" i="1" s="1"/>
  <c r="AC156" i="1"/>
  <c r="AE156" i="1" s="1"/>
  <c r="AC134" i="1"/>
  <c r="AE134" i="1" s="1"/>
  <c r="AC132" i="1"/>
  <c r="AE132" i="1" s="1"/>
  <c r="AC102" i="1"/>
  <c r="AD102" i="1" s="1"/>
  <c r="AC100" i="1"/>
  <c r="AE100" i="1" s="1"/>
  <c r="AC81" i="1"/>
  <c r="AC46" i="1"/>
  <c r="AE46" i="1" s="1"/>
  <c r="AD143" i="1"/>
  <c r="AC165" i="1"/>
  <c r="AE165" i="1" s="1"/>
  <c r="AC56" i="1"/>
  <c r="AE56" i="1" s="1"/>
  <c r="AC32" i="1"/>
  <c r="AE32" i="1" s="1"/>
  <c r="AC8" i="1"/>
  <c r="AE8" i="1" s="1"/>
  <c r="AC52" i="1"/>
  <c r="AD52" i="1" s="1"/>
  <c r="AC40" i="1"/>
  <c r="AD40" i="1" s="1"/>
  <c r="AC28" i="1"/>
  <c r="AD28" i="1" s="1"/>
  <c r="AC174" i="1"/>
  <c r="AE174" i="1" s="1"/>
  <c r="AC172" i="1"/>
  <c r="AE172" i="1" s="1"/>
  <c r="AC150" i="1"/>
  <c r="AE150" i="1" s="1"/>
  <c r="AC148" i="1"/>
  <c r="AE148" i="1" s="1"/>
  <c r="AC126" i="1"/>
  <c r="AE126" i="1" s="1"/>
  <c r="AC124" i="1"/>
  <c r="AE124" i="1" s="1"/>
  <c r="AC113" i="1"/>
  <c r="AE113" i="1" s="1"/>
  <c r="AC86" i="1"/>
  <c r="AC84" i="1"/>
  <c r="AE84" i="1" s="1"/>
  <c r="AC22" i="1"/>
  <c r="AE22" i="1" s="1"/>
  <c r="AC57" i="1"/>
  <c r="AE57" i="1" s="1"/>
  <c r="AC141" i="1"/>
  <c r="AE141" i="1" s="1"/>
  <c r="AC117" i="1"/>
  <c r="AE117" i="1" s="1"/>
  <c r="AC43" i="1"/>
  <c r="AE43" i="1" s="1"/>
  <c r="AC173" i="1"/>
  <c r="AE173" i="1" s="1"/>
  <c r="AC34" i="1"/>
  <c r="AE34" i="1" s="1"/>
  <c r="AC69" i="1"/>
  <c r="AE69" i="1" s="1"/>
  <c r="AC66" i="1"/>
  <c r="AD66" i="1" s="1"/>
  <c r="AC54" i="1"/>
  <c r="AD54" i="1" s="1"/>
  <c r="AC42" i="1"/>
  <c r="AE42" i="1" s="1"/>
  <c r="AC30" i="1"/>
  <c r="AE30" i="1" s="1"/>
  <c r="AC18" i="1"/>
  <c r="AE18" i="1" s="1"/>
  <c r="AC6" i="1"/>
  <c r="AD6" i="1" s="1"/>
  <c r="AC62" i="1"/>
  <c r="AE62" i="1" s="1"/>
  <c r="AC38" i="1"/>
  <c r="AE38" i="1" s="1"/>
  <c r="AC26" i="1"/>
  <c r="AE26" i="1" s="1"/>
  <c r="AC14" i="1"/>
  <c r="AD14" i="1" s="1"/>
  <c r="AC170" i="1"/>
  <c r="AE170" i="1" s="1"/>
  <c r="AC168" i="1"/>
  <c r="AE168" i="1" s="1"/>
  <c r="AC146" i="1"/>
  <c r="AE146" i="1" s="1"/>
  <c r="AC144" i="1"/>
  <c r="AE144" i="1" s="1"/>
  <c r="AC105" i="1"/>
  <c r="AE105" i="1" s="1"/>
  <c r="AD103" i="1"/>
  <c r="AC78" i="1"/>
  <c r="AD78" i="1" s="1"/>
  <c r="AC76" i="1"/>
  <c r="AC58" i="1"/>
  <c r="AD58" i="1" s="1"/>
  <c r="AC10" i="1"/>
  <c r="AE10" i="1" s="1"/>
  <c r="AC9" i="1"/>
  <c r="AE9" i="1" s="1"/>
  <c r="AC67" i="1"/>
  <c r="AD67" i="1" s="1"/>
  <c r="AC19" i="1"/>
  <c r="AD19" i="1" s="1"/>
  <c r="AC25" i="1"/>
  <c r="AE25" i="1" s="1"/>
  <c r="AC70" i="1"/>
  <c r="AE70" i="1" s="1"/>
  <c r="AC37" i="1"/>
  <c r="AE37" i="1" s="1"/>
  <c r="AC4" i="1"/>
  <c r="AD4" i="1" s="1"/>
  <c r="AC60" i="1"/>
  <c r="AE60" i="1" s="1"/>
  <c r="AC48" i="1"/>
  <c r="AD48" i="1" s="1"/>
  <c r="AC36" i="1"/>
  <c r="AE36" i="1" s="1"/>
  <c r="AC24" i="1"/>
  <c r="AE24" i="1" s="1"/>
  <c r="AC12" i="1"/>
  <c r="AE12" i="1" s="1"/>
  <c r="AC166" i="1"/>
  <c r="AE166" i="1" s="1"/>
  <c r="AC164" i="1"/>
  <c r="AE164" i="1" s="1"/>
  <c r="AC142" i="1"/>
  <c r="AE142" i="1" s="1"/>
  <c r="AC140" i="1"/>
  <c r="AE140" i="1" s="1"/>
  <c r="AC55" i="1"/>
  <c r="AD55" i="1" s="1"/>
  <c r="AC31" i="1"/>
  <c r="AD31" i="1" s="1"/>
  <c r="AC7" i="1"/>
  <c r="AD7" i="1" s="1"/>
  <c r="AD63" i="1"/>
  <c r="AC71" i="1"/>
  <c r="AE71" i="1" s="1"/>
  <c r="AC59" i="1"/>
  <c r="AE59" i="1" s="1"/>
  <c r="AC47" i="1"/>
  <c r="AE47" i="1" s="1"/>
  <c r="AC35" i="1"/>
  <c r="AE35" i="1" s="1"/>
  <c r="AC23" i="1"/>
  <c r="AD23" i="1" s="1"/>
  <c r="AC11" i="1"/>
  <c r="AE11" i="1" s="1"/>
  <c r="AC129" i="1"/>
  <c r="AE129" i="1" s="1"/>
  <c r="AC114" i="1"/>
  <c r="AE114" i="1" s="1"/>
  <c r="AC112" i="1"/>
  <c r="AE112" i="1" s="1"/>
  <c r="AC93" i="1"/>
  <c r="AE93" i="1" s="1"/>
  <c r="AD91" i="1"/>
  <c r="AD130" i="1"/>
  <c r="AD118" i="1"/>
  <c r="AD120" i="1"/>
  <c r="AD108" i="1"/>
  <c r="AD165" i="1"/>
  <c r="AD133" i="1"/>
  <c r="AC17" i="1"/>
  <c r="AE17" i="1" s="1"/>
  <c r="AC15" i="1"/>
  <c r="AE15" i="1" s="1"/>
  <c r="AC50" i="1"/>
  <c r="AE50" i="1" s="1"/>
  <c r="AC64" i="1"/>
  <c r="AE64" i="1" s="1"/>
  <c r="AC16" i="1"/>
  <c r="AE16" i="1" s="1"/>
  <c r="AC61" i="1"/>
  <c r="AE61" i="1" s="1"/>
  <c r="AC49" i="1"/>
  <c r="AE49" i="1" s="1"/>
  <c r="AC13" i="1"/>
  <c r="AE13" i="1" s="1"/>
  <c r="AC45" i="1"/>
  <c r="AE45" i="1" s="1"/>
  <c r="AC33" i="1"/>
  <c r="AE33" i="1" s="1"/>
  <c r="AC21" i="1"/>
  <c r="AE21" i="1" s="1"/>
  <c r="AC44" i="1"/>
  <c r="AE44" i="1" s="1"/>
  <c r="AC20" i="1"/>
  <c r="AE20" i="1" s="1"/>
  <c r="AD70" i="1"/>
  <c r="AD106" i="1" l="1"/>
  <c r="AE23" i="1"/>
  <c r="AD35" i="1"/>
  <c r="AD125" i="1"/>
  <c r="AD99" i="1"/>
  <c r="AD10" i="1"/>
  <c r="AD68" i="1"/>
  <c r="AE48" i="1"/>
  <c r="AD148" i="1"/>
  <c r="AD41" i="1"/>
  <c r="AD128" i="1"/>
  <c r="AD140" i="1"/>
  <c r="AD11" i="1"/>
  <c r="AD152" i="1"/>
  <c r="AD163" i="1"/>
  <c r="AD79" i="1"/>
  <c r="AD109" i="1"/>
  <c r="AE5" i="1"/>
  <c r="AD119" i="1"/>
  <c r="AD18" i="1"/>
  <c r="AD154" i="1"/>
  <c r="AD115" i="1"/>
  <c r="AD171" i="1"/>
  <c r="AD166" i="1"/>
  <c r="AD139" i="1"/>
  <c r="AD101" i="1"/>
  <c r="AE28" i="1"/>
  <c r="AD122" i="1"/>
  <c r="AD161" i="1"/>
  <c r="AD45" i="1"/>
  <c r="AD169" i="1"/>
  <c r="AE102" i="1"/>
  <c r="AD87" i="1"/>
  <c r="AD56" i="1"/>
  <c r="AD116" i="1"/>
  <c r="AD111" i="1"/>
  <c r="AD145" i="1"/>
  <c r="AD65" i="1"/>
  <c r="AD153" i="1"/>
  <c r="AE27" i="1"/>
  <c r="AD131" i="1"/>
  <c r="AD104" i="1"/>
  <c r="AD89" i="1"/>
  <c r="AE53" i="1"/>
  <c r="AD126" i="1"/>
  <c r="AD77" i="1"/>
  <c r="AD97" i="1"/>
  <c r="AD112" i="1"/>
  <c r="AD162" i="1"/>
  <c r="AD159" i="1"/>
  <c r="AD86" i="1"/>
  <c r="AD157" i="1"/>
  <c r="AD136" i="1"/>
  <c r="AD158" i="1"/>
  <c r="AE76" i="1"/>
  <c r="AE85" i="1"/>
  <c r="AE66" i="1"/>
  <c r="AD170" i="1"/>
  <c r="AD39" i="1"/>
  <c r="AE81" i="1"/>
  <c r="AD82" i="1"/>
  <c r="AE83" i="1"/>
  <c r="AE7" i="1"/>
  <c r="AE14" i="1"/>
  <c r="AD168" i="1"/>
  <c r="AD50" i="1"/>
  <c r="AD80" i="1"/>
  <c r="AD135" i="1"/>
  <c r="AE29" i="1"/>
  <c r="AD167" i="1"/>
  <c r="AD177" i="1"/>
  <c r="AD176" i="1"/>
  <c r="AD155" i="1"/>
  <c r="AD69" i="1"/>
  <c r="AD51" i="1"/>
  <c r="AD105" i="1"/>
  <c r="AD110" i="1"/>
  <c r="AD98" i="1"/>
  <c r="AE31" i="1"/>
  <c r="AD9" i="1"/>
  <c r="AD114" i="1"/>
  <c r="AD59" i="1"/>
  <c r="AD160" i="1"/>
  <c r="AD172" i="1"/>
  <c r="AD81" i="1"/>
  <c r="AD174" i="1"/>
  <c r="AE82" i="1"/>
  <c r="AD47" i="1"/>
  <c r="AD84" i="1"/>
  <c r="AD88" i="1"/>
  <c r="AE90" i="1"/>
  <c r="AD151" i="1"/>
  <c r="AD30" i="1"/>
  <c r="AD138" i="1"/>
  <c r="AD42" i="1"/>
  <c r="AD121" i="1"/>
  <c r="AD144" i="1"/>
  <c r="AD95" i="1"/>
  <c r="AD92" i="1"/>
  <c r="AE94" i="1"/>
  <c r="AE6" i="1"/>
  <c r="AD137" i="1"/>
  <c r="AD96" i="1"/>
  <c r="AD156" i="1"/>
  <c r="AD36" i="1"/>
  <c r="AD12" i="1"/>
  <c r="AD123" i="1"/>
  <c r="AE58" i="1"/>
  <c r="AD85" i="1"/>
  <c r="AD127" i="1"/>
  <c r="AD141" i="1"/>
  <c r="AE67" i="1"/>
  <c r="AD149" i="1"/>
  <c r="AD100" i="1"/>
  <c r="AD147" i="1"/>
  <c r="AE19" i="1"/>
  <c r="AD93" i="1"/>
  <c r="AD175" i="1"/>
  <c r="AD46" i="1"/>
  <c r="AD22" i="1"/>
  <c r="AD57" i="1"/>
  <c r="AD24" i="1"/>
  <c r="AD164" i="1"/>
  <c r="AD107" i="1"/>
  <c r="AD132" i="1"/>
  <c r="AE52" i="1"/>
  <c r="AD37" i="1"/>
  <c r="AD32" i="1"/>
  <c r="AD71" i="1"/>
  <c r="AD113" i="1"/>
  <c r="AE78" i="1"/>
  <c r="AD25" i="1"/>
  <c r="AD20" i="1"/>
  <c r="AD62" i="1"/>
  <c r="AE4" i="1"/>
  <c r="AD117" i="1"/>
  <c r="AD134" i="1"/>
  <c r="AE55" i="1"/>
  <c r="AE40" i="1"/>
  <c r="AD173" i="1"/>
  <c r="AD142" i="1"/>
  <c r="AD129" i="1"/>
  <c r="AD146" i="1"/>
  <c r="AE86" i="1"/>
  <c r="AD44" i="1"/>
  <c r="AD43" i="1"/>
  <c r="AD76" i="1"/>
  <c r="AD150" i="1"/>
  <c r="AD26" i="1"/>
  <c r="AD8" i="1"/>
  <c r="AD38" i="1"/>
  <c r="AD124" i="1"/>
  <c r="AD34" i="1"/>
  <c r="AE54" i="1"/>
  <c r="AD60" i="1"/>
  <c r="AD64" i="1"/>
  <c r="AD33" i="1"/>
  <c r="AD15" i="1"/>
  <c r="AD16" i="1"/>
  <c r="AD61" i="1"/>
  <c r="AD21" i="1"/>
  <c r="AD13" i="1"/>
  <c r="AD49" i="1"/>
  <c r="AD17"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4" i="1"/>
  <c r="G39" i="2" l="1"/>
  <c r="D39" i="2"/>
  <c r="G38" i="2"/>
  <c r="D38" i="2"/>
  <c r="G37" i="2"/>
  <c r="D37" i="2"/>
  <c r="G36" i="2"/>
  <c r="D36" i="2"/>
  <c r="G35" i="2"/>
  <c r="D35" i="2"/>
  <c r="G34" i="2"/>
  <c r="D34" i="2"/>
  <c r="D33" i="2"/>
  <c r="D32" i="2"/>
  <c r="D31" i="2"/>
  <c r="D30" i="2"/>
  <c r="D29" i="2"/>
  <c r="D28" i="2"/>
  <c r="G27" i="2"/>
  <c r="E27" i="2"/>
  <c r="D27" i="2"/>
  <c r="G26" i="2"/>
  <c r="E26" i="2"/>
  <c r="D26" i="2"/>
  <c r="G25" i="2"/>
  <c r="E25" i="2"/>
  <c r="D25" i="2"/>
  <c r="G24" i="2"/>
  <c r="E24" i="2"/>
  <c r="D24" i="2"/>
  <c r="G23" i="2"/>
  <c r="E23" i="2"/>
  <c r="D23" i="2"/>
  <c r="G22" i="2"/>
  <c r="E22" i="2"/>
  <c r="D22" i="2"/>
  <c r="G21" i="2"/>
  <c r="E21" i="2"/>
  <c r="D21" i="2"/>
  <c r="G20" i="2"/>
  <c r="E20" i="2"/>
  <c r="D20" i="2"/>
  <c r="G19" i="2"/>
  <c r="E19" i="2"/>
  <c r="D19" i="2"/>
  <c r="G18" i="2"/>
  <c r="E18" i="2"/>
  <c r="D18" i="2"/>
  <c r="G17" i="2"/>
  <c r="E17" i="2"/>
  <c r="D17" i="2"/>
  <c r="G16" i="2"/>
  <c r="E16" i="2"/>
  <c r="D16" i="2"/>
  <c r="G15" i="2"/>
  <c r="E15" i="2"/>
  <c r="D15" i="2"/>
  <c r="G14" i="2"/>
  <c r="E14" i="2"/>
  <c r="D14" i="2"/>
  <c r="G13" i="2"/>
  <c r="E13" i="2"/>
  <c r="D13" i="2"/>
  <c r="G12" i="2"/>
  <c r="E12" i="2"/>
  <c r="D12" i="2"/>
  <c r="G11" i="2"/>
  <c r="E11" i="2"/>
  <c r="D11" i="2"/>
  <c r="G10" i="2"/>
  <c r="E10" i="2"/>
  <c r="D10" i="2"/>
  <c r="G9" i="2"/>
  <c r="E9" i="2"/>
  <c r="D9" i="2"/>
  <c r="G8" i="2"/>
  <c r="E8" i="2"/>
  <c r="D8" i="2"/>
  <c r="G7" i="2"/>
  <c r="E7" i="2"/>
  <c r="D7" i="2"/>
  <c r="G6" i="2"/>
  <c r="E6" i="2"/>
  <c r="D6" i="2"/>
  <c r="G5" i="2"/>
  <c r="E5" i="2"/>
  <c r="D5" i="2"/>
  <c r="G4" i="2"/>
  <c r="E4" i="2"/>
  <c r="D4" i="2"/>
  <c r="G3" i="2"/>
  <c r="E3" i="2"/>
  <c r="D3" i="2"/>
  <c r="G2" i="2"/>
  <c r="E2" i="2"/>
  <c r="D2" i="2"/>
</calcChain>
</file>

<file path=xl/sharedStrings.xml><?xml version="1.0" encoding="utf-8"?>
<sst xmlns="http://schemas.openxmlformats.org/spreadsheetml/2006/main" count="5905" uniqueCount="921">
  <si>
    <t>Thành tiền</t>
  </si>
  <si>
    <t>Tiền</t>
  </si>
  <si>
    <t>Số giao dịch</t>
  </si>
  <si>
    <t>Loại giao dịch</t>
  </si>
  <si>
    <t>Ngày giao dịch</t>
  </si>
  <si>
    <t>Mã lý do</t>
  </si>
  <si>
    <t>Số liên quan</t>
  </si>
  <si>
    <t>Ghi chỳ</t>
  </si>
  <si>
    <t>Số hóa đơn</t>
  </si>
  <si>
    <t>Mã đối tác</t>
  </si>
  <si>
    <t xml:space="preserve">Mã số </t>
  </si>
  <si>
    <t>Tên hàng</t>
  </si>
  <si>
    <t>Mã đơn vị</t>
  </si>
  <si>
    <t>Số lượng</t>
  </si>
  <si>
    <t>Đơn giá</t>
  </si>
  <si>
    <t>Trị giá vốn</t>
  </si>
  <si>
    <t>Trị giá thuế</t>
  </si>
  <si>
    <t>Thuế suất</t>
  </si>
  <si>
    <t>ST</t>
  </si>
  <si>
    <t>100001152509000105</t>
  </si>
  <si>
    <t>115</t>
  </si>
  <si>
    <t>01</t>
  </si>
  <si>
    <t>118003152509000005</t>
  </si>
  <si>
    <t>XT NCC NGọC THƠM (LINH)</t>
  </si>
  <si>
    <t xml:space="preserve">            </t>
  </si>
  <si>
    <t>254000000439</t>
  </si>
  <si>
    <t>292209470000</t>
  </si>
  <si>
    <t>NT FOODS_Chân giò heo muối 500g</t>
  </si>
  <si>
    <t xml:space="preserve">G  </t>
  </si>
  <si>
    <t>T5</t>
  </si>
  <si>
    <t>Siêu thị Fuji Chính Kinh</t>
  </si>
  <si>
    <t>100001152509000160</t>
  </si>
  <si>
    <t>122003152509000002</t>
  </si>
  <si>
    <t>XT DATE - HạNH</t>
  </si>
  <si>
    <t>Fujimart Tân Mai</t>
  </si>
  <si>
    <t>293215430000</t>
  </si>
  <si>
    <t>NT FOODS_Gà hấp xì dầu 500g</t>
  </si>
  <si>
    <t>100001152509000172</t>
  </si>
  <si>
    <t>120003152509000005</t>
  </si>
  <si>
    <t>Fujimart Trung Yên</t>
  </si>
  <si>
    <t>100001152509000333</t>
  </si>
  <si>
    <t>266003152509000002</t>
  </si>
  <si>
    <t>xtncc-hàng long chân không</t>
  </si>
  <si>
    <t>292209500000</t>
  </si>
  <si>
    <t>NT FOODS_Gà muối 500g</t>
  </si>
  <si>
    <t xml:space="preserve">KH </t>
  </si>
  <si>
    <t>CH HaproFood 362 Ngọc Lâm</t>
  </si>
  <si>
    <t>100001152509000344</t>
  </si>
  <si>
    <t>268003152509000009</t>
  </si>
  <si>
    <t>BRG mart N16 Sài Đồng</t>
  </si>
  <si>
    <t>100001152509000448</t>
  </si>
  <si>
    <t>234003152509000040</t>
  </si>
  <si>
    <t>XTRA HàNG DATE</t>
  </si>
  <si>
    <t>BRG Mart Moonlight Vân Canh</t>
  </si>
  <si>
    <t>100001152509000568</t>
  </si>
  <si>
    <t>206003152509000027</t>
  </si>
  <si>
    <t>Xuat tra NT</t>
  </si>
  <si>
    <t>292805150000</t>
  </si>
  <si>
    <t>NT FOODS_Giò tai lưỡi xào 250g</t>
  </si>
  <si>
    <t>Siêu thị HaproMart Lương Đình Của</t>
  </si>
  <si>
    <t>100001152509000545</t>
  </si>
  <si>
    <t>303003142509000003</t>
  </si>
  <si>
    <t>XT NCC hàng date</t>
  </si>
  <si>
    <t>292209480000</t>
  </si>
  <si>
    <t>NT FOODS_Tai heo muối 200g</t>
  </si>
  <si>
    <t>Seikamart Lý Nam Đế</t>
  </si>
  <si>
    <t>100001152509000669</t>
  </si>
  <si>
    <t>301003152509000017</t>
  </si>
  <si>
    <t>C.DUYEN XTRA NCC</t>
  </si>
  <si>
    <t>Seikamart Phạm Ngọc Thạch</t>
  </si>
  <si>
    <t>100001152509000705</t>
  </si>
  <si>
    <t>209003152509000008</t>
  </si>
  <si>
    <t>Xuất trả NCC Ngọc Thơm -439 ngày 28/08/2025</t>
  </si>
  <si>
    <t>292209460000</t>
  </si>
  <si>
    <t>NT FOODS_Chân giò heo muối 300g</t>
  </si>
  <si>
    <t>Siêu thị HaproMart A4 Vĩnh Phúc, Ba Đình</t>
  </si>
  <si>
    <t>100001152509000714</t>
  </si>
  <si>
    <t>010003152509000020</t>
  </si>
  <si>
    <t>LCK - Huyền</t>
  </si>
  <si>
    <t>Siêu thị intimex Hải Phòng</t>
  </si>
  <si>
    <t>292209490000</t>
  </si>
  <si>
    <t>NT FOODS_Tai heo muối 400g</t>
  </si>
  <si>
    <t>100001152509000653</t>
  </si>
  <si>
    <t>266003152509000006</t>
  </si>
  <si>
    <t>XT NCC HàNG DATE</t>
  </si>
  <si>
    <t>100001152509000813</t>
  </si>
  <si>
    <t>111003152509000024</t>
  </si>
  <si>
    <t>Xuất trả NCC hàng LCK ngày 10.9.25(Thi)</t>
  </si>
  <si>
    <t>Siêu thị Fuji Lê Đại Hành</t>
  </si>
  <si>
    <t>100001152509001064</t>
  </si>
  <si>
    <t>248003152509000018</t>
  </si>
  <si>
    <t>XT NCC</t>
  </si>
  <si>
    <t>Siêu thị BRGMart 63 Hàng trống</t>
  </si>
  <si>
    <t>100001152509001040</t>
  </si>
  <si>
    <t>109003152509000027</t>
  </si>
  <si>
    <t>XT NCC 254-439 ngày 13/9/25</t>
  </si>
  <si>
    <t>Siêu thị Fuji giảng võ</t>
  </si>
  <si>
    <t>100001152509001036</t>
  </si>
  <si>
    <t>121003152509000023</t>
  </si>
  <si>
    <t>Thủy xtra NCC LCK 13/9/25</t>
  </si>
  <si>
    <t>Fujimart 67 Trần Phú - Ba Đình</t>
  </si>
  <si>
    <t>100001152509001076</t>
  </si>
  <si>
    <t>275003152509000015</t>
  </si>
  <si>
    <t>CH Haprofood 24 Trần Nhật Duật</t>
  </si>
  <si>
    <t>100001152509001089</t>
  </si>
  <si>
    <t>121003152509000025</t>
  </si>
  <si>
    <t>Diệp xtra NCC LCK 15/9/25</t>
  </si>
  <si>
    <t>100001152509001186</t>
  </si>
  <si>
    <t>235003152509000020</t>
  </si>
  <si>
    <t>CH Hapro 83 Nguyễn An Ninh</t>
  </si>
  <si>
    <t>104001152509000027</t>
  </si>
  <si>
    <t xml:space="preserve">                  </t>
  </si>
  <si>
    <t>date -hoa -ngày 16/09/2025</t>
  </si>
  <si>
    <t>Siêu thị Fuji Huỳnh Thúc Kháng</t>
  </si>
  <si>
    <t>100001152509001211</t>
  </si>
  <si>
    <t>117003152509000020</t>
  </si>
  <si>
    <t>FMCG xuất trả NCC_ ngày 16.9.25</t>
  </si>
  <si>
    <t>Siêu thị Fuji 89 Lạc Long Quân</t>
  </si>
  <si>
    <t>100001152509001217</t>
  </si>
  <si>
    <t>117003152509000025</t>
  </si>
  <si>
    <t>100001152509001287</t>
  </si>
  <si>
    <t>301003152509000033</t>
  </si>
  <si>
    <t>100001152509001289</t>
  </si>
  <si>
    <t>206003152509000049</t>
  </si>
  <si>
    <t>Xt Đẻ Bó KM</t>
  </si>
  <si>
    <t>100001152509001481</t>
  </si>
  <si>
    <t>266003152509000018</t>
  </si>
  <si>
    <t>100001152509001623</t>
  </si>
  <si>
    <t>269003152509000033</t>
  </si>
  <si>
    <t>BRG mart Intracom Đông Anh</t>
  </si>
  <si>
    <t>100001152509001635</t>
  </si>
  <si>
    <t>304003152509000051</t>
  </si>
  <si>
    <t>Xuất trả  hàng date Ncc Ngọc Thơm</t>
  </si>
  <si>
    <t>292805160000</t>
  </si>
  <si>
    <t>NT FOODS_Mộc nấm hương 250g</t>
  </si>
  <si>
    <t>Seikamart 275 nguyễn Trãi</t>
  </si>
  <si>
    <t>100001152509001654</t>
  </si>
  <si>
    <t>306003152509000015</t>
  </si>
  <si>
    <t>Seika Dimond Westlake 98 Tô Ngọc Vân</t>
  </si>
  <si>
    <t>100001152509001656</t>
  </si>
  <si>
    <t>275003152509000026</t>
  </si>
  <si>
    <t>100001152509001769</t>
  </si>
  <si>
    <t>010003152509000061</t>
  </si>
  <si>
    <t>100001152509001739</t>
  </si>
  <si>
    <t>217003152509000026</t>
  </si>
  <si>
    <t>CH Hapro số 5 Hàm tử quan</t>
  </si>
  <si>
    <t>100001152509001794</t>
  </si>
  <si>
    <t>224003152509000029</t>
  </si>
  <si>
    <t>Xuat trả NCC</t>
  </si>
  <si>
    <t>CH Hapro Chợ Bưởi</t>
  </si>
  <si>
    <t>100001152509001677</t>
  </si>
  <si>
    <t>118003152509000061</t>
  </si>
  <si>
    <t>100001152509001793</t>
  </si>
  <si>
    <t>205003152509000045</t>
  </si>
  <si>
    <t>xuất trả NCC</t>
  </si>
  <si>
    <t>Siêu thị HaproMart Thành Công</t>
  </si>
  <si>
    <t>100001152509001704</t>
  </si>
  <si>
    <t>280003152509000015</t>
  </si>
  <si>
    <t>Siêu thị BRG Đồ Sơn Hải Phòng</t>
  </si>
  <si>
    <t>100001152509001891</t>
  </si>
  <si>
    <t>002003152509000031</t>
  </si>
  <si>
    <t>xuất trả 439 hàng mới giao lck</t>
  </si>
  <si>
    <t>Siêu thị intimex Nguyễn Văn Cừ</t>
  </si>
  <si>
    <t>105001152509000053</t>
  </si>
  <si>
    <t>LCK ( Khánh) Ngày 23/09/2025</t>
  </si>
  <si>
    <t>Siêu thị Fuji Trần Phú - Hà Đông</t>
  </si>
  <si>
    <t>100001152509001876</t>
  </si>
  <si>
    <t>date. Hoa</t>
  </si>
  <si>
    <t>Siêu thị intimex Như Quỳnh</t>
  </si>
  <si>
    <t>100001152509002054</t>
  </si>
  <si>
    <t>107003152509000061</t>
  </si>
  <si>
    <t>XT NCC 439 (KHUYÊN)</t>
  </si>
  <si>
    <t>Siêu thị Fuji Lạc Long Quân</t>
  </si>
  <si>
    <t>100001152509002017</t>
  </si>
  <si>
    <t>Date</t>
  </si>
  <si>
    <t>Siêu thị fujiMart 142 Lê Duẩn</t>
  </si>
  <si>
    <t>Mã hàng</t>
  </si>
  <si>
    <t>Nguyên giá</t>
  </si>
  <si>
    <t>Giảm 3%
(đang bán cho brg giá này)</t>
  </si>
  <si>
    <t>Giảm 5%</t>
  </si>
  <si>
    <t>Đơn giá nhập</t>
  </si>
  <si>
    <t>BBM200</t>
  </si>
  <si>
    <t>Bắp bò muối 200g</t>
  </si>
  <si>
    <t>BBM300</t>
  </si>
  <si>
    <t>Bắp bò muối 300g</t>
  </si>
  <si>
    <t>BBM500</t>
  </si>
  <si>
    <t>Bắp bò muối 500g</t>
  </si>
  <si>
    <t>BGHM450</t>
  </si>
  <si>
    <t>Bắp giò heo muối vị Tayaki 450g</t>
  </si>
  <si>
    <t>CC300</t>
  </si>
  <si>
    <t>Chả cốm 300g</t>
  </si>
  <si>
    <t>CN300</t>
  </si>
  <si>
    <t>Chả nướng 300g</t>
  </si>
  <si>
    <t>CGM100</t>
  </si>
  <si>
    <t>Chân giò heo muối 100g</t>
  </si>
  <si>
    <t>CGM300</t>
  </si>
  <si>
    <t>Chân giò heo muối 300g</t>
  </si>
  <si>
    <t>CGM500</t>
  </si>
  <si>
    <t>Chân giò heo muối 500g</t>
  </si>
  <si>
    <t>GHC500</t>
  </si>
  <si>
    <t>Gà hun cỏ xạ hương Coop 500g</t>
  </si>
  <si>
    <t>GHC1000</t>
  </si>
  <si>
    <t>Gà hun cỏ xạ hương 1 kg</t>
  </si>
  <si>
    <t>GM500</t>
  </si>
  <si>
    <t>Gà muối 500g</t>
  </si>
  <si>
    <t>GHK300</t>
  </si>
  <si>
    <t>Gà muối hun khói 300g</t>
  </si>
  <si>
    <t>GL500KT</t>
  </si>
  <si>
    <t>Giò lụa 500g</t>
  </si>
  <si>
    <t>GL250</t>
  </si>
  <si>
    <t>Giò lụa cây 250g</t>
  </si>
  <si>
    <t>GSG250</t>
  </si>
  <si>
    <t>Giò sụn gà 250g</t>
  </si>
  <si>
    <t>GSG45G</t>
  </si>
  <si>
    <t>Giò sụn gà 45g</t>
  </si>
  <si>
    <t>GTLX250G</t>
  </si>
  <si>
    <t>Giò tai lưỡi xào 250g</t>
  </si>
  <si>
    <t>GTNH500</t>
  </si>
  <si>
    <t>Giò tai nấm hương 500g</t>
  </si>
  <si>
    <t>MNH250</t>
  </si>
  <si>
    <t>Mọc nấm hương 250g</t>
  </si>
  <si>
    <t>TH200</t>
  </si>
  <si>
    <t>Tai heo muối 200g</t>
  </si>
  <si>
    <t>TH400</t>
  </si>
  <si>
    <t>Tai heo muối 400g</t>
  </si>
  <si>
    <t>SHK200</t>
  </si>
  <si>
    <t>Sườn hun khói 200g</t>
  </si>
  <si>
    <t>GXD500</t>
  </si>
  <si>
    <t>Gà xì dầu 500g</t>
  </si>
  <si>
    <t>CGTM150</t>
  </si>
  <si>
    <t>Chân gà thảo mộc 150g</t>
  </si>
  <si>
    <t>CGXD150</t>
  </si>
  <si>
    <t>Chân gà xì dầu 150g</t>
  </si>
  <si>
    <t>Pauls200-socola</t>
  </si>
  <si>
    <t>Sữa tươi tiệt trùng Pauls Socola 200ml</t>
  </si>
  <si>
    <t>Pauls200-dau</t>
  </si>
  <si>
    <t>Sữa tươi tiệt trùng Pauls Dâu 200ml</t>
  </si>
  <si>
    <t>Pauls200-kem</t>
  </si>
  <si>
    <t>Sữa tươi tiệt trùng Pauls Nguyên Kem 200ml</t>
  </si>
  <si>
    <t>Br250-vani</t>
  </si>
  <si>
    <t>Sữa tươi tiệt trùng Breaka Vani 250ml</t>
  </si>
  <si>
    <t>Pauls1L</t>
  </si>
  <si>
    <t>Sữa tươi tiệt trùng Pauls Nguyên Chất 1L</t>
  </si>
  <si>
    <t>Br250-dau</t>
  </si>
  <si>
    <t>Sữa tươi tiệt trùng Breaka Dâu 250ml</t>
  </si>
  <si>
    <t>HH00011</t>
  </si>
  <si>
    <t>Gà nguyên con</t>
  </si>
  <si>
    <t>HH00009</t>
  </si>
  <si>
    <t>Mũi heo</t>
  </si>
  <si>
    <t>HH00020</t>
  </si>
  <si>
    <t>Khoanh giò lợn đông lạnh</t>
  </si>
  <si>
    <t>HH00007</t>
  </si>
  <si>
    <t>Lưỡi heo đông lạnh</t>
  </si>
  <si>
    <t>LX500</t>
  </si>
  <si>
    <t>Lạp xưởng tươi 500g</t>
  </si>
  <si>
    <t>HH00026</t>
  </si>
  <si>
    <t>Thịt nạc mông lợn</t>
  </si>
  <si>
    <t>Gà hấp xì dầu 500g</t>
  </si>
  <si>
    <t>Mộc nấm hương 250g</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</si>
  <si>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</si>
  <si>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</si>
  <si>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</si>
  <si>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</si>
  <si>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</si>
  <si>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</si>
  <si>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</si>
  <si>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</si>
  <si>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</si>
  <si>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</si>
  <si>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</si>
  <si>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Ngày hóa đơn</t>
  </si>
  <si>
    <t>Mã khách hàng</t>
  </si>
  <si>
    <t>Tên khách hàng</t>
  </si>
  <si>
    <t>Địa chỉ</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</si>
  <si>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</si>
  <si>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</si>
  <si>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</si>
  <si>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</si>
  <si>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</si>
  <si>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</si>
  <si>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</si>
  <si>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</si>
  <si>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</si>
  <si>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</si>
  <si>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</si>
  <si>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ĐVT</t>
  </si>
  <si>
    <t>Đơn giá sau thuế</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</si>
  <si>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</si>
  <si>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</si>
  <si>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</si>
  <si>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</si>
  <si>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</si>
  <si>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</si>
  <si>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</si>
  <si>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</si>
  <si>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</si>
  <si>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</si>
  <si>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</si>
  <si>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</si>
  <si>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</si>
  <si>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</si>
  <si>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0</t>
  </si>
  <si>
    <t>1</t>
  </si>
  <si>
    <t>1K25TAK</t>
  </si>
  <si>
    <t>BRG01</t>
  </si>
  <si>
    <t>5111</t>
  </si>
  <si>
    <t>131</t>
  </si>
  <si>
    <t>33311</t>
  </si>
  <si>
    <t>K-hangtra</t>
  </si>
  <si>
    <t>156</t>
  </si>
  <si>
    <t>632</t>
  </si>
  <si>
    <t>Số chứng từ</t>
  </si>
  <si>
    <t>Ký hiệu hóa đơn</t>
  </si>
  <si>
    <t>Số Hóa đơn</t>
  </si>
  <si>
    <t>Ngày ctu/htoan</t>
  </si>
  <si>
    <t>brg12691</t>
  </si>
  <si>
    <t>brg12761</t>
  </si>
  <si>
    <t>Siêu thị FujiMart 51 Lê Đại Hành</t>
  </si>
  <si>
    <t>brg13011</t>
  </si>
  <si>
    <t>brg12661</t>
  </si>
  <si>
    <t>BRG 362 Ngọc Lâm, Hà Nội</t>
  </si>
  <si>
    <t>brg11171</t>
  </si>
  <si>
    <t>Siêu thị Fujimart 89 Lạc Long Quân</t>
  </si>
  <si>
    <t>brg10051</t>
  </si>
  <si>
    <t>BRGMART 174 Lạc Long Quân, Tây Hồ</t>
  </si>
  <si>
    <t>brg12351</t>
  </si>
  <si>
    <t>brg10141</t>
  </si>
  <si>
    <t>BRG10141 Siêu thị Intimemex Như Quỳnh, Hưng Yên</t>
  </si>
  <si>
    <t>brg12061</t>
  </si>
  <si>
    <t>brg13041</t>
  </si>
  <si>
    <t>brg12681</t>
  </si>
  <si>
    <t>brg11041</t>
  </si>
  <si>
    <t>Siêu thị Fujimart Huỳnh Thúc Kháng</t>
  </si>
  <si>
    <t>brg11201</t>
  </si>
  <si>
    <t>Siêu thị FujiMart Trung Yên</t>
  </si>
  <si>
    <t>brg11191</t>
  </si>
  <si>
    <t>Siêu thị FujiMart Lê Văn Lương</t>
  </si>
  <si>
    <t>brg11091</t>
  </si>
  <si>
    <t>BRG D2 Giảng Võ, Hà Nội</t>
  </si>
  <si>
    <t>brg11211</t>
  </si>
  <si>
    <t>Siêu thị Fujimart 67 Trần Phú-Ba Đình</t>
  </si>
  <si>
    <t>brg11221</t>
  </si>
  <si>
    <t>Siêu thị FujiMart Tân Mai</t>
  </si>
  <si>
    <t>brg12231</t>
  </si>
  <si>
    <t>Cửa hàng Haprofood N4C Trung Hòa Nhân Chính</t>
  </si>
  <si>
    <t>brg13061</t>
  </si>
  <si>
    <t>brg11031</t>
  </si>
  <si>
    <t>Siêu thị Fujimart 324 Tây Sơn</t>
  </si>
  <si>
    <t>brg12091</t>
  </si>
  <si>
    <t>brg12551</t>
  </si>
  <si>
    <t>BRGMART 105 Lê Duẩn, Hà Nội</t>
  </si>
  <si>
    <t>brg12171</t>
  </si>
  <si>
    <t>BRGMART 5 Hàm Tử Quan, Hoàn Kiếm, Hà Nội</t>
  </si>
  <si>
    <t>brg11241</t>
  </si>
  <si>
    <t>Siêu thị FujiMart Times City</t>
  </si>
  <si>
    <t>brg12031</t>
  </si>
  <si>
    <t>BRGMART Thanh Xuân, Hà Nội</t>
  </si>
  <si>
    <t>brg12801</t>
  </si>
  <si>
    <t>Siêu thị BRGMart Đồ Sơn Hải Phòng</t>
  </si>
  <si>
    <t>brg11011</t>
  </si>
  <si>
    <t>Siêu thị Fujimart 142 Lê Duẩn</t>
  </si>
  <si>
    <t>brg11101</t>
  </si>
  <si>
    <t>Siêu thị Fuji MD Complex</t>
  </si>
  <si>
    <t>brg11021</t>
  </si>
  <si>
    <t>Siêu thị Fujimart 36 Hoàng Cầu</t>
  </si>
  <si>
    <t>brg12741</t>
  </si>
  <si>
    <t>CH Haprofood 9 Lê Qúy Đôn</t>
  </si>
  <si>
    <t>brg10041</t>
  </si>
  <si>
    <t>Siêu thị intimex Hải Dương</t>
  </si>
  <si>
    <t>brg12221</t>
  </si>
  <si>
    <t>CH Hapro 53D Hàng Bài</t>
  </si>
  <si>
    <t>brg10031</t>
  </si>
  <si>
    <t>BRGMART 15-17 Ngọc Khánh, Hà Nội</t>
  </si>
  <si>
    <t>brg12731</t>
  </si>
  <si>
    <t>CH Haprofood 9-11 Thổ Quan</t>
  </si>
  <si>
    <t>brg13031</t>
  </si>
  <si>
    <t>BRG 1 Lý Nam Đế, Hoàn Kiếm, Hà Nội</t>
  </si>
  <si>
    <t>brg10061</t>
  </si>
  <si>
    <t>Siêu thị BRGMart Phố Nối</t>
  </si>
  <si>
    <t>brg10101</t>
  </si>
  <si>
    <t>brg12342</t>
  </si>
  <si>
    <t>Siêu thị BRGMart Moonlight Vân Canh</t>
  </si>
  <si>
    <t>brg12051</t>
  </si>
  <si>
    <t>BRGMART 13 Thành Công, Hà Nội</t>
  </si>
  <si>
    <t>brg11121</t>
  </si>
  <si>
    <t>Siêu thị Fuji The Light</t>
  </si>
  <si>
    <t>brg11051</t>
  </si>
  <si>
    <t>Siêu thị Fujimart Trần Phú - Hà Đông</t>
  </si>
  <si>
    <t>brg11181</t>
  </si>
  <si>
    <t>Siêu thị Fujimart Chính Kinh</t>
  </si>
  <si>
    <t>brg12331</t>
  </si>
  <si>
    <t>CH Hapro 160-162 ngõ Thái Thịnh I</t>
  </si>
  <si>
    <t>Fujimart Times City</t>
  </si>
  <si>
    <t>CH Hapro 198 Lò đúc</t>
  </si>
  <si>
    <t>Siêu thị FujiThe Light</t>
  </si>
  <si>
    <t>CH HaproFood 105 Lê Duẩn</t>
  </si>
  <si>
    <t>Fujimart Lê Văn Lương</t>
  </si>
  <si>
    <t>CH Haprofood Ecohome 3</t>
  </si>
  <si>
    <t>CH Hapro N4C Trung hòa - Nhân chính</t>
  </si>
  <si>
    <t>Siêu thị Fuji Ngọc Khánh</t>
  </si>
  <si>
    <t>00200315</t>
  </si>
  <si>
    <t>00400315</t>
  </si>
  <si>
    <t>01000315</t>
  </si>
  <si>
    <t>01400315</t>
  </si>
  <si>
    <t>10100315</t>
  </si>
  <si>
    <t>10600315</t>
  </si>
  <si>
    <t>10700315</t>
  </si>
  <si>
    <t>10900315</t>
  </si>
  <si>
    <t>11000315</t>
  </si>
  <si>
    <t>11100315</t>
  </si>
  <si>
    <t>11200315</t>
  </si>
  <si>
    <t>11700315</t>
  </si>
  <si>
    <t>11800315</t>
  </si>
  <si>
    <t>11900315</t>
  </si>
  <si>
    <t>12000315</t>
  </si>
  <si>
    <t>12100315</t>
  </si>
  <si>
    <t>12200315</t>
  </si>
  <si>
    <t>12400315</t>
  </si>
  <si>
    <t>20500315</t>
  </si>
  <si>
    <t>20600315</t>
  </si>
  <si>
    <t>20900315</t>
  </si>
  <si>
    <t>21700315</t>
  </si>
  <si>
    <t>22000315</t>
  </si>
  <si>
    <t>22300315</t>
  </si>
  <si>
    <t>22400315</t>
  </si>
  <si>
    <t>23400315</t>
  </si>
  <si>
    <t>23500315</t>
  </si>
  <si>
    <t>24800315</t>
  </si>
  <si>
    <t>25500315</t>
  </si>
  <si>
    <t>26600315</t>
  </si>
  <si>
    <t>26700315</t>
  </si>
  <si>
    <t>26800315</t>
  </si>
  <si>
    <t>26900315</t>
  </si>
  <si>
    <t>27400315</t>
  </si>
  <si>
    <t>27500315</t>
  </si>
  <si>
    <t>28000315</t>
  </si>
  <si>
    <t>30100315</t>
  </si>
  <si>
    <t>30300314</t>
  </si>
  <si>
    <t>30400315</t>
  </si>
  <si>
    <t>30600315</t>
  </si>
  <si>
    <t>Siêu thị</t>
  </si>
  <si>
    <t>Mã dò</t>
  </si>
  <si>
    <t>Mã Misa</t>
  </si>
  <si>
    <t>10400115</t>
  </si>
  <si>
    <t>10500115</t>
  </si>
  <si>
    <t>Mã sp của kh</t>
  </si>
  <si>
    <t>Tên sp theo kh</t>
  </si>
  <si>
    <t>Mã SP Misa</t>
  </si>
  <si>
    <t>THUẾ SUẤT</t>
  </si>
  <si>
    <t>Tổng</t>
  </si>
  <si>
    <t>100001152510000409</t>
  </si>
  <si>
    <t>206003152510000015</t>
  </si>
  <si>
    <t>Xuất trả Ngọc Thơm</t>
  </si>
  <si>
    <t>100001152510001330</t>
  </si>
  <si>
    <t>233003152510000020</t>
  </si>
  <si>
    <t>xuat hàng date</t>
  </si>
  <si>
    <t>100001152510001531</t>
  </si>
  <si>
    <t>117003152510000031</t>
  </si>
  <si>
    <t>FMCG xuất trả NCC- ngày 16.10.25</t>
  </si>
  <si>
    <t>100001152510001925</t>
  </si>
  <si>
    <t>235003152510000019</t>
  </si>
  <si>
    <t>100001152510002277</t>
  </si>
  <si>
    <t>234003152510000049</t>
  </si>
  <si>
    <t>xtra hàng LCK</t>
  </si>
  <si>
    <t>100001152510002456</t>
  </si>
  <si>
    <t>279003152510000020</t>
  </si>
  <si>
    <t>xuat hang date</t>
  </si>
  <si>
    <t>Siêu thị BRG Hàng Bài</t>
  </si>
  <si>
    <t>100001152510000066</t>
  </si>
  <si>
    <t>301003152510000002</t>
  </si>
  <si>
    <t>100001152510000074</t>
  </si>
  <si>
    <t>217003152510000004</t>
  </si>
  <si>
    <t>100001152510000166</t>
  </si>
  <si>
    <t>274003152510000006</t>
  </si>
  <si>
    <t>Xuất trả NCC Ngọc Thơm</t>
  </si>
  <si>
    <t>100001152510000849</t>
  </si>
  <si>
    <t>010003152510000026</t>
  </si>
  <si>
    <t>100001152510001122</t>
  </si>
  <si>
    <t>209003152510000020</t>
  </si>
  <si>
    <t>Xuất trả NCC Ngọc THơm -439 ngày 11/10/2025</t>
  </si>
  <si>
    <t>100001152510000129</t>
  </si>
  <si>
    <t>306003152510000004</t>
  </si>
  <si>
    <t>100001152510000102</t>
  </si>
  <si>
    <t>244003152510000001</t>
  </si>
  <si>
    <t>xuất trả ncc</t>
  </si>
  <si>
    <t>CH HaproFood 156 Ngọc Lâm</t>
  </si>
  <si>
    <t>100001152510000557</t>
  </si>
  <si>
    <t>304003152510000013</t>
  </si>
  <si>
    <t>Xuất trả Ncc  Ngọc Thơm</t>
  </si>
  <si>
    <t>100001152510000928</t>
  </si>
  <si>
    <t>120003152510000029</t>
  </si>
  <si>
    <t>xt ngọc thơm 9.10</t>
  </si>
  <si>
    <t>100001152510001195</t>
  </si>
  <si>
    <t>217003152510000018</t>
  </si>
  <si>
    <t>100001152510000200</t>
  </si>
  <si>
    <t>119003152510000007</t>
  </si>
  <si>
    <t>XUấT TRả NCC NGọC THƠM</t>
  </si>
  <si>
    <t>100001152510001829</t>
  </si>
  <si>
    <t>120003152510000048</t>
  </si>
  <si>
    <t>xt ngoc thom 20.10</t>
  </si>
  <si>
    <t>100001152510001786</t>
  </si>
  <si>
    <t>224003142510000007</t>
  </si>
  <si>
    <t>Xuất trả NCC</t>
  </si>
  <si>
    <t>100001152510002249</t>
  </si>
  <si>
    <t>010003152510000085</t>
  </si>
  <si>
    <t>100001152510001403</t>
  </si>
  <si>
    <t>217003152510000022</t>
  </si>
  <si>
    <t>100001152510001560</t>
  </si>
  <si>
    <t>203003152510000035</t>
  </si>
  <si>
    <t>Siêu thị HaproMart Thanh Xuân</t>
  </si>
  <si>
    <t>100001152510002388</t>
  </si>
  <si>
    <t>275003152510000034</t>
  </si>
  <si>
    <t>100001152510001389</t>
  </si>
  <si>
    <t>106003152510000041</t>
  </si>
  <si>
    <t>XT 254-439</t>
  </si>
  <si>
    <t>100001152510001500</t>
  </si>
  <si>
    <t>279003152510000014</t>
  </si>
  <si>
    <t>XUấT TRả hàng date</t>
  </si>
  <si>
    <t>100001152510001512</t>
  </si>
  <si>
    <t>267003152510000036</t>
  </si>
  <si>
    <t>xuất trả hàng date</t>
  </si>
  <si>
    <t>100001152510001846</t>
  </si>
  <si>
    <t>303003142510000027</t>
  </si>
  <si>
    <t>100001152510001995</t>
  </si>
  <si>
    <t>306003152510000029</t>
  </si>
  <si>
    <t>102001152510000037</t>
  </si>
  <si>
    <t>Date - Vân</t>
  </si>
  <si>
    <t>Siêu thị Fuji 36 Hoàng Cầu</t>
  </si>
  <si>
    <t>100001152510001128</t>
  </si>
  <si>
    <t>112003152510000021</t>
  </si>
  <si>
    <t>XUAT TRA HANG NCC NGOC THOM ( CHU 254 - 439 )</t>
  </si>
  <si>
    <t>100001152510001456</t>
  </si>
  <si>
    <t>111003152510000033</t>
  </si>
  <si>
    <t>Xuất trả NCC hàng LCK ngày 13.10.25(Thi)</t>
  </si>
  <si>
    <t>100001152510000056</t>
  </si>
  <si>
    <t>206003152510000006</t>
  </si>
  <si>
    <t>100001152510000980</t>
  </si>
  <si>
    <t>205003152510000028</t>
  </si>
  <si>
    <t>100001152510001169</t>
  </si>
  <si>
    <t>269003152510000036</t>
  </si>
  <si>
    <t>100001152510000215</t>
  </si>
  <si>
    <t>274003152510000007</t>
  </si>
  <si>
    <t>Xuat tra NCC Ngoc Thom</t>
  </si>
  <si>
    <t>100001152510000039</t>
  </si>
  <si>
    <t>233003152510000002</t>
  </si>
  <si>
    <t>xuat date</t>
  </si>
  <si>
    <t>100001152510001117</t>
  </si>
  <si>
    <t>224003142510000003</t>
  </si>
  <si>
    <t>100001152510000015</t>
  </si>
  <si>
    <t>223003152510000002</t>
  </si>
  <si>
    <t>100001152510000177</t>
  </si>
  <si>
    <t>235003152510000004</t>
  </si>
  <si>
    <t>293195910000</t>
  </si>
  <si>
    <t>HMFOOD_Tai heo ủ muối xuyên tiêu 200g</t>
  </si>
  <si>
    <t>100001152510000925</t>
  </si>
  <si>
    <t>266003152510000016</t>
  </si>
  <si>
    <t>XTNCC-Hàng long ck</t>
  </si>
  <si>
    <t>100001152510001401</t>
  </si>
  <si>
    <t>205003152510000044</t>
  </si>
  <si>
    <t>100001152510001415</t>
  </si>
  <si>
    <t>120003152510000036</t>
  </si>
  <si>
    <t>xt ngọc thơm 15.10</t>
  </si>
  <si>
    <t>100001152510002087</t>
  </si>
  <si>
    <t>248003152510000032</t>
  </si>
  <si>
    <t>100001152510002262</t>
  </si>
  <si>
    <t>304003152510000059</t>
  </si>
  <si>
    <t>Xuất trả Ncc Ngọc Thơm</t>
  </si>
  <si>
    <t>100001152510001890</t>
  </si>
  <si>
    <t>269003152510000060</t>
  </si>
  <si>
    <t>100001152510002400</t>
  </si>
  <si>
    <t>217003152510000033</t>
  </si>
  <si>
    <t>100001152510002034</t>
  </si>
  <si>
    <t>301003152510000058</t>
  </si>
  <si>
    <t>100001152510002011</t>
  </si>
  <si>
    <t>224003142510000008</t>
  </si>
  <si>
    <t>100001152510002357</t>
  </si>
  <si>
    <t>203003152510000054</t>
  </si>
  <si>
    <t>XTNCC</t>
  </si>
  <si>
    <t>100001152510001753</t>
  </si>
  <si>
    <t>269003152510000055</t>
  </si>
  <si>
    <t>100001152510001950</t>
  </si>
  <si>
    <t>209003152510000027</t>
  </si>
  <si>
    <t>Xuất trả NCC Ngọc Thơm - 439 ngày 21/10/2025</t>
  </si>
  <si>
    <t>116001152510000030</t>
  </si>
  <si>
    <t>Xuat tra NCC 254-439 (hanh)</t>
  </si>
  <si>
    <t>Siêu thị Fuji Thụy Khuê</t>
  </si>
  <si>
    <t>Thành tiền T9</t>
  </si>
  <si>
    <t>Thành tiền T10</t>
  </si>
  <si>
    <t>23300315</t>
  </si>
  <si>
    <t>27900315</t>
  </si>
  <si>
    <t>24400315</t>
  </si>
  <si>
    <t>22400314</t>
  </si>
  <si>
    <t>20300315</t>
  </si>
  <si>
    <t>Siêu thị FujiThe Light (Siêu thị FujiThe Light)</t>
  </si>
  <si>
    <t>10200115</t>
  </si>
  <si>
    <t>brg11161</t>
  </si>
  <si>
    <t>Siêu thị Fujimart 249 Thụy Khê</t>
  </si>
  <si>
    <t>Hàng trả - Siêu thị HaproMart Lương Đình Của</t>
  </si>
  <si>
    <t>Hàng trả - CH Hapro 160-162 ngõ Thái Thịnh I</t>
  </si>
  <si>
    <t>Hàng trả - CH Hapro 83 Nguyễn An Ninh</t>
  </si>
  <si>
    <t>Hàng trả - BRG Mart Moonlight Vân Canh</t>
  </si>
  <si>
    <t>Hàng trả - CH Hapro số 5 Hàm tử quan</t>
  </si>
  <si>
    <t>Hàng trả - CH Haprofood 9 Lê Qúy Đôn</t>
  </si>
  <si>
    <t>Hàng trả - Siêu thị HaproMart A4 Vĩnh Phúc, Ba Đình</t>
  </si>
  <si>
    <t>Hàng trả - CH Hapro Chợ Bưởi</t>
  </si>
  <si>
    <t>Hàng trả - Siêu thị HaproMart Thanh Xuân</t>
  </si>
  <si>
    <t>Hàng trả - CH Haprofood 24 Trần Nhật Duật</t>
  </si>
  <si>
    <t>Hàng trả - Siêu thị Fuji Lê Đại Hành</t>
  </si>
  <si>
    <t>Hàng trả - BRG mart Intracom Đông Anh</t>
  </si>
  <si>
    <t>Hàng trả - CH Hapro N4C Trung hòa - Nhân chính</t>
  </si>
  <si>
    <t>Hàng trả - CH HaproFood 362 Ngọc Lâm</t>
  </si>
  <si>
    <t>Hàng trả - Siêu thị BRGMart 63 Hàng trống</t>
  </si>
  <si>
    <t>100001152511000010</t>
  </si>
  <si>
    <t>235003152511000004</t>
  </si>
  <si>
    <t>100001152511000041</t>
  </si>
  <si>
    <t>206003152511000001</t>
  </si>
  <si>
    <t>100001152511000047</t>
  </si>
  <si>
    <t>269003152511000001</t>
  </si>
  <si>
    <t>100001152511000077</t>
  </si>
  <si>
    <t>209003152511000005</t>
  </si>
  <si>
    <t>Xuất trả NCC NGọc Thơm -439 ngày 03/11/2025</t>
  </si>
  <si>
    <t>100001152511000170</t>
  </si>
  <si>
    <t>267003152511000003</t>
  </si>
  <si>
    <t>XT hàng date</t>
  </si>
  <si>
    <t>100001152511000206</t>
  </si>
  <si>
    <t>109003152511000014</t>
  </si>
  <si>
    <t>XT NCC 254-439 ngày 03/11/25</t>
  </si>
  <si>
    <t>100001152511000190</t>
  </si>
  <si>
    <t>125003152511000006</t>
  </si>
  <si>
    <t>XT do hết date 03.11</t>
  </si>
  <si>
    <t>Fujimart Ocean Park</t>
  </si>
  <si>
    <t>100001152511000117</t>
  </si>
  <si>
    <t>273003152511000003</t>
  </si>
  <si>
    <t>Xuất trả NT</t>
  </si>
  <si>
    <t>100001152511000328</t>
  </si>
  <si>
    <t>223003152511000002</t>
  </si>
  <si>
    <t>Xuất trả hàng cận date</t>
  </si>
  <si>
    <t>100001152511000339</t>
  </si>
  <si>
    <t>266003152511000003</t>
  </si>
  <si>
    <t>xtncc-hàng cận đate</t>
  </si>
  <si>
    <t>100001152511000383</t>
  </si>
  <si>
    <t>118003152511000013</t>
  </si>
  <si>
    <t>100001152511000469</t>
  </si>
  <si>
    <t>010003152511000020</t>
  </si>
  <si>
    <t>104001152511000021</t>
  </si>
  <si>
    <t>date -hoa -ngày 05/11/2025</t>
  </si>
  <si>
    <t>100001152511000614</t>
  </si>
  <si>
    <t>220003152511000004</t>
  </si>
  <si>
    <t>XT hàng LCK</t>
  </si>
  <si>
    <t>103001152511000028</t>
  </si>
  <si>
    <t>Date Huy</t>
  </si>
  <si>
    <t>Siêu thị Fuji 324 Tây Sơn</t>
  </si>
  <si>
    <t>105001152511000024</t>
  </si>
  <si>
    <t>date( Huyền) ngày 06/11/2025</t>
  </si>
  <si>
    <t>100001152511000701</t>
  </si>
  <si>
    <t>119003152511000014</t>
  </si>
  <si>
    <t>100001152511000752</t>
  </si>
  <si>
    <t>121003152511000020</t>
  </si>
  <si>
    <t>Hằng xtra NCC LCK 8/11/25</t>
  </si>
  <si>
    <t>100001152511000767</t>
  </si>
  <si>
    <t>122003152511000028</t>
  </si>
  <si>
    <t>XT DATE - PHƯƠNG</t>
  </si>
  <si>
    <t>100001152511000870</t>
  </si>
  <si>
    <t>233003152511000007</t>
  </si>
  <si>
    <t>xuát hàng date</t>
  </si>
  <si>
    <t>100001152511000808</t>
  </si>
  <si>
    <t>206003152511000016</t>
  </si>
  <si>
    <t>100001152511000814</t>
  </si>
  <si>
    <t>217003152511000009</t>
  </si>
  <si>
    <t>100001152511000834</t>
  </si>
  <si>
    <t>117003152511000009</t>
  </si>
  <si>
    <t>Quầy FMCG xuất trả NCC- ngày 10.11.25</t>
  </si>
  <si>
    <t>100001152511000900</t>
  </si>
  <si>
    <t>004003152511000025</t>
  </si>
  <si>
    <t>Hàng cận date</t>
  </si>
  <si>
    <t>100001152511000860</t>
  </si>
  <si>
    <t>119003152511000021</t>
  </si>
  <si>
    <t>100001152511000868</t>
  </si>
  <si>
    <t>303003152511000013</t>
  </si>
  <si>
    <t>100001152511001003</t>
  </si>
  <si>
    <t>124003152511000027</t>
  </si>
  <si>
    <t>XT LCK</t>
  </si>
  <si>
    <t>100001152511000950</t>
  </si>
  <si>
    <t>269003152511000019</t>
  </si>
  <si>
    <t>100001152511001050</t>
  </si>
  <si>
    <t>255003152511000005</t>
  </si>
  <si>
    <t>xuất trả hàng nhà 439</t>
  </si>
  <si>
    <t>100001152511001122</t>
  </si>
  <si>
    <t>205003152511000024</t>
  </si>
  <si>
    <t>100001152511001090</t>
  </si>
  <si>
    <t>209003152511000013</t>
  </si>
  <si>
    <t>Xuất trả NCC Ngọc Thơm- 439 ngày 12/11/2025</t>
  </si>
  <si>
    <t>100001152511001094</t>
  </si>
  <si>
    <t>224003152511000018</t>
  </si>
  <si>
    <t>100001152511001257</t>
  </si>
  <si>
    <t>274003152511000028</t>
  </si>
  <si>
    <t>103001152511000048</t>
  </si>
  <si>
    <t>XT NCC 439</t>
  </si>
  <si>
    <t>100001152511001203</t>
  </si>
  <si>
    <t>235003152511000019</t>
  </si>
  <si>
    <t>100001152511001258</t>
  </si>
  <si>
    <t>274003152511000029</t>
  </si>
  <si>
    <t>Xuất trả NCC Ngọc Thơm9 Bó 1 tặng 1)</t>
  </si>
  <si>
    <t>100001152511001342</t>
  </si>
  <si>
    <t>205003152511000030</t>
  </si>
  <si>
    <t>100001152511001281</t>
  </si>
  <si>
    <t>111003152511000052</t>
  </si>
  <si>
    <t>Xuất trả NCC hàng cận date, LCK ngày  14.11.25(Thi)</t>
  </si>
  <si>
    <t>100001152511001400</t>
  </si>
  <si>
    <t>121003152511000035</t>
  </si>
  <si>
    <t>Hằng xtra NCC 15/11/25</t>
  </si>
  <si>
    <t>100001152511001412</t>
  </si>
  <si>
    <t>269003152511000034</t>
  </si>
  <si>
    <t>100001152511001439</t>
  </si>
  <si>
    <t>119003152511000041</t>
  </si>
  <si>
    <t>100001152511001535</t>
  </si>
  <si>
    <t>220003152511000013</t>
  </si>
  <si>
    <t>XT hàng hết date</t>
  </si>
  <si>
    <t>100001152511001477</t>
  </si>
  <si>
    <t>266003152511000026</t>
  </si>
  <si>
    <t>105001152511000059</t>
  </si>
  <si>
    <t>LCK ( Huyền) Ngày 17/11/2025</t>
  </si>
  <si>
    <t>105001152511000056</t>
  </si>
  <si>
    <t>Date( Huyền) Ngày 17/11/2025</t>
  </si>
  <si>
    <t>100001152511001739</t>
  </si>
  <si>
    <t>267003152511000027</t>
  </si>
  <si>
    <t>100001152511001675</t>
  </si>
  <si>
    <t>233003152511000013</t>
  </si>
  <si>
    <t>102001152511000069</t>
  </si>
  <si>
    <t>Date - Phượng</t>
  </si>
  <si>
    <t>103001152511000059</t>
  </si>
  <si>
    <t>100001152511001662</t>
  </si>
  <si>
    <t>301003152511000040</t>
  </si>
  <si>
    <t>100001152511001892</t>
  </si>
  <si>
    <t>248003152511000026</t>
  </si>
  <si>
    <t>100001152511001893</t>
  </si>
  <si>
    <t>248003152511000027</t>
  </si>
  <si>
    <t>100001152511001947</t>
  </si>
  <si>
    <t>203003152511000029</t>
  </si>
  <si>
    <t>100001152511001952</t>
  </si>
  <si>
    <t>120003152511000057</t>
  </si>
  <si>
    <t>date công anh 22.11</t>
  </si>
  <si>
    <t>100001152511002023</t>
  </si>
  <si>
    <t>275003152511000029</t>
  </si>
  <si>
    <t>100001152511002027</t>
  </si>
  <si>
    <t>255003152511000013</t>
  </si>
  <si>
    <t>100001152511002138</t>
  </si>
  <si>
    <t>206003152511000038</t>
  </si>
  <si>
    <t>100001152511002184</t>
  </si>
  <si>
    <t>125003152511000034</t>
  </si>
  <si>
    <t>NCC 254 -439 , HàNG DATE NGàY 24.11 ,( THủY )</t>
  </si>
  <si>
    <t>100001152511002246</t>
  </si>
  <si>
    <t>002003152511000036</t>
  </si>
  <si>
    <t>xuất trả hàng date chủ 439</t>
  </si>
  <si>
    <t>100001152511002365</t>
  </si>
  <si>
    <t>234003152511000044</t>
  </si>
  <si>
    <t>xtra hàng date</t>
  </si>
  <si>
    <t>brg12751</t>
  </si>
  <si>
    <t>brg10021</t>
  </si>
  <si>
    <t>FUJIMART-HNI-GL-11251</t>
  </si>
  <si>
    <t>12500315</t>
  </si>
  <si>
    <t>brg12241</t>
  </si>
  <si>
    <t>brg12201</t>
  </si>
  <si>
    <t>STT</t>
  </si>
  <si>
    <t>NGÀY</t>
  </si>
  <si>
    <t>100001152511002386</t>
  </si>
  <si>
    <t>004003152511000059</t>
  </si>
  <si>
    <t>Hàng trả - Siêu thị Fuji Chính Kinh</t>
  </si>
  <si>
    <t>Hàng trả - CH Hapro 198 Lò đúc</t>
  </si>
  <si>
    <t>Hàng trả - Siêu thị Fuji Trần Phú - Hà Đông</t>
  </si>
  <si>
    <t>Hàng trả - Fujimart 67 Trần Phú - Ba Đình</t>
  </si>
  <si>
    <t>Hàng trả - Siêu thị intimex Hải Dương</t>
  </si>
  <si>
    <t>100001152512000080</t>
  </si>
  <si>
    <t>274003152512000003</t>
  </si>
  <si>
    <t>105001152512000008</t>
  </si>
  <si>
    <t>Date( Huyền) Ngày 02/12/2025</t>
  </si>
  <si>
    <t>100001152512000274</t>
  </si>
  <si>
    <t>217003152512000006</t>
  </si>
  <si>
    <t>100001152512000219</t>
  </si>
  <si>
    <t>269003152512000003</t>
  </si>
  <si>
    <t>100001152512000189</t>
  </si>
  <si>
    <t>304003152512000005</t>
  </si>
  <si>
    <t>Xuất trả hàng date Ncc Ngọc Thơm</t>
  </si>
  <si>
    <t>100001152512000288</t>
  </si>
  <si>
    <t>269003152512000007</t>
  </si>
  <si>
    <t>100001152512000379</t>
  </si>
  <si>
    <t>004003152512000009</t>
  </si>
  <si>
    <t>100001152512000421</t>
  </si>
  <si>
    <t>118003152512000015</t>
  </si>
  <si>
    <t>XT NCC NGọC THƠM ( LINH)</t>
  </si>
  <si>
    <t>100001152512000571</t>
  </si>
  <si>
    <t>014003152512000003</t>
  </si>
  <si>
    <t>100001152512000746</t>
  </si>
  <si>
    <t>014003152512000009</t>
  </si>
  <si>
    <t>100001152512000772</t>
  </si>
  <si>
    <t>004003152512000019</t>
  </si>
  <si>
    <t>LCK</t>
  </si>
  <si>
    <t>100001152512000704</t>
  </si>
  <si>
    <t>269003152512000026</t>
  </si>
  <si>
    <t>100001152512000921</t>
  </si>
  <si>
    <t>106003152512000030</t>
  </si>
  <si>
    <t>C BINH XT 254-439</t>
  </si>
  <si>
    <t>100001152512000904</t>
  </si>
  <si>
    <t>121003152512000013</t>
  </si>
  <si>
    <t>Diệp xtra NCC 9/12/25</t>
  </si>
  <si>
    <t>100001152512000889</t>
  </si>
  <si>
    <t>224003142512000001</t>
  </si>
  <si>
    <t>100001152512000891</t>
  </si>
  <si>
    <t>006003152512000020</t>
  </si>
  <si>
    <t>Hàng long chân không. Hoa</t>
  </si>
  <si>
    <t>Siêu thị intimex Hưng Yên</t>
  </si>
  <si>
    <t>100001152512000988</t>
  </si>
  <si>
    <t>306003152512000008</t>
  </si>
  <si>
    <t>100001152512001145</t>
  </si>
  <si>
    <t>279003152512000017</t>
  </si>
  <si>
    <t>xuat tra hang date</t>
  </si>
  <si>
    <t>100001152512001264</t>
  </si>
  <si>
    <t>269003152512000043</t>
  </si>
  <si>
    <t>100001152512001243</t>
  </si>
  <si>
    <t>223003152512000005</t>
  </si>
  <si>
    <t>100001152512001315</t>
  </si>
  <si>
    <t>304003152512000039</t>
  </si>
  <si>
    <t>100001152512001435</t>
  </si>
  <si>
    <t>275003152512000013</t>
  </si>
  <si>
    <t>100001152512001398</t>
  </si>
  <si>
    <t>206003152512000025</t>
  </si>
  <si>
    <t>100001152512001565</t>
  </si>
  <si>
    <t>279003152512000021</t>
  </si>
  <si>
    <t>100001152512001617</t>
  </si>
  <si>
    <t>234003152512000027</t>
  </si>
  <si>
    <t>XT NCC Ngọc Thơm</t>
  </si>
  <si>
    <t>100001152512001742</t>
  </si>
  <si>
    <t>217003152512000032</t>
  </si>
  <si>
    <t>100001152512001719</t>
  </si>
  <si>
    <t>220003152512000021</t>
  </si>
  <si>
    <t>100001152512001691</t>
  </si>
  <si>
    <t>233003152512000019</t>
  </si>
  <si>
    <t>100001152512001657</t>
  </si>
  <si>
    <t>269003152512000050</t>
  </si>
  <si>
    <t>100001152512001750</t>
  </si>
  <si>
    <t>235003152512000020</t>
  </si>
  <si>
    <t>100001152512001769</t>
  </si>
  <si>
    <t>248003152512000026</t>
  </si>
  <si>
    <t>X/trả NCC</t>
  </si>
  <si>
    <t>100001152512001895</t>
  </si>
  <si>
    <t>006003152512000045</t>
  </si>
  <si>
    <t>Xuất hàng bó chạy date. Hoa</t>
  </si>
  <si>
    <t>100001152512001843</t>
  </si>
  <si>
    <t>203003152512000027</t>
  </si>
  <si>
    <t>100001152512001852</t>
  </si>
  <si>
    <t>269003152512000060</t>
  </si>
  <si>
    <t>100001152512001885</t>
  </si>
  <si>
    <t>111003152512000067</t>
  </si>
  <si>
    <t>Xuất trả NCC hàng LCK ngày 19.12.25(Thi)</t>
  </si>
  <si>
    <t>100001152512001974</t>
  </si>
  <si>
    <t>266003152512000021</t>
  </si>
  <si>
    <t>xuất trả ncc hàng date</t>
  </si>
  <si>
    <t>100001152512001922</t>
  </si>
  <si>
    <t>209003152512000025</t>
  </si>
  <si>
    <t>Xuất trả NCC NGọc Thơm- 439 ngày 22/12/2025</t>
  </si>
  <si>
    <t>100001152512002266</t>
  </si>
  <si>
    <t>121003152512000040</t>
  </si>
  <si>
    <t>Diệp xtra NCC 24/12/25</t>
  </si>
  <si>
    <t>100001152512002221</t>
  </si>
  <si>
    <t>106003152512000064</t>
  </si>
  <si>
    <t>100001152512002222</t>
  </si>
  <si>
    <t>269003152512000071</t>
  </si>
  <si>
    <t>105001152512000077</t>
  </si>
  <si>
    <t>Date( Huyền) Ngày 25/12/2025</t>
  </si>
  <si>
    <t>Hàng trả - Siêu thị intimex Hưng Yên</t>
  </si>
  <si>
    <t>00600315</t>
  </si>
  <si>
    <t/>
  </si>
  <si>
    <t>CỬA HÀNG</t>
  </si>
  <si>
    <t xml:space="preserve"> </t>
  </si>
  <si>
    <t>HBTL2512000080</t>
  </si>
  <si>
    <t>HBTL2512000008</t>
  </si>
  <si>
    <t>HBTL2512000274</t>
  </si>
  <si>
    <t>HBTL2512000219</t>
  </si>
  <si>
    <t>HBTL2512000189</t>
  </si>
  <si>
    <t>HBTL2512000288</t>
  </si>
  <si>
    <t>HBTL2512000379</t>
  </si>
  <si>
    <t>HBTL2512000421</t>
  </si>
  <si>
    <t>HBTL2512000571</t>
  </si>
  <si>
    <t>HBTL2512000746</t>
  </si>
  <si>
    <t>HBTL2512000772</t>
  </si>
  <si>
    <t>HBTL2512000704</t>
  </si>
  <si>
    <t>HBTL2512000921</t>
  </si>
  <si>
    <t>HBTL2512000904</t>
  </si>
  <si>
    <t>HBTL2512000889</t>
  </si>
  <si>
    <t>HBTL2512000891</t>
  </si>
  <si>
    <t>HBTL2512000988</t>
  </si>
  <si>
    <t>HBTL2512001145</t>
  </si>
  <si>
    <t>HBTL2512001264</t>
  </si>
  <si>
    <t>HBTL2512001243</t>
  </si>
  <si>
    <t>HBTL2512001315</t>
  </si>
  <si>
    <t>HBTL2512001435</t>
  </si>
  <si>
    <t>HBTL2512001398</t>
  </si>
  <si>
    <t>HBTL2512001565</t>
  </si>
  <si>
    <t>HBTL2512001617</t>
  </si>
  <si>
    <t>HBTL2512001742</t>
  </si>
  <si>
    <t>HBTL2512001719</t>
  </si>
  <si>
    <t>HBTL2512001691</t>
  </si>
  <si>
    <t>HBTL2512001657</t>
  </si>
  <si>
    <t>HBTL2512001750</t>
  </si>
  <si>
    <t>HBTL2512001769</t>
  </si>
  <si>
    <t>HBTL2512001895</t>
  </si>
  <si>
    <t>HBTL2512001843</t>
  </si>
  <si>
    <t>HBTL2512001852</t>
  </si>
  <si>
    <t>HBTL2512001885</t>
  </si>
  <si>
    <t>HBTL2512001974</t>
  </si>
  <si>
    <t>HBTL2512001922</t>
  </si>
  <si>
    <t>HBTL2512002266</t>
  </si>
  <si>
    <t>HBTL2512002221</t>
  </si>
  <si>
    <t>HBTL2512002222</t>
  </si>
  <si>
    <t>HBTL2512000077</t>
  </si>
  <si>
    <t>4247</t>
  </si>
  <si>
    <t>Hàng trả - Seikamart 275 nguyễn Trãi</t>
  </si>
  <si>
    <t>Hàng trả - Siêu thị intimex Như Quỳnh</t>
  </si>
  <si>
    <t>Hàng trả - Siêu thị Fuji Ngọc Khánh</t>
  </si>
  <si>
    <t>Hàng trả - Seika Dimond Westlake 98 Tô Ngọc Vân</t>
  </si>
  <si>
    <t>Hàng trả - Siêu thị BRG Hàng Bài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</si>
</sst>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 ;[Red]\-#,##0.0000\ "/>
    <numFmt numFmtId="166" formatCode="#,##0.00\ ;[Red]\-#,##0.00\ "/>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CC0066"/>
      <name val="Aptos Narrow"/>
      <family val="2"/>
      <scheme val="minor"/>
    </font>
    <font>
      <sz val="11"/>
      <color rgb="FFFF0000"/>
      <name val="Aptos Narrow"/>
      <family val="2"/>
      <scheme val="minor"/>
    </font>
    <font>
      <b/>
      <sz val="11"/>
      <color theme="1"/>
      <name val="Times New Roman"/>
      <family val="1"/>
    </font>
    <font>
      <b/>
      <sz val="11"/>
      <color rgb="FFFF0000"/>
      <name val="Times New Roman"/>
      <family val="1"/>
    </font>
    <font>
      <sz val="11"/>
      <color theme="1"/>
      <name val="Times New Roman"/>
      <family val="1"/>
    </font>
    <font>
      <sz val="11"/>
      <color rgb="FFFF0000"/>
      <name val="Times New Roman"/>
      <family val="1"/>
    </font>
    <font>
      <sz val="8"/>
      <name val="Microsoft Sans Serif"/>
      <family val="2"/>
    </font>
    <font>
      <sz val="8"/>
      <color rgb="FFFF0000"/>
      <name val="Microsoft Sans Serif"/>
      <family val="2"/>
    </font>
    <font>
      <sz val="11"/>
      <name val="Aptos Narrow"/>
      <family val="2"/>
      <scheme val="minor"/>
    </font>
    <font>
      <sz val="11"/>
      <color indexed="8"/>
      <name val="Calibri"/>
      <family val="2"/>
    </font>
    <font>
      <b/>
      <sz val="12"/>
      <name val="Times New Roman"/>
      <family val="1"/>
    </font>
    <font>
      <b/>
      <sz val="12"/>
      <color indexed="8"/>
      <name val="Times New Roman"/>
      <family val="1"/>
    </font>
    <font>
      <sz val="12"/>
      <color indexed="8"/>
      <name val="Times New Roman"/>
      <family val="1"/>
    </font>
    <font>
      <b/>
      <sz val="11"/>
      <color theme="1"/>
      <name val="Aptos Narrow"/>
      <family val="2"/>
      <scheme val="minor"/>
    </font>
    <font>
      <sz val="8"/>
      <name val="Aptos Narrow"/>
      <family val="2"/>
      <scheme val="minor"/>
    </font>
    <font>
      <b/>
      <sz val="1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rgb="FFE3E3E3"/>
      </left>
      <right style="thin">
        <color rgb="FFE3E3E3"/>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cellStyleXfs>
  <cellXfs count="100">
    <xf numFmtId="0" fontId="0" fillId="0" borderId="0" xfId="0"/>
    <xf numFmtId="0" fontId="2" fillId="2" borderId="0" xfId="0" applyFont="1" applyFill="1" applyAlignment="1">
      <alignment horizontal="center" vertical="center"/>
    </xf>
    <xf numFmtId="0" fontId="0" fillId="2" borderId="0" xfId="0" applyFill="1"/>
    <xf numFmtId="164" fontId="0" fillId="2" borderId="0" xfId="1" applyNumberFormat="1" applyFont="1" applyFill="1"/>
    <xf numFmtId="43" fontId="1" fillId="2" borderId="0" xfId="1" applyFont="1" applyFill="1"/>
    <xf numFmtId="164" fontId="2" fillId="2" borderId="0" xfId="1" applyNumberFormat="1" applyFont="1" applyFill="1"/>
    <xf numFmtId="9" fontId="0" fillId="0" borderId="0" xfId="2" applyFont="1" applyFill="1"/>
    <xf numFmtId="43" fontId="2" fillId="2" borderId="0" xfId="1" applyFont="1" applyFill="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43" fontId="2" fillId="0" borderId="0" xfId="1" applyFont="1" applyAlignment="1">
      <alignment horizontal="center" vertical="center" wrapText="1"/>
    </xf>
    <xf numFmtId="0" fontId="3" fillId="0" borderId="0" xfId="0" applyFont="1"/>
    <xf numFmtId="14" fontId="3" fillId="0" borderId="0" xfId="0" applyNumberFormat="1" applyFont="1"/>
    <xf numFmtId="0" fontId="3" fillId="0" borderId="0" xfId="0" applyFont="1" applyAlignment="1">
      <alignment horizontal="center"/>
    </xf>
    <xf numFmtId="164" fontId="3" fillId="0" borderId="0" xfId="1" applyNumberFormat="1" applyFont="1" applyFill="1"/>
    <xf numFmtId="9" fontId="3" fillId="0" borderId="0" xfId="2" applyFont="1" applyFill="1"/>
    <xf numFmtId="0" fontId="5" fillId="0" borderId="1" xfId="0" applyFont="1" applyBorder="1" applyAlignment="1">
      <alignment horizontal="center" vertical="center"/>
    </xf>
    <xf numFmtId="164" fontId="5" fillId="0" borderId="1" xfId="1" applyNumberFormat="1" applyFont="1" applyBorder="1" applyAlignment="1">
      <alignment horizontal="center" vertical="center"/>
    </xf>
    <xf numFmtId="164" fontId="6" fillId="0" borderId="1" xfId="1" applyNumberFormat="1" applyFont="1" applyBorder="1" applyAlignment="1">
      <alignment horizontal="center" vertical="center" wrapText="1"/>
    </xf>
    <xf numFmtId="9" fontId="5" fillId="0" borderId="1" xfId="2" applyFont="1" applyBorder="1" applyAlignment="1">
      <alignment horizontal="center" vertical="center"/>
    </xf>
    <xf numFmtId="0" fontId="2" fillId="0" borderId="0" xfId="0" applyFont="1" applyAlignment="1">
      <alignment horizontal="center"/>
    </xf>
    <xf numFmtId="0" fontId="7" fillId="0" borderId="1" xfId="0" applyFont="1" applyBorder="1" applyAlignment="1">
      <alignment horizontal="left" vertical="center"/>
    </xf>
    <xf numFmtId="0" fontId="7" fillId="0" borderId="1" xfId="0" applyFont="1" applyBorder="1" applyAlignment="1">
      <alignment vertical="center"/>
    </xf>
    <xf numFmtId="164" fontId="7" fillId="0" borderId="1" xfId="1" applyNumberFormat="1" applyFont="1" applyBorder="1" applyAlignment="1">
      <alignment horizontal="center" vertical="center"/>
    </xf>
    <xf numFmtId="164" fontId="8" fillId="0" borderId="1" xfId="1" applyNumberFormat="1" applyFont="1" applyBorder="1" applyAlignment="1">
      <alignment horizontal="center" vertical="center"/>
    </xf>
    <xf numFmtId="164" fontId="0" fillId="0" borderId="0" xfId="0" applyNumberFormat="1"/>
    <xf numFmtId="0" fontId="9" fillId="0" borderId="2" xfId="0" applyFont="1" applyBorder="1" applyAlignment="1">
      <alignment horizontal="left" vertical="center"/>
    </xf>
    <xf numFmtId="164" fontId="9" fillId="0" borderId="2" xfId="1" applyNumberFormat="1" applyFont="1" applyBorder="1" applyAlignment="1">
      <alignment horizontal="left" vertical="center"/>
    </xf>
    <xf numFmtId="164" fontId="10" fillId="0" borderId="2" xfId="1" applyNumberFormat="1" applyFont="1" applyBorder="1" applyAlignment="1">
      <alignment horizontal="left" vertical="center"/>
    </xf>
    <xf numFmtId="164" fontId="0" fillId="0" borderId="0" xfId="1" applyNumberFormat="1" applyFont="1"/>
    <xf numFmtId="164" fontId="4" fillId="0" borderId="0" xfId="1" applyNumberFormat="1" applyFont="1"/>
    <xf numFmtId="49" fontId="13" fillId="0" borderId="3" xfId="3" applyNumberFormat="1" applyFont="1" applyBorder="1" applyAlignment="1" applyProtection="1">
      <alignment horizontal="center" vertical="center"/>
      <protection hidden="1"/>
    </xf>
    <xf numFmtId="14" fontId="13" fillId="4" borderId="3" xfId="3" applyNumberFormat="1" applyFont="1" applyFill="1" applyBorder="1" applyAlignment="1" applyProtection="1">
      <alignment horizontal="center" vertical="center"/>
      <protection hidden="1"/>
    </xf>
    <xf numFmtId="49" fontId="13" fillId="4" borderId="3" xfId="3" applyNumberFormat="1" applyFont="1" applyFill="1" applyBorder="1" applyAlignment="1" applyProtection="1">
      <alignment horizontal="center" vertical="center"/>
      <protection hidden="1"/>
    </xf>
    <xf numFmtId="49" fontId="13" fillId="4" borderId="3" xfId="3" applyNumberFormat="1" applyFont="1" applyFill="1" applyBorder="1" applyAlignment="1" applyProtection="1">
      <alignment horizontal="left" vertical="center"/>
      <protection hidden="1"/>
    </xf>
    <xf numFmtId="0" fontId="13" fillId="4" borderId="3" xfId="3" applyFont="1" applyFill="1" applyBorder="1" applyAlignment="1" applyProtection="1">
      <alignment horizontal="center" vertical="center"/>
      <protection hidden="1"/>
    </xf>
    <xf numFmtId="0" fontId="13" fillId="0" borderId="3" xfId="3" applyFont="1" applyBorder="1" applyAlignment="1" applyProtection="1">
      <alignment horizontal="center" vertical="center"/>
      <protection hidden="1"/>
    </xf>
    <xf numFmtId="165" fontId="13" fillId="0" borderId="3" xfId="3" applyNumberFormat="1" applyFont="1" applyBorder="1" applyAlignment="1" applyProtection="1">
      <alignment horizontal="center" vertical="center"/>
      <protection hidden="1"/>
    </xf>
    <xf numFmtId="166" fontId="13" fillId="0" borderId="3" xfId="3" applyNumberFormat="1" applyFont="1" applyBorder="1" applyAlignment="1" applyProtection="1">
      <alignment horizontal="center" vertical="center"/>
      <protection hidden="1"/>
    </xf>
    <xf numFmtId="0" fontId="14" fillId="0" borderId="0" xfId="3" applyFont="1" applyAlignment="1" applyProtection="1">
      <alignment horizontal="center"/>
      <protection hidden="1"/>
    </xf>
    <xf numFmtId="0" fontId="15" fillId="0" borderId="0" xfId="3" applyFont="1" applyAlignment="1">
      <alignment horizontal="center"/>
    </xf>
    <xf numFmtId="0" fontId="14" fillId="0" borderId="3" xfId="3" applyFont="1" applyBorder="1" applyAlignment="1" applyProtection="1">
      <alignment horizontal="center"/>
      <protection hidden="1"/>
    </xf>
    <xf numFmtId="49" fontId="15" fillId="0" borderId="0" xfId="3" applyNumberFormat="1" applyFont="1" applyAlignment="1">
      <alignment horizontal="center" vertical="center"/>
    </xf>
    <xf numFmtId="49" fontId="15" fillId="0" borderId="4" xfId="3" applyNumberFormat="1" applyFont="1" applyBorder="1" applyAlignment="1">
      <alignment horizontal="center" vertical="center"/>
    </xf>
    <xf numFmtId="49" fontId="15" fillId="2" borderId="0" xfId="3" applyNumberFormat="1" applyFont="1" applyFill="1" applyAlignment="1">
      <alignment horizontal="center" vertical="center"/>
    </xf>
    <xf numFmtId="49" fontId="15" fillId="0" borderId="4" xfId="3" applyNumberFormat="1" applyFont="1" applyBorder="1" applyAlignment="1">
      <alignment horizontal="left" vertical="center"/>
    </xf>
    <xf numFmtId="14" fontId="15" fillId="0" borderId="4" xfId="3" applyNumberFormat="1" applyFont="1" applyBorder="1" applyAlignment="1">
      <alignment horizontal="center" vertical="center"/>
    </xf>
    <xf numFmtId="0" fontId="15" fillId="0" borderId="4" xfId="3" applyFont="1" applyBorder="1" applyAlignment="1">
      <alignment horizontal="right" vertical="center"/>
    </xf>
    <xf numFmtId="166" fontId="15" fillId="0" borderId="4" xfId="3" applyNumberFormat="1" applyFont="1" applyBorder="1" applyAlignment="1">
      <alignment horizontal="right" vertical="center"/>
    </xf>
    <xf numFmtId="49" fontId="15" fillId="0" borderId="4" xfId="3" applyNumberFormat="1" applyFont="1" applyBorder="1" applyAlignment="1">
      <alignment horizontal="right" vertical="center"/>
    </xf>
    <xf numFmtId="0" fontId="15" fillId="2" borderId="0" xfId="3" applyFont="1" applyFill="1" applyAlignment="1">
      <alignment horizontal="right" vertical="center"/>
    </xf>
    <xf numFmtId="49" fontId="15" fillId="2" borderId="0" xfId="3" applyNumberFormat="1" applyFont="1" applyFill="1" applyAlignment="1">
      <alignment horizontal="right" vertical="center"/>
    </xf>
    <xf numFmtId="49" fontId="15" fillId="2" borderId="4" xfId="3" applyNumberFormat="1" applyFont="1" applyFill="1" applyBorder="1" applyAlignment="1">
      <alignment horizontal="right"/>
    </xf>
    <xf numFmtId="49" fontId="15" fillId="0" borderId="4" xfId="3" applyNumberFormat="1" applyFont="1" applyBorder="1" applyAlignment="1">
      <alignment horizontal="right"/>
    </xf>
    <xf numFmtId="0" fontId="15" fillId="0" borderId="4" xfId="3" applyFont="1" applyBorder="1" applyAlignment="1">
      <alignment horizontal="right"/>
    </xf>
    <xf numFmtId="0" fontId="15" fillId="0" borderId="0" xfId="3" applyFont="1" applyAlignment="1">
      <alignment horizontal="right"/>
    </xf>
    <xf numFmtId="0" fontId="9" fillId="0" borderId="5" xfId="0" applyFont="1" applyBorder="1" applyAlignment="1">
      <alignment horizontal="left" vertical="center"/>
    </xf>
    <xf numFmtId="0" fontId="3" fillId="5" borderId="0" xfId="0" applyFont="1" applyFill="1"/>
    <xf numFmtId="0" fontId="0" fillId="0" borderId="0" xfId="0" quotePrefix="1"/>
    <xf numFmtId="0" fontId="11" fillId="0" borderId="0" xfId="0" applyFont="1"/>
    <xf numFmtId="0" fontId="0" fillId="3" borderId="0" xfId="0" applyFill="1"/>
    <xf numFmtId="0" fontId="16" fillId="3" borderId="0" xfId="0" applyFont="1" applyFill="1"/>
    <xf numFmtId="14" fontId="0" fillId="3" borderId="0" xfId="0" applyNumberFormat="1" applyFill="1"/>
    <xf numFmtId="43" fontId="3" fillId="0" borderId="0" xfId="1" applyFont="1"/>
    <xf numFmtId="0" fontId="3" fillId="0" borderId="0" xfId="0" quotePrefix="1" applyFont="1"/>
    <xf numFmtId="0" fontId="3" fillId="2" borderId="0" xfId="0" applyFont="1" applyFill="1"/>
    <xf numFmtId="14" fontId="3" fillId="2" borderId="0" xfId="0" applyNumberFormat="1" applyFont="1" applyFill="1"/>
    <xf numFmtId="43" fontId="3" fillId="2" borderId="0" xfId="1" applyFont="1" applyFill="1"/>
    <xf numFmtId="9" fontId="3" fillId="2" borderId="0" xfId="2" applyFont="1" applyFill="1"/>
    <xf numFmtId="14" fontId="0" fillId="2" borderId="0" xfId="0" applyNumberFormat="1" applyFill="1"/>
    <xf numFmtId="43" fontId="0" fillId="0" borderId="0" xfId="0" applyNumberFormat="1"/>
    <xf numFmtId="43" fontId="18" fillId="0" borderId="0" xfId="1" applyFont="1" applyAlignment="1">
      <alignment horizontal="center" vertical="center" wrapText="1"/>
    </xf>
    <xf numFmtId="164" fontId="3" fillId="0" borderId="0" xfId="1" applyNumberFormat="1" applyFont="1"/>
    <xf numFmtId="164" fontId="0" fillId="3" borderId="0" xfId="1" applyNumberFormat="1" applyFont="1" applyFill="1"/>
    <xf numFmtId="0" fontId="11" fillId="0" borderId="0" xfId="0" applyFont="1" applyAlignment="1">
      <alignment horizontal="left" vertical="center"/>
    </xf>
    <xf numFmtId="0" fontId="11" fillId="4" borderId="1" xfId="0" applyFont="1" applyFill="1" applyBorder="1" applyAlignment="1">
      <alignment horizontal="left" vertical="center"/>
    </xf>
    <xf numFmtId="14" fontId="18" fillId="4" borderId="1" xfId="0" applyNumberFormat="1" applyFont="1" applyFill="1" applyBorder="1" applyAlignment="1">
      <alignment horizontal="left" vertical="center" wrapText="1"/>
    </xf>
    <xf numFmtId="0" fontId="18" fillId="4" borderId="1" xfId="0" applyFont="1" applyFill="1" applyBorder="1" applyAlignment="1">
      <alignment horizontal="left" vertical="center" wrapText="1"/>
    </xf>
    <xf numFmtId="43" fontId="18" fillId="4" borderId="1" xfId="1" applyFont="1" applyFill="1" applyBorder="1" applyAlignment="1">
      <alignment horizontal="left" vertical="center" wrapText="1"/>
    </xf>
    <xf numFmtId="0" fontId="11" fillId="4" borderId="0" xfId="0" applyFont="1" applyFill="1" applyAlignment="1">
      <alignment horizontal="left" vertical="center"/>
    </xf>
    <xf numFmtId="0" fontId="11" fillId="0" borderId="1" xfId="0" applyFont="1" applyBorder="1" applyAlignment="1">
      <alignment horizontal="left" vertical="center"/>
    </xf>
    <xf numFmtId="14" fontId="11" fillId="0" borderId="1" xfId="0" applyNumberFormat="1" applyFont="1" applyBorder="1" applyAlignment="1">
      <alignment horizontal="left" vertical="center"/>
    </xf>
    <xf numFmtId="164" fontId="11" fillId="0" borderId="1" xfId="1" applyNumberFormat="1" applyFont="1" applyBorder="1" applyAlignment="1">
      <alignment horizontal="left" vertical="center"/>
    </xf>
    <xf numFmtId="164" fontId="11" fillId="0" borderId="1" xfId="0" applyNumberFormat="1" applyFont="1" applyBorder="1" applyAlignment="1">
      <alignment horizontal="left" vertical="center"/>
    </xf>
    <xf numFmtId="14" fontId="11" fillId="0" borderId="0" xfId="0" applyNumberFormat="1" applyFont="1" applyAlignment="1">
      <alignment horizontal="left" vertical="center"/>
    </xf>
    <xf numFmtId="0" fontId="11" fillId="2" borderId="1" xfId="0" applyFont="1" applyFill="1" applyBorder="1" applyAlignment="1">
      <alignment horizontal="left" vertical="center"/>
    </xf>
    <xf numFmtId="14" fontId="11" fillId="2" borderId="1" xfId="0" applyNumberFormat="1" applyFont="1" applyFill="1" applyBorder="1" applyAlignment="1">
      <alignment horizontal="left" vertical="center"/>
    </xf>
    <xf numFmtId="164" fontId="11" fillId="2" borderId="1" xfId="1" applyNumberFormat="1" applyFont="1" applyFill="1" applyBorder="1" applyAlignment="1">
      <alignment horizontal="left" vertical="center"/>
    </xf>
    <xf numFmtId="164" fontId="11" fillId="2" borderId="1" xfId="0" applyNumberFormat="1" applyFont="1" applyFill="1" applyBorder="1" applyAlignment="1">
      <alignment horizontal="left" vertical="center"/>
    </xf>
    <xf numFmtId="14" fontId="11" fillId="2" borderId="0" xfId="0" applyNumberFormat="1" applyFont="1" applyFill="1" applyAlignment="1">
      <alignment horizontal="left"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1" fillId="0" borderId="1" xfId="0" applyFont="1" applyBorder="1" applyAlignment="1">
      <alignment horizontal="left" vertical="center"/>
    </xf>
    <xf numFmtId="14" fontId="11" fillId="0" borderId="1" xfId="0" applyNumberFormat="1" applyFont="1" applyBorder="1" applyAlignment="1">
      <alignment horizontal="left" vertical="center"/>
    </xf>
    <xf numFmtId="14" fontId="11" fillId="2" borderId="1" xfId="0" applyNumberFormat="1" applyFont="1" applyFill="1" applyBorder="1" applyAlignment="1">
      <alignment horizontal="left" vertical="center"/>
    </xf>
    <xf numFmtId="0" fontId="11" fillId="2" borderId="6" xfId="0" applyFont="1" applyFill="1" applyBorder="1" applyAlignment="1">
      <alignment horizontal="left" vertical="center"/>
    </xf>
    <xf numFmtId="0" fontId="11" fillId="2" borderId="8" xfId="0" applyFont="1" applyFill="1" applyBorder="1" applyAlignment="1">
      <alignment horizontal="left" vertical="center"/>
    </xf>
    <xf numFmtId="0" fontId="11" fillId="2" borderId="7" xfId="0" applyFont="1" applyFill="1" applyBorder="1" applyAlignment="1">
      <alignment horizontal="left" vertical="center"/>
    </xf>
    <xf numFmtId="14" fontId="11" fillId="2" borderId="6" xfId="0" applyNumberFormat="1" applyFont="1" applyFill="1" applyBorder="1" applyAlignment="1">
      <alignment horizontal="left" vertical="center"/>
    </xf>
    <xf numFmtId="14" fontId="11" fillId="2" borderId="7" xfId="0" applyNumberFormat="1" applyFont="1" applyFill="1" applyBorder="1" applyAlignment="1">
      <alignment horizontal="left" vertical="center"/>
    </xf>
  </cellXfs>
  <cellStyles count="4">
    <cellStyle name="Comma" xfId="1" builtinId="3"/>
    <cellStyle name="Normal" xfId="0" builtinId="0"/>
    <cellStyle name="Normal 2 2" xfId="3" xr:uid="{00000000-0005-0000-0000-000002000000}"/>
    <cellStyle name="Percent" xfId="2" builtinId="5"/>
  </cellStyles>
  <dxfs count="2">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X66"/>
  <sheetViews>
    <sheetView topLeftCell="AN1" workbookViewId="0">
      <selection activeCell="AH2" activeCellId="1" sqref="AN2:AN66 AH2:AH66"/>
    </sheetView>
  </sheetViews>
  <sheetFormatPr defaultRowHeight="15.75" x14ac:dyDescent="0.25"/>
  <cols>
    <col min="1" max="1" width="14" style="42" hidden="1" customWidth="1"/>
    <col min="2" max="2" width="19.28515625" style="43" hidden="1" customWidth="1"/>
    <col min="3" max="3" width="14.5703125" style="43" customWidth="1"/>
    <col min="4" max="5" width="20.5703125" style="43" customWidth="1"/>
    <col min="6" max="6" width="16.42578125" style="46" customWidth="1"/>
    <col min="7" max="7" width="16.28515625" style="46" customWidth="1"/>
    <col min="8" max="8" width="18.7109375" style="45" customWidth="1"/>
    <col min="9" max="9" width="16.42578125" style="46" customWidth="1"/>
    <col min="10" max="10" width="18.7109375" style="45" customWidth="1"/>
    <col min="11" max="11" width="17.140625" style="45" customWidth="1"/>
    <col min="12" max="12" width="13.85546875" style="45" customWidth="1"/>
    <col min="13" max="13" width="19.42578125" style="45" customWidth="1"/>
    <col min="14" max="14" width="16.140625" style="46" customWidth="1"/>
    <col min="15" max="15" width="17.42578125" style="45" customWidth="1"/>
    <col min="16" max="16" width="22.42578125" style="45" customWidth="1"/>
    <col min="17" max="17" width="20.5703125" style="45" customWidth="1"/>
    <col min="18" max="18" width="14.140625" style="45" customWidth="1"/>
    <col min="19" max="19" width="37.85546875" style="45" bestFit="1" customWidth="1"/>
    <col min="20" max="22" width="25.28515625" style="45" customWidth="1"/>
    <col min="23" max="23" width="32.140625" style="45" customWidth="1"/>
    <col min="24" max="24" width="20.5703125" style="45" customWidth="1"/>
    <col min="25" max="25" width="20.42578125" style="45" customWidth="1"/>
    <col min="26" max="26" width="21.140625" style="45" customWidth="1"/>
    <col min="27" max="27" width="18.140625" style="43" bestFit="1" customWidth="1"/>
    <col min="28" max="28" width="17.7109375" style="43" bestFit="1" customWidth="1"/>
    <col min="29" max="29" width="25" style="43" customWidth="1"/>
    <col min="30" max="30" width="11.28515625" style="43" customWidth="1"/>
    <col min="31" max="31" width="9.5703125" style="47" customWidth="1"/>
    <col min="32" max="32" width="19.5703125" style="47" customWidth="1"/>
    <col min="33" max="33" width="16" style="47" customWidth="1"/>
    <col min="34" max="34" width="19" style="48" customWidth="1"/>
    <col min="35" max="35" width="12.7109375" style="47" customWidth="1"/>
    <col min="36" max="36" width="20.7109375" style="47" customWidth="1"/>
    <col min="37" max="37" width="12.7109375" style="49" customWidth="1"/>
    <col min="38" max="38" width="16.7109375" style="49" customWidth="1"/>
    <col min="39" max="39" width="31.28515625" style="47" customWidth="1"/>
    <col min="40" max="40" width="20.28515625" style="47" customWidth="1"/>
    <col min="41" max="41" width="17.7109375" style="49" customWidth="1"/>
    <col min="42" max="42" width="32.5703125" style="49" customWidth="1"/>
    <col min="43" max="43" width="17.28515625" style="53" customWidth="1"/>
    <col min="44" max="44" width="13.42578125" style="53" customWidth="1"/>
    <col min="45" max="45" width="13.85546875" style="53" customWidth="1"/>
    <col min="46" max="47" width="17.28515625" style="53" customWidth="1"/>
    <col min="48" max="48" width="32.5703125" style="49" customWidth="1"/>
    <col min="49" max="232" width="7.85546875" style="54" customWidth="1"/>
    <col min="233" max="257" width="9" style="55"/>
    <col min="258" max="259" width="0" style="55" hidden="1" customWidth="1"/>
    <col min="260" max="261" width="20.5703125" style="55" customWidth="1"/>
    <col min="262" max="262" width="16.42578125" style="55" customWidth="1"/>
    <col min="263" max="263" width="16.28515625" style="55" customWidth="1"/>
    <col min="264" max="264" width="18.7109375" style="55" customWidth="1"/>
    <col min="265" max="265" width="16.42578125" style="55" customWidth="1"/>
    <col min="266" max="266" width="18.7109375" style="55" customWidth="1"/>
    <col min="267" max="267" width="17.140625" style="55" customWidth="1"/>
    <col min="268" max="268" width="13.85546875" style="55" customWidth="1"/>
    <col min="269" max="269" width="13.140625" style="55" customWidth="1"/>
    <col min="270" max="270" width="16.140625" style="55" customWidth="1"/>
    <col min="271" max="271" width="17.42578125" style="55" customWidth="1"/>
    <col min="272" max="272" width="22.42578125" style="55" customWidth="1"/>
    <col min="273" max="273" width="20.5703125" style="55" customWidth="1"/>
    <col min="274" max="274" width="14.140625" style="55" customWidth="1"/>
    <col min="275" max="275" width="37.85546875" style="55" bestFit="1" customWidth="1"/>
    <col min="276" max="278" width="25.28515625" style="55" customWidth="1"/>
    <col min="279" max="279" width="32.140625" style="55" customWidth="1"/>
    <col min="280" max="280" width="20.5703125" style="55" customWidth="1"/>
    <col min="281" max="281" width="20.42578125" style="55" customWidth="1"/>
    <col min="282" max="282" width="21.140625" style="55" customWidth="1"/>
    <col min="283" max="283" width="18.140625" style="55" bestFit="1" customWidth="1"/>
    <col min="284" max="284" width="17.7109375" style="55" bestFit="1" customWidth="1"/>
    <col min="285" max="285" width="25" style="55" customWidth="1"/>
    <col min="286" max="286" width="11.28515625" style="55" customWidth="1"/>
    <col min="287" max="287" width="9.5703125" style="55" customWidth="1"/>
    <col min="288" max="288" width="19.5703125" style="55" customWidth="1"/>
    <col min="289" max="289" width="16" style="55" customWidth="1"/>
    <col min="290" max="290" width="19" style="55" customWidth="1"/>
    <col min="291" max="291" width="12.7109375" style="55" customWidth="1"/>
    <col min="292" max="292" width="20.7109375" style="55" customWidth="1"/>
    <col min="293" max="293" width="12.7109375" style="55" customWidth="1"/>
    <col min="294" max="294" width="16.7109375" style="55" customWidth="1"/>
    <col min="295" max="295" width="31.28515625" style="55" customWidth="1"/>
    <col min="296" max="296" width="20.28515625" style="55" customWidth="1"/>
    <col min="297" max="297" width="17.7109375" style="55" customWidth="1"/>
    <col min="298" max="298" width="32.5703125" style="55" customWidth="1"/>
    <col min="299" max="299" width="17.28515625" style="55" customWidth="1"/>
    <col min="300" max="300" width="13.42578125" style="55" customWidth="1"/>
    <col min="301" max="301" width="13.85546875" style="55" customWidth="1"/>
    <col min="302" max="303" width="17.28515625" style="55" customWidth="1"/>
    <col min="304" max="304" width="32.5703125" style="55" customWidth="1"/>
    <col min="305" max="488" width="7.85546875" style="55" customWidth="1"/>
    <col min="489" max="513" width="9" style="55"/>
    <col min="514" max="515" width="0" style="55" hidden="1" customWidth="1"/>
    <col min="516" max="517" width="20.5703125" style="55" customWidth="1"/>
    <col min="518" max="518" width="16.42578125" style="55" customWidth="1"/>
    <col min="519" max="519" width="16.28515625" style="55" customWidth="1"/>
    <col min="520" max="520" width="18.7109375" style="55" customWidth="1"/>
    <col min="521" max="521" width="16.42578125" style="55" customWidth="1"/>
    <col min="522" max="522" width="18.7109375" style="55" customWidth="1"/>
    <col min="523" max="523" width="17.140625" style="55" customWidth="1"/>
    <col min="524" max="524" width="13.85546875" style="55" customWidth="1"/>
    <col min="525" max="525" width="13.140625" style="55" customWidth="1"/>
    <col min="526" max="526" width="16.140625" style="55" customWidth="1"/>
    <col min="527" max="527" width="17.42578125" style="55" customWidth="1"/>
    <col min="528" max="528" width="22.42578125" style="55" customWidth="1"/>
    <col min="529" max="529" width="20.5703125" style="55" customWidth="1"/>
    <col min="530" max="530" width="14.140625" style="55" customWidth="1"/>
    <col min="531" max="531" width="37.85546875" style="55" bestFit="1" customWidth="1"/>
    <col min="532" max="534" width="25.28515625" style="55" customWidth="1"/>
    <col min="535" max="535" width="32.140625" style="55" customWidth="1"/>
    <col min="536" max="536" width="20.5703125" style="55" customWidth="1"/>
    <col min="537" max="537" width="20.42578125" style="55" customWidth="1"/>
    <col min="538" max="538" width="21.140625" style="55" customWidth="1"/>
    <col min="539" max="539" width="18.140625" style="55" bestFit="1" customWidth="1"/>
    <col min="540" max="540" width="17.7109375" style="55" bestFit="1" customWidth="1"/>
    <col min="541" max="541" width="25" style="55" customWidth="1"/>
    <col min="542" max="542" width="11.28515625" style="55" customWidth="1"/>
    <col min="543" max="543" width="9.5703125" style="55" customWidth="1"/>
    <col min="544" max="544" width="19.5703125" style="55" customWidth="1"/>
    <col min="545" max="545" width="16" style="55" customWidth="1"/>
    <col min="546" max="546" width="19" style="55" customWidth="1"/>
    <col min="547" max="547" width="12.7109375" style="55" customWidth="1"/>
    <col min="548" max="548" width="20.7109375" style="55" customWidth="1"/>
    <col min="549" max="549" width="12.7109375" style="55" customWidth="1"/>
    <col min="550" max="550" width="16.7109375" style="55" customWidth="1"/>
    <col min="551" max="551" width="31.28515625" style="55" customWidth="1"/>
    <col min="552" max="552" width="20.28515625" style="55" customWidth="1"/>
    <col min="553" max="553" width="17.7109375" style="55" customWidth="1"/>
    <col min="554" max="554" width="32.5703125" style="55" customWidth="1"/>
    <col min="555" max="555" width="17.28515625" style="55" customWidth="1"/>
    <col min="556" max="556" width="13.42578125" style="55" customWidth="1"/>
    <col min="557" max="557" width="13.85546875" style="55" customWidth="1"/>
    <col min="558" max="559" width="17.28515625" style="55" customWidth="1"/>
    <col min="560" max="560" width="32.5703125" style="55" customWidth="1"/>
    <col min="561" max="744" width="7.85546875" style="55" customWidth="1"/>
    <col min="745" max="769" width="9" style="55"/>
    <col min="770" max="771" width="0" style="55" hidden="1" customWidth="1"/>
    <col min="772" max="773" width="20.5703125" style="55" customWidth="1"/>
    <col min="774" max="774" width="16.42578125" style="55" customWidth="1"/>
    <col min="775" max="775" width="16.28515625" style="55" customWidth="1"/>
    <col min="776" max="776" width="18.7109375" style="55" customWidth="1"/>
    <col min="777" max="777" width="16.42578125" style="55" customWidth="1"/>
    <col min="778" max="778" width="18.7109375" style="55" customWidth="1"/>
    <col min="779" max="779" width="17.140625" style="55" customWidth="1"/>
    <col min="780" max="780" width="13.85546875" style="55" customWidth="1"/>
    <col min="781" max="781" width="13.140625" style="55" customWidth="1"/>
    <col min="782" max="782" width="16.140625" style="55" customWidth="1"/>
    <col min="783" max="783" width="17.42578125" style="55" customWidth="1"/>
    <col min="784" max="784" width="22.42578125" style="55" customWidth="1"/>
    <col min="785" max="785" width="20.5703125" style="55" customWidth="1"/>
    <col min="786" max="786" width="14.140625" style="55" customWidth="1"/>
    <col min="787" max="787" width="37.85546875" style="55" bestFit="1" customWidth="1"/>
    <col min="788" max="790" width="25.28515625" style="55" customWidth="1"/>
    <col min="791" max="791" width="32.140625" style="55" customWidth="1"/>
    <col min="792" max="792" width="20.5703125" style="55" customWidth="1"/>
    <col min="793" max="793" width="20.42578125" style="55" customWidth="1"/>
    <col min="794" max="794" width="21.140625" style="55" customWidth="1"/>
    <col min="795" max="795" width="18.140625" style="55" bestFit="1" customWidth="1"/>
    <col min="796" max="796" width="17.7109375" style="55" bestFit="1" customWidth="1"/>
    <col min="797" max="797" width="25" style="55" customWidth="1"/>
    <col min="798" max="798" width="11.28515625" style="55" customWidth="1"/>
    <col min="799" max="799" width="9.5703125" style="55" customWidth="1"/>
    <col min="800" max="800" width="19.5703125" style="55" customWidth="1"/>
    <col min="801" max="801" width="16" style="55" customWidth="1"/>
    <col min="802" max="802" width="19" style="55" customWidth="1"/>
    <col min="803" max="803" width="12.7109375" style="55" customWidth="1"/>
    <col min="804" max="804" width="20.7109375" style="55" customWidth="1"/>
    <col min="805" max="805" width="12.7109375" style="55" customWidth="1"/>
    <col min="806" max="806" width="16.7109375" style="55" customWidth="1"/>
    <col min="807" max="807" width="31.28515625" style="55" customWidth="1"/>
    <col min="808" max="808" width="20.28515625" style="55" customWidth="1"/>
    <col min="809" max="809" width="17.7109375" style="55" customWidth="1"/>
    <col min="810" max="810" width="32.5703125" style="55" customWidth="1"/>
    <col min="811" max="811" width="17.28515625" style="55" customWidth="1"/>
    <col min="812" max="812" width="13.42578125" style="55" customWidth="1"/>
    <col min="813" max="813" width="13.85546875" style="55" customWidth="1"/>
    <col min="814" max="815" width="17.28515625" style="55" customWidth="1"/>
    <col min="816" max="816" width="32.5703125" style="55" customWidth="1"/>
    <col min="817" max="1000" width="7.85546875" style="55" customWidth="1"/>
    <col min="1001" max="1025" width="9" style="55"/>
    <col min="1026" max="1027" width="0" style="55" hidden="1" customWidth="1"/>
    <col min="1028" max="1029" width="20.5703125" style="55" customWidth="1"/>
    <col min="1030" max="1030" width="16.42578125" style="55" customWidth="1"/>
    <col min="1031" max="1031" width="16.28515625" style="55" customWidth="1"/>
    <col min="1032" max="1032" width="18.7109375" style="55" customWidth="1"/>
    <col min="1033" max="1033" width="16.42578125" style="55" customWidth="1"/>
    <col min="1034" max="1034" width="18.7109375" style="55" customWidth="1"/>
    <col min="1035" max="1035" width="17.140625" style="55" customWidth="1"/>
    <col min="1036" max="1036" width="13.85546875" style="55" customWidth="1"/>
    <col min="1037" max="1037" width="13.140625" style="55" customWidth="1"/>
    <col min="1038" max="1038" width="16.140625" style="55" customWidth="1"/>
    <col min="1039" max="1039" width="17.42578125" style="55" customWidth="1"/>
    <col min="1040" max="1040" width="22.42578125" style="55" customWidth="1"/>
    <col min="1041" max="1041" width="20.5703125" style="55" customWidth="1"/>
    <col min="1042" max="1042" width="14.140625" style="55" customWidth="1"/>
    <col min="1043" max="1043" width="37.85546875" style="55" bestFit="1" customWidth="1"/>
    <col min="1044" max="1046" width="25.28515625" style="55" customWidth="1"/>
    <col min="1047" max="1047" width="32.140625" style="55" customWidth="1"/>
    <col min="1048" max="1048" width="20.5703125" style="55" customWidth="1"/>
    <col min="1049" max="1049" width="20.42578125" style="55" customWidth="1"/>
    <col min="1050" max="1050" width="21.140625" style="55" customWidth="1"/>
    <col min="1051" max="1051" width="18.140625" style="55" bestFit="1" customWidth="1"/>
    <col min="1052" max="1052" width="17.7109375" style="55" bestFit="1" customWidth="1"/>
    <col min="1053" max="1053" width="25" style="55" customWidth="1"/>
    <col min="1054" max="1054" width="11.28515625" style="55" customWidth="1"/>
    <col min="1055" max="1055" width="9.5703125" style="55" customWidth="1"/>
    <col min="1056" max="1056" width="19.5703125" style="55" customWidth="1"/>
    <col min="1057" max="1057" width="16" style="55" customWidth="1"/>
    <col min="1058" max="1058" width="19" style="55" customWidth="1"/>
    <col min="1059" max="1059" width="12.7109375" style="55" customWidth="1"/>
    <col min="1060" max="1060" width="20.7109375" style="55" customWidth="1"/>
    <col min="1061" max="1061" width="12.7109375" style="55" customWidth="1"/>
    <col min="1062" max="1062" width="16.7109375" style="55" customWidth="1"/>
    <col min="1063" max="1063" width="31.28515625" style="55" customWidth="1"/>
    <col min="1064" max="1064" width="20.28515625" style="55" customWidth="1"/>
    <col min="1065" max="1065" width="17.7109375" style="55" customWidth="1"/>
    <col min="1066" max="1066" width="32.5703125" style="55" customWidth="1"/>
    <col min="1067" max="1067" width="17.28515625" style="55" customWidth="1"/>
    <col min="1068" max="1068" width="13.42578125" style="55" customWidth="1"/>
    <col min="1069" max="1069" width="13.85546875" style="55" customWidth="1"/>
    <col min="1070" max="1071" width="17.28515625" style="55" customWidth="1"/>
    <col min="1072" max="1072" width="32.5703125" style="55" customWidth="1"/>
    <col min="1073" max="1256" width="7.85546875" style="55" customWidth="1"/>
    <col min="1257" max="1281" width="9" style="55"/>
    <col min="1282" max="1283" width="0" style="55" hidden="1" customWidth="1"/>
    <col min="1284" max="1285" width="20.5703125" style="55" customWidth="1"/>
    <col min="1286" max="1286" width="16.42578125" style="55" customWidth="1"/>
    <col min="1287" max="1287" width="16.28515625" style="55" customWidth="1"/>
    <col min="1288" max="1288" width="18.7109375" style="55" customWidth="1"/>
    <col min="1289" max="1289" width="16.42578125" style="55" customWidth="1"/>
    <col min="1290" max="1290" width="18.7109375" style="55" customWidth="1"/>
    <col min="1291" max="1291" width="17.140625" style="55" customWidth="1"/>
    <col min="1292" max="1292" width="13.85546875" style="55" customWidth="1"/>
    <col min="1293" max="1293" width="13.140625" style="55" customWidth="1"/>
    <col min="1294" max="1294" width="16.140625" style="55" customWidth="1"/>
    <col min="1295" max="1295" width="17.42578125" style="55" customWidth="1"/>
    <col min="1296" max="1296" width="22.42578125" style="55" customWidth="1"/>
    <col min="1297" max="1297" width="20.5703125" style="55" customWidth="1"/>
    <col min="1298" max="1298" width="14.140625" style="55" customWidth="1"/>
    <col min="1299" max="1299" width="37.85546875" style="55" bestFit="1" customWidth="1"/>
    <col min="1300" max="1302" width="25.28515625" style="55" customWidth="1"/>
    <col min="1303" max="1303" width="32.140625" style="55" customWidth="1"/>
    <col min="1304" max="1304" width="20.5703125" style="55" customWidth="1"/>
    <col min="1305" max="1305" width="20.42578125" style="55" customWidth="1"/>
    <col min="1306" max="1306" width="21.140625" style="55" customWidth="1"/>
    <col min="1307" max="1307" width="18.140625" style="55" bestFit="1" customWidth="1"/>
    <col min="1308" max="1308" width="17.7109375" style="55" bestFit="1" customWidth="1"/>
    <col min="1309" max="1309" width="25" style="55" customWidth="1"/>
    <col min="1310" max="1310" width="11.28515625" style="55" customWidth="1"/>
    <col min="1311" max="1311" width="9.5703125" style="55" customWidth="1"/>
    <col min="1312" max="1312" width="19.5703125" style="55" customWidth="1"/>
    <col min="1313" max="1313" width="16" style="55" customWidth="1"/>
    <col min="1314" max="1314" width="19" style="55" customWidth="1"/>
    <col min="1315" max="1315" width="12.7109375" style="55" customWidth="1"/>
    <col min="1316" max="1316" width="20.7109375" style="55" customWidth="1"/>
    <col min="1317" max="1317" width="12.7109375" style="55" customWidth="1"/>
    <col min="1318" max="1318" width="16.7109375" style="55" customWidth="1"/>
    <col min="1319" max="1319" width="31.28515625" style="55" customWidth="1"/>
    <col min="1320" max="1320" width="20.28515625" style="55" customWidth="1"/>
    <col min="1321" max="1321" width="17.7109375" style="55" customWidth="1"/>
    <col min="1322" max="1322" width="32.5703125" style="55" customWidth="1"/>
    <col min="1323" max="1323" width="17.28515625" style="55" customWidth="1"/>
    <col min="1324" max="1324" width="13.42578125" style="55" customWidth="1"/>
    <col min="1325" max="1325" width="13.85546875" style="55" customWidth="1"/>
    <col min="1326" max="1327" width="17.28515625" style="55" customWidth="1"/>
    <col min="1328" max="1328" width="32.5703125" style="55" customWidth="1"/>
    <col min="1329" max="1512" width="7.85546875" style="55" customWidth="1"/>
    <col min="1513" max="1537" width="9" style="55"/>
    <col min="1538" max="1539" width="0" style="55" hidden="1" customWidth="1"/>
    <col min="1540" max="1541" width="20.5703125" style="55" customWidth="1"/>
    <col min="1542" max="1542" width="16.42578125" style="55" customWidth="1"/>
    <col min="1543" max="1543" width="16.28515625" style="55" customWidth="1"/>
    <col min="1544" max="1544" width="18.7109375" style="55" customWidth="1"/>
    <col min="1545" max="1545" width="16.42578125" style="55" customWidth="1"/>
    <col min="1546" max="1546" width="18.7109375" style="55" customWidth="1"/>
    <col min="1547" max="1547" width="17.140625" style="55" customWidth="1"/>
    <col min="1548" max="1548" width="13.85546875" style="55" customWidth="1"/>
    <col min="1549" max="1549" width="13.140625" style="55" customWidth="1"/>
    <col min="1550" max="1550" width="16.140625" style="55" customWidth="1"/>
    <col min="1551" max="1551" width="17.42578125" style="55" customWidth="1"/>
    <col min="1552" max="1552" width="22.42578125" style="55" customWidth="1"/>
    <col min="1553" max="1553" width="20.5703125" style="55" customWidth="1"/>
    <col min="1554" max="1554" width="14.140625" style="55" customWidth="1"/>
    <col min="1555" max="1555" width="37.85546875" style="55" bestFit="1" customWidth="1"/>
    <col min="1556" max="1558" width="25.28515625" style="55" customWidth="1"/>
    <col min="1559" max="1559" width="32.140625" style="55" customWidth="1"/>
    <col min="1560" max="1560" width="20.5703125" style="55" customWidth="1"/>
    <col min="1561" max="1561" width="20.42578125" style="55" customWidth="1"/>
    <col min="1562" max="1562" width="21.140625" style="55" customWidth="1"/>
    <col min="1563" max="1563" width="18.140625" style="55" bestFit="1" customWidth="1"/>
    <col min="1564" max="1564" width="17.7109375" style="55" bestFit="1" customWidth="1"/>
    <col min="1565" max="1565" width="25" style="55" customWidth="1"/>
    <col min="1566" max="1566" width="11.28515625" style="55" customWidth="1"/>
    <col min="1567" max="1567" width="9.5703125" style="55" customWidth="1"/>
    <col min="1568" max="1568" width="19.5703125" style="55" customWidth="1"/>
    <col min="1569" max="1569" width="16" style="55" customWidth="1"/>
    <col min="1570" max="1570" width="19" style="55" customWidth="1"/>
    <col min="1571" max="1571" width="12.7109375" style="55" customWidth="1"/>
    <col min="1572" max="1572" width="20.7109375" style="55" customWidth="1"/>
    <col min="1573" max="1573" width="12.7109375" style="55" customWidth="1"/>
    <col min="1574" max="1574" width="16.7109375" style="55" customWidth="1"/>
    <col min="1575" max="1575" width="31.28515625" style="55" customWidth="1"/>
    <col min="1576" max="1576" width="20.28515625" style="55" customWidth="1"/>
    <col min="1577" max="1577" width="17.7109375" style="55" customWidth="1"/>
    <col min="1578" max="1578" width="32.5703125" style="55" customWidth="1"/>
    <col min="1579" max="1579" width="17.28515625" style="55" customWidth="1"/>
    <col min="1580" max="1580" width="13.42578125" style="55" customWidth="1"/>
    <col min="1581" max="1581" width="13.85546875" style="55" customWidth="1"/>
    <col min="1582" max="1583" width="17.28515625" style="55" customWidth="1"/>
    <col min="1584" max="1584" width="32.5703125" style="55" customWidth="1"/>
    <col min="1585" max="1768" width="7.85546875" style="55" customWidth="1"/>
    <col min="1769" max="1793" width="9" style="55"/>
    <col min="1794" max="1795" width="0" style="55" hidden="1" customWidth="1"/>
    <col min="1796" max="1797" width="20.5703125" style="55" customWidth="1"/>
    <col min="1798" max="1798" width="16.42578125" style="55" customWidth="1"/>
    <col min="1799" max="1799" width="16.28515625" style="55" customWidth="1"/>
    <col min="1800" max="1800" width="18.7109375" style="55" customWidth="1"/>
    <col min="1801" max="1801" width="16.42578125" style="55" customWidth="1"/>
    <col min="1802" max="1802" width="18.7109375" style="55" customWidth="1"/>
    <col min="1803" max="1803" width="17.140625" style="55" customWidth="1"/>
    <col min="1804" max="1804" width="13.85546875" style="55" customWidth="1"/>
    <col min="1805" max="1805" width="13.140625" style="55" customWidth="1"/>
    <col min="1806" max="1806" width="16.140625" style="55" customWidth="1"/>
    <col min="1807" max="1807" width="17.42578125" style="55" customWidth="1"/>
    <col min="1808" max="1808" width="22.42578125" style="55" customWidth="1"/>
    <col min="1809" max="1809" width="20.5703125" style="55" customWidth="1"/>
    <col min="1810" max="1810" width="14.140625" style="55" customWidth="1"/>
    <col min="1811" max="1811" width="37.85546875" style="55" bestFit="1" customWidth="1"/>
    <col min="1812" max="1814" width="25.28515625" style="55" customWidth="1"/>
    <col min="1815" max="1815" width="32.140625" style="55" customWidth="1"/>
    <col min="1816" max="1816" width="20.5703125" style="55" customWidth="1"/>
    <col min="1817" max="1817" width="20.42578125" style="55" customWidth="1"/>
    <col min="1818" max="1818" width="21.140625" style="55" customWidth="1"/>
    <col min="1819" max="1819" width="18.140625" style="55" bestFit="1" customWidth="1"/>
    <col min="1820" max="1820" width="17.7109375" style="55" bestFit="1" customWidth="1"/>
    <col min="1821" max="1821" width="25" style="55" customWidth="1"/>
    <col min="1822" max="1822" width="11.28515625" style="55" customWidth="1"/>
    <col min="1823" max="1823" width="9.5703125" style="55" customWidth="1"/>
    <col min="1824" max="1824" width="19.5703125" style="55" customWidth="1"/>
    <col min="1825" max="1825" width="16" style="55" customWidth="1"/>
    <col min="1826" max="1826" width="19" style="55" customWidth="1"/>
    <col min="1827" max="1827" width="12.7109375" style="55" customWidth="1"/>
    <col min="1828" max="1828" width="20.7109375" style="55" customWidth="1"/>
    <col min="1829" max="1829" width="12.7109375" style="55" customWidth="1"/>
    <col min="1830" max="1830" width="16.7109375" style="55" customWidth="1"/>
    <col min="1831" max="1831" width="31.28515625" style="55" customWidth="1"/>
    <col min="1832" max="1832" width="20.28515625" style="55" customWidth="1"/>
    <col min="1833" max="1833" width="17.7109375" style="55" customWidth="1"/>
    <col min="1834" max="1834" width="32.5703125" style="55" customWidth="1"/>
    <col min="1835" max="1835" width="17.28515625" style="55" customWidth="1"/>
    <col min="1836" max="1836" width="13.42578125" style="55" customWidth="1"/>
    <col min="1837" max="1837" width="13.85546875" style="55" customWidth="1"/>
    <col min="1838" max="1839" width="17.28515625" style="55" customWidth="1"/>
    <col min="1840" max="1840" width="32.5703125" style="55" customWidth="1"/>
    <col min="1841" max="2024" width="7.85546875" style="55" customWidth="1"/>
    <col min="2025" max="2049" width="9" style="55"/>
    <col min="2050" max="2051" width="0" style="55" hidden="1" customWidth="1"/>
    <col min="2052" max="2053" width="20.5703125" style="55" customWidth="1"/>
    <col min="2054" max="2054" width="16.42578125" style="55" customWidth="1"/>
    <col min="2055" max="2055" width="16.28515625" style="55" customWidth="1"/>
    <col min="2056" max="2056" width="18.7109375" style="55" customWidth="1"/>
    <col min="2057" max="2057" width="16.42578125" style="55" customWidth="1"/>
    <col min="2058" max="2058" width="18.7109375" style="55" customWidth="1"/>
    <col min="2059" max="2059" width="17.140625" style="55" customWidth="1"/>
    <col min="2060" max="2060" width="13.85546875" style="55" customWidth="1"/>
    <col min="2061" max="2061" width="13.140625" style="55" customWidth="1"/>
    <col min="2062" max="2062" width="16.140625" style="55" customWidth="1"/>
    <col min="2063" max="2063" width="17.42578125" style="55" customWidth="1"/>
    <col min="2064" max="2064" width="22.42578125" style="55" customWidth="1"/>
    <col min="2065" max="2065" width="20.5703125" style="55" customWidth="1"/>
    <col min="2066" max="2066" width="14.140625" style="55" customWidth="1"/>
    <col min="2067" max="2067" width="37.85546875" style="55" bestFit="1" customWidth="1"/>
    <col min="2068" max="2070" width="25.28515625" style="55" customWidth="1"/>
    <col min="2071" max="2071" width="32.140625" style="55" customWidth="1"/>
    <col min="2072" max="2072" width="20.5703125" style="55" customWidth="1"/>
    <col min="2073" max="2073" width="20.42578125" style="55" customWidth="1"/>
    <col min="2074" max="2074" width="21.140625" style="55" customWidth="1"/>
    <col min="2075" max="2075" width="18.140625" style="55" bestFit="1" customWidth="1"/>
    <col min="2076" max="2076" width="17.7109375" style="55" bestFit="1" customWidth="1"/>
    <col min="2077" max="2077" width="25" style="55" customWidth="1"/>
    <col min="2078" max="2078" width="11.28515625" style="55" customWidth="1"/>
    <col min="2079" max="2079" width="9.5703125" style="55" customWidth="1"/>
    <col min="2080" max="2080" width="19.5703125" style="55" customWidth="1"/>
    <col min="2081" max="2081" width="16" style="55" customWidth="1"/>
    <col min="2082" max="2082" width="19" style="55" customWidth="1"/>
    <col min="2083" max="2083" width="12.7109375" style="55" customWidth="1"/>
    <col min="2084" max="2084" width="20.7109375" style="55" customWidth="1"/>
    <col min="2085" max="2085" width="12.7109375" style="55" customWidth="1"/>
    <col min="2086" max="2086" width="16.7109375" style="55" customWidth="1"/>
    <col min="2087" max="2087" width="31.28515625" style="55" customWidth="1"/>
    <col min="2088" max="2088" width="20.28515625" style="55" customWidth="1"/>
    <col min="2089" max="2089" width="17.7109375" style="55" customWidth="1"/>
    <col min="2090" max="2090" width="32.5703125" style="55" customWidth="1"/>
    <col min="2091" max="2091" width="17.28515625" style="55" customWidth="1"/>
    <col min="2092" max="2092" width="13.42578125" style="55" customWidth="1"/>
    <col min="2093" max="2093" width="13.85546875" style="55" customWidth="1"/>
    <col min="2094" max="2095" width="17.28515625" style="55" customWidth="1"/>
    <col min="2096" max="2096" width="32.5703125" style="55" customWidth="1"/>
    <col min="2097" max="2280" width="7.85546875" style="55" customWidth="1"/>
    <col min="2281" max="2305" width="9" style="55"/>
    <col min="2306" max="2307" width="0" style="55" hidden="1" customWidth="1"/>
    <col min="2308" max="2309" width="20.5703125" style="55" customWidth="1"/>
    <col min="2310" max="2310" width="16.42578125" style="55" customWidth="1"/>
    <col min="2311" max="2311" width="16.28515625" style="55" customWidth="1"/>
    <col min="2312" max="2312" width="18.7109375" style="55" customWidth="1"/>
    <col min="2313" max="2313" width="16.42578125" style="55" customWidth="1"/>
    <col min="2314" max="2314" width="18.7109375" style="55" customWidth="1"/>
    <col min="2315" max="2315" width="17.140625" style="55" customWidth="1"/>
    <col min="2316" max="2316" width="13.85546875" style="55" customWidth="1"/>
    <col min="2317" max="2317" width="13.140625" style="55" customWidth="1"/>
    <col min="2318" max="2318" width="16.140625" style="55" customWidth="1"/>
    <col min="2319" max="2319" width="17.42578125" style="55" customWidth="1"/>
    <col min="2320" max="2320" width="22.42578125" style="55" customWidth="1"/>
    <col min="2321" max="2321" width="20.5703125" style="55" customWidth="1"/>
    <col min="2322" max="2322" width="14.140625" style="55" customWidth="1"/>
    <col min="2323" max="2323" width="37.85546875" style="55" bestFit="1" customWidth="1"/>
    <col min="2324" max="2326" width="25.28515625" style="55" customWidth="1"/>
    <col min="2327" max="2327" width="32.140625" style="55" customWidth="1"/>
    <col min="2328" max="2328" width="20.5703125" style="55" customWidth="1"/>
    <col min="2329" max="2329" width="20.42578125" style="55" customWidth="1"/>
    <col min="2330" max="2330" width="21.140625" style="55" customWidth="1"/>
    <col min="2331" max="2331" width="18.140625" style="55" bestFit="1" customWidth="1"/>
    <col min="2332" max="2332" width="17.7109375" style="55" bestFit="1" customWidth="1"/>
    <col min="2333" max="2333" width="25" style="55" customWidth="1"/>
    <col min="2334" max="2334" width="11.28515625" style="55" customWidth="1"/>
    <col min="2335" max="2335" width="9.5703125" style="55" customWidth="1"/>
    <col min="2336" max="2336" width="19.5703125" style="55" customWidth="1"/>
    <col min="2337" max="2337" width="16" style="55" customWidth="1"/>
    <col min="2338" max="2338" width="19" style="55" customWidth="1"/>
    <col min="2339" max="2339" width="12.7109375" style="55" customWidth="1"/>
    <col min="2340" max="2340" width="20.7109375" style="55" customWidth="1"/>
    <col min="2341" max="2341" width="12.7109375" style="55" customWidth="1"/>
    <col min="2342" max="2342" width="16.7109375" style="55" customWidth="1"/>
    <col min="2343" max="2343" width="31.28515625" style="55" customWidth="1"/>
    <col min="2344" max="2344" width="20.28515625" style="55" customWidth="1"/>
    <col min="2345" max="2345" width="17.7109375" style="55" customWidth="1"/>
    <col min="2346" max="2346" width="32.5703125" style="55" customWidth="1"/>
    <col min="2347" max="2347" width="17.28515625" style="55" customWidth="1"/>
    <col min="2348" max="2348" width="13.42578125" style="55" customWidth="1"/>
    <col min="2349" max="2349" width="13.85546875" style="55" customWidth="1"/>
    <col min="2350" max="2351" width="17.28515625" style="55" customWidth="1"/>
    <col min="2352" max="2352" width="32.5703125" style="55" customWidth="1"/>
    <col min="2353" max="2536" width="7.85546875" style="55" customWidth="1"/>
    <col min="2537" max="2561" width="9" style="55"/>
    <col min="2562" max="2563" width="0" style="55" hidden="1" customWidth="1"/>
    <col min="2564" max="2565" width="20.5703125" style="55" customWidth="1"/>
    <col min="2566" max="2566" width="16.42578125" style="55" customWidth="1"/>
    <col min="2567" max="2567" width="16.28515625" style="55" customWidth="1"/>
    <col min="2568" max="2568" width="18.7109375" style="55" customWidth="1"/>
    <col min="2569" max="2569" width="16.42578125" style="55" customWidth="1"/>
    <col min="2570" max="2570" width="18.7109375" style="55" customWidth="1"/>
    <col min="2571" max="2571" width="17.140625" style="55" customWidth="1"/>
    <col min="2572" max="2572" width="13.85546875" style="55" customWidth="1"/>
    <col min="2573" max="2573" width="13.140625" style="55" customWidth="1"/>
    <col min="2574" max="2574" width="16.140625" style="55" customWidth="1"/>
    <col min="2575" max="2575" width="17.42578125" style="55" customWidth="1"/>
    <col min="2576" max="2576" width="22.42578125" style="55" customWidth="1"/>
    <col min="2577" max="2577" width="20.5703125" style="55" customWidth="1"/>
    <col min="2578" max="2578" width="14.140625" style="55" customWidth="1"/>
    <col min="2579" max="2579" width="37.85546875" style="55" bestFit="1" customWidth="1"/>
    <col min="2580" max="2582" width="25.28515625" style="55" customWidth="1"/>
    <col min="2583" max="2583" width="32.140625" style="55" customWidth="1"/>
    <col min="2584" max="2584" width="20.5703125" style="55" customWidth="1"/>
    <col min="2585" max="2585" width="20.42578125" style="55" customWidth="1"/>
    <col min="2586" max="2586" width="21.140625" style="55" customWidth="1"/>
    <col min="2587" max="2587" width="18.140625" style="55" bestFit="1" customWidth="1"/>
    <col min="2588" max="2588" width="17.7109375" style="55" bestFit="1" customWidth="1"/>
    <col min="2589" max="2589" width="25" style="55" customWidth="1"/>
    <col min="2590" max="2590" width="11.28515625" style="55" customWidth="1"/>
    <col min="2591" max="2591" width="9.5703125" style="55" customWidth="1"/>
    <col min="2592" max="2592" width="19.5703125" style="55" customWidth="1"/>
    <col min="2593" max="2593" width="16" style="55" customWidth="1"/>
    <col min="2594" max="2594" width="19" style="55" customWidth="1"/>
    <col min="2595" max="2595" width="12.7109375" style="55" customWidth="1"/>
    <col min="2596" max="2596" width="20.7109375" style="55" customWidth="1"/>
    <col min="2597" max="2597" width="12.7109375" style="55" customWidth="1"/>
    <col min="2598" max="2598" width="16.7109375" style="55" customWidth="1"/>
    <col min="2599" max="2599" width="31.28515625" style="55" customWidth="1"/>
    <col min="2600" max="2600" width="20.28515625" style="55" customWidth="1"/>
    <col min="2601" max="2601" width="17.7109375" style="55" customWidth="1"/>
    <col min="2602" max="2602" width="32.5703125" style="55" customWidth="1"/>
    <col min="2603" max="2603" width="17.28515625" style="55" customWidth="1"/>
    <col min="2604" max="2604" width="13.42578125" style="55" customWidth="1"/>
    <col min="2605" max="2605" width="13.85546875" style="55" customWidth="1"/>
    <col min="2606" max="2607" width="17.28515625" style="55" customWidth="1"/>
    <col min="2608" max="2608" width="32.5703125" style="55" customWidth="1"/>
    <col min="2609" max="2792" width="7.85546875" style="55" customWidth="1"/>
    <col min="2793" max="2817" width="9" style="55"/>
    <col min="2818" max="2819" width="0" style="55" hidden="1" customWidth="1"/>
    <col min="2820" max="2821" width="20.5703125" style="55" customWidth="1"/>
    <col min="2822" max="2822" width="16.42578125" style="55" customWidth="1"/>
    <col min="2823" max="2823" width="16.28515625" style="55" customWidth="1"/>
    <col min="2824" max="2824" width="18.7109375" style="55" customWidth="1"/>
    <col min="2825" max="2825" width="16.42578125" style="55" customWidth="1"/>
    <col min="2826" max="2826" width="18.7109375" style="55" customWidth="1"/>
    <col min="2827" max="2827" width="17.140625" style="55" customWidth="1"/>
    <col min="2828" max="2828" width="13.85546875" style="55" customWidth="1"/>
    <col min="2829" max="2829" width="13.140625" style="55" customWidth="1"/>
    <col min="2830" max="2830" width="16.140625" style="55" customWidth="1"/>
    <col min="2831" max="2831" width="17.42578125" style="55" customWidth="1"/>
    <col min="2832" max="2832" width="22.42578125" style="55" customWidth="1"/>
    <col min="2833" max="2833" width="20.5703125" style="55" customWidth="1"/>
    <col min="2834" max="2834" width="14.140625" style="55" customWidth="1"/>
    <col min="2835" max="2835" width="37.85546875" style="55" bestFit="1" customWidth="1"/>
    <col min="2836" max="2838" width="25.28515625" style="55" customWidth="1"/>
    <col min="2839" max="2839" width="32.140625" style="55" customWidth="1"/>
    <col min="2840" max="2840" width="20.5703125" style="55" customWidth="1"/>
    <col min="2841" max="2841" width="20.42578125" style="55" customWidth="1"/>
    <col min="2842" max="2842" width="21.140625" style="55" customWidth="1"/>
    <col min="2843" max="2843" width="18.140625" style="55" bestFit="1" customWidth="1"/>
    <col min="2844" max="2844" width="17.7109375" style="55" bestFit="1" customWidth="1"/>
    <col min="2845" max="2845" width="25" style="55" customWidth="1"/>
    <col min="2846" max="2846" width="11.28515625" style="55" customWidth="1"/>
    <col min="2847" max="2847" width="9.5703125" style="55" customWidth="1"/>
    <col min="2848" max="2848" width="19.5703125" style="55" customWidth="1"/>
    <col min="2849" max="2849" width="16" style="55" customWidth="1"/>
    <col min="2850" max="2850" width="19" style="55" customWidth="1"/>
    <col min="2851" max="2851" width="12.7109375" style="55" customWidth="1"/>
    <col min="2852" max="2852" width="20.7109375" style="55" customWidth="1"/>
    <col min="2853" max="2853" width="12.7109375" style="55" customWidth="1"/>
    <col min="2854" max="2854" width="16.7109375" style="55" customWidth="1"/>
    <col min="2855" max="2855" width="31.28515625" style="55" customWidth="1"/>
    <col min="2856" max="2856" width="20.28515625" style="55" customWidth="1"/>
    <col min="2857" max="2857" width="17.7109375" style="55" customWidth="1"/>
    <col min="2858" max="2858" width="32.5703125" style="55" customWidth="1"/>
    <col min="2859" max="2859" width="17.28515625" style="55" customWidth="1"/>
    <col min="2860" max="2860" width="13.42578125" style="55" customWidth="1"/>
    <col min="2861" max="2861" width="13.85546875" style="55" customWidth="1"/>
    <col min="2862" max="2863" width="17.28515625" style="55" customWidth="1"/>
    <col min="2864" max="2864" width="32.5703125" style="55" customWidth="1"/>
    <col min="2865" max="3048" width="7.85546875" style="55" customWidth="1"/>
    <col min="3049" max="3073" width="9" style="55"/>
    <col min="3074" max="3075" width="0" style="55" hidden="1" customWidth="1"/>
    <col min="3076" max="3077" width="20.5703125" style="55" customWidth="1"/>
    <col min="3078" max="3078" width="16.42578125" style="55" customWidth="1"/>
    <col min="3079" max="3079" width="16.28515625" style="55" customWidth="1"/>
    <col min="3080" max="3080" width="18.7109375" style="55" customWidth="1"/>
    <col min="3081" max="3081" width="16.42578125" style="55" customWidth="1"/>
    <col min="3082" max="3082" width="18.7109375" style="55" customWidth="1"/>
    <col min="3083" max="3083" width="17.140625" style="55" customWidth="1"/>
    <col min="3084" max="3084" width="13.85546875" style="55" customWidth="1"/>
    <col min="3085" max="3085" width="13.140625" style="55" customWidth="1"/>
    <col min="3086" max="3086" width="16.140625" style="55" customWidth="1"/>
    <col min="3087" max="3087" width="17.42578125" style="55" customWidth="1"/>
    <col min="3088" max="3088" width="22.42578125" style="55" customWidth="1"/>
    <col min="3089" max="3089" width="20.5703125" style="55" customWidth="1"/>
    <col min="3090" max="3090" width="14.140625" style="55" customWidth="1"/>
    <col min="3091" max="3091" width="37.85546875" style="55" bestFit="1" customWidth="1"/>
    <col min="3092" max="3094" width="25.28515625" style="55" customWidth="1"/>
    <col min="3095" max="3095" width="32.140625" style="55" customWidth="1"/>
    <col min="3096" max="3096" width="20.5703125" style="55" customWidth="1"/>
    <col min="3097" max="3097" width="20.42578125" style="55" customWidth="1"/>
    <col min="3098" max="3098" width="21.140625" style="55" customWidth="1"/>
    <col min="3099" max="3099" width="18.140625" style="55" bestFit="1" customWidth="1"/>
    <col min="3100" max="3100" width="17.7109375" style="55" bestFit="1" customWidth="1"/>
    <col min="3101" max="3101" width="25" style="55" customWidth="1"/>
    <col min="3102" max="3102" width="11.28515625" style="55" customWidth="1"/>
    <col min="3103" max="3103" width="9.5703125" style="55" customWidth="1"/>
    <col min="3104" max="3104" width="19.5703125" style="55" customWidth="1"/>
    <col min="3105" max="3105" width="16" style="55" customWidth="1"/>
    <col min="3106" max="3106" width="19" style="55" customWidth="1"/>
    <col min="3107" max="3107" width="12.7109375" style="55" customWidth="1"/>
    <col min="3108" max="3108" width="20.7109375" style="55" customWidth="1"/>
    <col min="3109" max="3109" width="12.7109375" style="55" customWidth="1"/>
    <col min="3110" max="3110" width="16.7109375" style="55" customWidth="1"/>
    <col min="3111" max="3111" width="31.28515625" style="55" customWidth="1"/>
    <col min="3112" max="3112" width="20.28515625" style="55" customWidth="1"/>
    <col min="3113" max="3113" width="17.7109375" style="55" customWidth="1"/>
    <col min="3114" max="3114" width="32.5703125" style="55" customWidth="1"/>
    <col min="3115" max="3115" width="17.28515625" style="55" customWidth="1"/>
    <col min="3116" max="3116" width="13.42578125" style="55" customWidth="1"/>
    <col min="3117" max="3117" width="13.85546875" style="55" customWidth="1"/>
    <col min="3118" max="3119" width="17.28515625" style="55" customWidth="1"/>
    <col min="3120" max="3120" width="32.5703125" style="55" customWidth="1"/>
    <col min="3121" max="3304" width="7.85546875" style="55" customWidth="1"/>
    <col min="3305" max="3329" width="9" style="55"/>
    <col min="3330" max="3331" width="0" style="55" hidden="1" customWidth="1"/>
    <col min="3332" max="3333" width="20.5703125" style="55" customWidth="1"/>
    <col min="3334" max="3334" width="16.42578125" style="55" customWidth="1"/>
    <col min="3335" max="3335" width="16.28515625" style="55" customWidth="1"/>
    <col min="3336" max="3336" width="18.7109375" style="55" customWidth="1"/>
    <col min="3337" max="3337" width="16.42578125" style="55" customWidth="1"/>
    <col min="3338" max="3338" width="18.7109375" style="55" customWidth="1"/>
    <col min="3339" max="3339" width="17.140625" style="55" customWidth="1"/>
    <col min="3340" max="3340" width="13.85546875" style="55" customWidth="1"/>
    <col min="3341" max="3341" width="13.140625" style="55" customWidth="1"/>
    <col min="3342" max="3342" width="16.140625" style="55" customWidth="1"/>
    <col min="3343" max="3343" width="17.42578125" style="55" customWidth="1"/>
    <col min="3344" max="3344" width="22.42578125" style="55" customWidth="1"/>
    <col min="3345" max="3345" width="20.5703125" style="55" customWidth="1"/>
    <col min="3346" max="3346" width="14.140625" style="55" customWidth="1"/>
    <col min="3347" max="3347" width="37.85546875" style="55" bestFit="1" customWidth="1"/>
    <col min="3348" max="3350" width="25.28515625" style="55" customWidth="1"/>
    <col min="3351" max="3351" width="32.140625" style="55" customWidth="1"/>
    <col min="3352" max="3352" width="20.5703125" style="55" customWidth="1"/>
    <col min="3353" max="3353" width="20.42578125" style="55" customWidth="1"/>
    <col min="3354" max="3354" width="21.140625" style="55" customWidth="1"/>
    <col min="3355" max="3355" width="18.140625" style="55" bestFit="1" customWidth="1"/>
    <col min="3356" max="3356" width="17.7109375" style="55" bestFit="1" customWidth="1"/>
    <col min="3357" max="3357" width="25" style="55" customWidth="1"/>
    <col min="3358" max="3358" width="11.28515625" style="55" customWidth="1"/>
    <col min="3359" max="3359" width="9.5703125" style="55" customWidth="1"/>
    <col min="3360" max="3360" width="19.5703125" style="55" customWidth="1"/>
    <col min="3361" max="3361" width="16" style="55" customWidth="1"/>
    <col min="3362" max="3362" width="19" style="55" customWidth="1"/>
    <col min="3363" max="3363" width="12.7109375" style="55" customWidth="1"/>
    <col min="3364" max="3364" width="20.7109375" style="55" customWidth="1"/>
    <col min="3365" max="3365" width="12.7109375" style="55" customWidth="1"/>
    <col min="3366" max="3366" width="16.7109375" style="55" customWidth="1"/>
    <col min="3367" max="3367" width="31.28515625" style="55" customWidth="1"/>
    <col min="3368" max="3368" width="20.28515625" style="55" customWidth="1"/>
    <col min="3369" max="3369" width="17.7109375" style="55" customWidth="1"/>
    <col min="3370" max="3370" width="32.5703125" style="55" customWidth="1"/>
    <col min="3371" max="3371" width="17.28515625" style="55" customWidth="1"/>
    <col min="3372" max="3372" width="13.42578125" style="55" customWidth="1"/>
    <col min="3373" max="3373" width="13.85546875" style="55" customWidth="1"/>
    <col min="3374" max="3375" width="17.28515625" style="55" customWidth="1"/>
    <col min="3376" max="3376" width="32.5703125" style="55" customWidth="1"/>
    <col min="3377" max="3560" width="7.85546875" style="55" customWidth="1"/>
    <col min="3561" max="3585" width="9" style="55"/>
    <col min="3586" max="3587" width="0" style="55" hidden="1" customWidth="1"/>
    <col min="3588" max="3589" width="20.5703125" style="55" customWidth="1"/>
    <col min="3590" max="3590" width="16.42578125" style="55" customWidth="1"/>
    <col min="3591" max="3591" width="16.28515625" style="55" customWidth="1"/>
    <col min="3592" max="3592" width="18.7109375" style="55" customWidth="1"/>
    <col min="3593" max="3593" width="16.42578125" style="55" customWidth="1"/>
    <col min="3594" max="3594" width="18.7109375" style="55" customWidth="1"/>
    <col min="3595" max="3595" width="17.140625" style="55" customWidth="1"/>
    <col min="3596" max="3596" width="13.85546875" style="55" customWidth="1"/>
    <col min="3597" max="3597" width="13.140625" style="55" customWidth="1"/>
    <col min="3598" max="3598" width="16.140625" style="55" customWidth="1"/>
    <col min="3599" max="3599" width="17.42578125" style="55" customWidth="1"/>
    <col min="3600" max="3600" width="22.42578125" style="55" customWidth="1"/>
    <col min="3601" max="3601" width="20.5703125" style="55" customWidth="1"/>
    <col min="3602" max="3602" width="14.140625" style="55" customWidth="1"/>
    <col min="3603" max="3603" width="37.85546875" style="55" bestFit="1" customWidth="1"/>
    <col min="3604" max="3606" width="25.28515625" style="55" customWidth="1"/>
    <col min="3607" max="3607" width="32.140625" style="55" customWidth="1"/>
    <col min="3608" max="3608" width="20.5703125" style="55" customWidth="1"/>
    <col min="3609" max="3609" width="20.42578125" style="55" customWidth="1"/>
    <col min="3610" max="3610" width="21.140625" style="55" customWidth="1"/>
    <col min="3611" max="3611" width="18.140625" style="55" bestFit="1" customWidth="1"/>
    <col min="3612" max="3612" width="17.7109375" style="55" bestFit="1" customWidth="1"/>
    <col min="3613" max="3613" width="25" style="55" customWidth="1"/>
    <col min="3614" max="3614" width="11.28515625" style="55" customWidth="1"/>
    <col min="3615" max="3615" width="9.5703125" style="55" customWidth="1"/>
    <col min="3616" max="3616" width="19.5703125" style="55" customWidth="1"/>
    <col min="3617" max="3617" width="16" style="55" customWidth="1"/>
    <col min="3618" max="3618" width="19" style="55" customWidth="1"/>
    <col min="3619" max="3619" width="12.7109375" style="55" customWidth="1"/>
    <col min="3620" max="3620" width="20.7109375" style="55" customWidth="1"/>
    <col min="3621" max="3621" width="12.7109375" style="55" customWidth="1"/>
    <col min="3622" max="3622" width="16.7109375" style="55" customWidth="1"/>
    <col min="3623" max="3623" width="31.28515625" style="55" customWidth="1"/>
    <col min="3624" max="3624" width="20.28515625" style="55" customWidth="1"/>
    <col min="3625" max="3625" width="17.7109375" style="55" customWidth="1"/>
    <col min="3626" max="3626" width="32.5703125" style="55" customWidth="1"/>
    <col min="3627" max="3627" width="17.28515625" style="55" customWidth="1"/>
    <col min="3628" max="3628" width="13.42578125" style="55" customWidth="1"/>
    <col min="3629" max="3629" width="13.85546875" style="55" customWidth="1"/>
    <col min="3630" max="3631" width="17.28515625" style="55" customWidth="1"/>
    <col min="3632" max="3632" width="32.5703125" style="55" customWidth="1"/>
    <col min="3633" max="3816" width="7.85546875" style="55" customWidth="1"/>
    <col min="3817" max="3841" width="9" style="55"/>
    <col min="3842" max="3843" width="0" style="55" hidden="1" customWidth="1"/>
    <col min="3844" max="3845" width="20.5703125" style="55" customWidth="1"/>
    <col min="3846" max="3846" width="16.42578125" style="55" customWidth="1"/>
    <col min="3847" max="3847" width="16.28515625" style="55" customWidth="1"/>
    <col min="3848" max="3848" width="18.7109375" style="55" customWidth="1"/>
    <col min="3849" max="3849" width="16.42578125" style="55" customWidth="1"/>
    <col min="3850" max="3850" width="18.7109375" style="55" customWidth="1"/>
    <col min="3851" max="3851" width="17.140625" style="55" customWidth="1"/>
    <col min="3852" max="3852" width="13.85546875" style="55" customWidth="1"/>
    <col min="3853" max="3853" width="13.140625" style="55" customWidth="1"/>
    <col min="3854" max="3854" width="16.140625" style="55" customWidth="1"/>
    <col min="3855" max="3855" width="17.42578125" style="55" customWidth="1"/>
    <col min="3856" max="3856" width="22.42578125" style="55" customWidth="1"/>
    <col min="3857" max="3857" width="20.5703125" style="55" customWidth="1"/>
    <col min="3858" max="3858" width="14.140625" style="55" customWidth="1"/>
    <col min="3859" max="3859" width="37.85546875" style="55" bestFit="1" customWidth="1"/>
    <col min="3860" max="3862" width="25.28515625" style="55" customWidth="1"/>
    <col min="3863" max="3863" width="32.140625" style="55" customWidth="1"/>
    <col min="3864" max="3864" width="20.5703125" style="55" customWidth="1"/>
    <col min="3865" max="3865" width="20.42578125" style="55" customWidth="1"/>
    <col min="3866" max="3866" width="21.140625" style="55" customWidth="1"/>
    <col min="3867" max="3867" width="18.140625" style="55" bestFit="1" customWidth="1"/>
    <col min="3868" max="3868" width="17.7109375" style="55" bestFit="1" customWidth="1"/>
    <col min="3869" max="3869" width="25" style="55" customWidth="1"/>
    <col min="3870" max="3870" width="11.28515625" style="55" customWidth="1"/>
    <col min="3871" max="3871" width="9.5703125" style="55" customWidth="1"/>
    <col min="3872" max="3872" width="19.5703125" style="55" customWidth="1"/>
    <col min="3873" max="3873" width="16" style="55" customWidth="1"/>
    <col min="3874" max="3874" width="19" style="55" customWidth="1"/>
    <col min="3875" max="3875" width="12.7109375" style="55" customWidth="1"/>
    <col min="3876" max="3876" width="20.7109375" style="55" customWidth="1"/>
    <col min="3877" max="3877" width="12.7109375" style="55" customWidth="1"/>
    <col min="3878" max="3878" width="16.7109375" style="55" customWidth="1"/>
    <col min="3879" max="3879" width="31.28515625" style="55" customWidth="1"/>
    <col min="3880" max="3880" width="20.28515625" style="55" customWidth="1"/>
    <col min="3881" max="3881" width="17.7109375" style="55" customWidth="1"/>
    <col min="3882" max="3882" width="32.5703125" style="55" customWidth="1"/>
    <col min="3883" max="3883" width="17.28515625" style="55" customWidth="1"/>
    <col min="3884" max="3884" width="13.42578125" style="55" customWidth="1"/>
    <col min="3885" max="3885" width="13.85546875" style="55" customWidth="1"/>
    <col min="3886" max="3887" width="17.28515625" style="55" customWidth="1"/>
    <col min="3888" max="3888" width="32.5703125" style="55" customWidth="1"/>
    <col min="3889" max="4072" width="7.85546875" style="55" customWidth="1"/>
    <col min="4073" max="4097" width="9" style="55"/>
    <col min="4098" max="4099" width="0" style="55" hidden="1" customWidth="1"/>
    <col min="4100" max="4101" width="20.5703125" style="55" customWidth="1"/>
    <col min="4102" max="4102" width="16.42578125" style="55" customWidth="1"/>
    <col min="4103" max="4103" width="16.28515625" style="55" customWidth="1"/>
    <col min="4104" max="4104" width="18.7109375" style="55" customWidth="1"/>
    <col min="4105" max="4105" width="16.42578125" style="55" customWidth="1"/>
    <col min="4106" max="4106" width="18.7109375" style="55" customWidth="1"/>
    <col min="4107" max="4107" width="17.140625" style="55" customWidth="1"/>
    <col min="4108" max="4108" width="13.85546875" style="55" customWidth="1"/>
    <col min="4109" max="4109" width="13.140625" style="55" customWidth="1"/>
    <col min="4110" max="4110" width="16.140625" style="55" customWidth="1"/>
    <col min="4111" max="4111" width="17.42578125" style="55" customWidth="1"/>
    <col min="4112" max="4112" width="22.42578125" style="55" customWidth="1"/>
    <col min="4113" max="4113" width="20.5703125" style="55" customWidth="1"/>
    <col min="4114" max="4114" width="14.140625" style="55" customWidth="1"/>
    <col min="4115" max="4115" width="37.85546875" style="55" bestFit="1" customWidth="1"/>
    <col min="4116" max="4118" width="25.28515625" style="55" customWidth="1"/>
    <col min="4119" max="4119" width="32.140625" style="55" customWidth="1"/>
    <col min="4120" max="4120" width="20.5703125" style="55" customWidth="1"/>
    <col min="4121" max="4121" width="20.42578125" style="55" customWidth="1"/>
    <col min="4122" max="4122" width="21.140625" style="55" customWidth="1"/>
    <col min="4123" max="4123" width="18.140625" style="55" bestFit="1" customWidth="1"/>
    <col min="4124" max="4124" width="17.7109375" style="55" bestFit="1" customWidth="1"/>
    <col min="4125" max="4125" width="25" style="55" customWidth="1"/>
    <col min="4126" max="4126" width="11.28515625" style="55" customWidth="1"/>
    <col min="4127" max="4127" width="9.5703125" style="55" customWidth="1"/>
    <col min="4128" max="4128" width="19.5703125" style="55" customWidth="1"/>
    <col min="4129" max="4129" width="16" style="55" customWidth="1"/>
    <col min="4130" max="4130" width="19" style="55" customWidth="1"/>
    <col min="4131" max="4131" width="12.7109375" style="55" customWidth="1"/>
    <col min="4132" max="4132" width="20.7109375" style="55" customWidth="1"/>
    <col min="4133" max="4133" width="12.7109375" style="55" customWidth="1"/>
    <col min="4134" max="4134" width="16.7109375" style="55" customWidth="1"/>
    <col min="4135" max="4135" width="31.28515625" style="55" customWidth="1"/>
    <col min="4136" max="4136" width="20.28515625" style="55" customWidth="1"/>
    <col min="4137" max="4137" width="17.7109375" style="55" customWidth="1"/>
    <col min="4138" max="4138" width="32.5703125" style="55" customWidth="1"/>
    <col min="4139" max="4139" width="17.28515625" style="55" customWidth="1"/>
    <col min="4140" max="4140" width="13.42578125" style="55" customWidth="1"/>
    <col min="4141" max="4141" width="13.85546875" style="55" customWidth="1"/>
    <col min="4142" max="4143" width="17.28515625" style="55" customWidth="1"/>
    <col min="4144" max="4144" width="32.5703125" style="55" customWidth="1"/>
    <col min="4145" max="4328" width="7.85546875" style="55" customWidth="1"/>
    <col min="4329" max="4353" width="9" style="55"/>
    <col min="4354" max="4355" width="0" style="55" hidden="1" customWidth="1"/>
    <col min="4356" max="4357" width="20.5703125" style="55" customWidth="1"/>
    <col min="4358" max="4358" width="16.42578125" style="55" customWidth="1"/>
    <col min="4359" max="4359" width="16.28515625" style="55" customWidth="1"/>
    <col min="4360" max="4360" width="18.7109375" style="55" customWidth="1"/>
    <col min="4361" max="4361" width="16.42578125" style="55" customWidth="1"/>
    <col min="4362" max="4362" width="18.7109375" style="55" customWidth="1"/>
    <col min="4363" max="4363" width="17.140625" style="55" customWidth="1"/>
    <col min="4364" max="4364" width="13.85546875" style="55" customWidth="1"/>
    <col min="4365" max="4365" width="13.140625" style="55" customWidth="1"/>
    <col min="4366" max="4366" width="16.140625" style="55" customWidth="1"/>
    <col min="4367" max="4367" width="17.42578125" style="55" customWidth="1"/>
    <col min="4368" max="4368" width="22.42578125" style="55" customWidth="1"/>
    <col min="4369" max="4369" width="20.5703125" style="55" customWidth="1"/>
    <col min="4370" max="4370" width="14.140625" style="55" customWidth="1"/>
    <col min="4371" max="4371" width="37.85546875" style="55" bestFit="1" customWidth="1"/>
    <col min="4372" max="4374" width="25.28515625" style="55" customWidth="1"/>
    <col min="4375" max="4375" width="32.140625" style="55" customWidth="1"/>
    <col min="4376" max="4376" width="20.5703125" style="55" customWidth="1"/>
    <col min="4377" max="4377" width="20.42578125" style="55" customWidth="1"/>
    <col min="4378" max="4378" width="21.140625" style="55" customWidth="1"/>
    <col min="4379" max="4379" width="18.140625" style="55" bestFit="1" customWidth="1"/>
    <col min="4380" max="4380" width="17.7109375" style="55" bestFit="1" customWidth="1"/>
    <col min="4381" max="4381" width="25" style="55" customWidth="1"/>
    <col min="4382" max="4382" width="11.28515625" style="55" customWidth="1"/>
    <col min="4383" max="4383" width="9.5703125" style="55" customWidth="1"/>
    <col min="4384" max="4384" width="19.5703125" style="55" customWidth="1"/>
    <col min="4385" max="4385" width="16" style="55" customWidth="1"/>
    <col min="4386" max="4386" width="19" style="55" customWidth="1"/>
    <col min="4387" max="4387" width="12.7109375" style="55" customWidth="1"/>
    <col min="4388" max="4388" width="20.7109375" style="55" customWidth="1"/>
    <col min="4389" max="4389" width="12.7109375" style="55" customWidth="1"/>
    <col min="4390" max="4390" width="16.7109375" style="55" customWidth="1"/>
    <col min="4391" max="4391" width="31.28515625" style="55" customWidth="1"/>
    <col min="4392" max="4392" width="20.28515625" style="55" customWidth="1"/>
    <col min="4393" max="4393" width="17.7109375" style="55" customWidth="1"/>
    <col min="4394" max="4394" width="32.5703125" style="55" customWidth="1"/>
    <col min="4395" max="4395" width="17.28515625" style="55" customWidth="1"/>
    <col min="4396" max="4396" width="13.42578125" style="55" customWidth="1"/>
    <col min="4397" max="4397" width="13.85546875" style="55" customWidth="1"/>
    <col min="4398" max="4399" width="17.28515625" style="55" customWidth="1"/>
    <col min="4400" max="4400" width="32.5703125" style="55" customWidth="1"/>
    <col min="4401" max="4584" width="7.85546875" style="55" customWidth="1"/>
    <col min="4585" max="4609" width="9" style="55"/>
    <col min="4610" max="4611" width="0" style="55" hidden="1" customWidth="1"/>
    <col min="4612" max="4613" width="20.5703125" style="55" customWidth="1"/>
    <col min="4614" max="4614" width="16.42578125" style="55" customWidth="1"/>
    <col min="4615" max="4615" width="16.28515625" style="55" customWidth="1"/>
    <col min="4616" max="4616" width="18.7109375" style="55" customWidth="1"/>
    <col min="4617" max="4617" width="16.42578125" style="55" customWidth="1"/>
    <col min="4618" max="4618" width="18.7109375" style="55" customWidth="1"/>
    <col min="4619" max="4619" width="17.140625" style="55" customWidth="1"/>
    <col min="4620" max="4620" width="13.85546875" style="55" customWidth="1"/>
    <col min="4621" max="4621" width="13.140625" style="55" customWidth="1"/>
    <col min="4622" max="4622" width="16.140625" style="55" customWidth="1"/>
    <col min="4623" max="4623" width="17.42578125" style="55" customWidth="1"/>
    <col min="4624" max="4624" width="22.42578125" style="55" customWidth="1"/>
    <col min="4625" max="4625" width="20.5703125" style="55" customWidth="1"/>
    <col min="4626" max="4626" width="14.140625" style="55" customWidth="1"/>
    <col min="4627" max="4627" width="37.85546875" style="55" bestFit="1" customWidth="1"/>
    <col min="4628" max="4630" width="25.28515625" style="55" customWidth="1"/>
    <col min="4631" max="4631" width="32.140625" style="55" customWidth="1"/>
    <col min="4632" max="4632" width="20.5703125" style="55" customWidth="1"/>
    <col min="4633" max="4633" width="20.42578125" style="55" customWidth="1"/>
    <col min="4634" max="4634" width="21.140625" style="55" customWidth="1"/>
    <col min="4635" max="4635" width="18.140625" style="55" bestFit="1" customWidth="1"/>
    <col min="4636" max="4636" width="17.7109375" style="55" bestFit="1" customWidth="1"/>
    <col min="4637" max="4637" width="25" style="55" customWidth="1"/>
    <col min="4638" max="4638" width="11.28515625" style="55" customWidth="1"/>
    <col min="4639" max="4639" width="9.5703125" style="55" customWidth="1"/>
    <col min="4640" max="4640" width="19.5703125" style="55" customWidth="1"/>
    <col min="4641" max="4641" width="16" style="55" customWidth="1"/>
    <col min="4642" max="4642" width="19" style="55" customWidth="1"/>
    <col min="4643" max="4643" width="12.7109375" style="55" customWidth="1"/>
    <col min="4644" max="4644" width="20.7109375" style="55" customWidth="1"/>
    <col min="4645" max="4645" width="12.7109375" style="55" customWidth="1"/>
    <col min="4646" max="4646" width="16.7109375" style="55" customWidth="1"/>
    <col min="4647" max="4647" width="31.28515625" style="55" customWidth="1"/>
    <col min="4648" max="4648" width="20.28515625" style="55" customWidth="1"/>
    <col min="4649" max="4649" width="17.7109375" style="55" customWidth="1"/>
    <col min="4650" max="4650" width="32.5703125" style="55" customWidth="1"/>
    <col min="4651" max="4651" width="17.28515625" style="55" customWidth="1"/>
    <col min="4652" max="4652" width="13.42578125" style="55" customWidth="1"/>
    <col min="4653" max="4653" width="13.85546875" style="55" customWidth="1"/>
    <col min="4654" max="4655" width="17.28515625" style="55" customWidth="1"/>
    <col min="4656" max="4656" width="32.5703125" style="55" customWidth="1"/>
    <col min="4657" max="4840" width="7.85546875" style="55" customWidth="1"/>
    <col min="4841" max="4865" width="9" style="55"/>
    <col min="4866" max="4867" width="0" style="55" hidden="1" customWidth="1"/>
    <col min="4868" max="4869" width="20.5703125" style="55" customWidth="1"/>
    <col min="4870" max="4870" width="16.42578125" style="55" customWidth="1"/>
    <col min="4871" max="4871" width="16.28515625" style="55" customWidth="1"/>
    <col min="4872" max="4872" width="18.7109375" style="55" customWidth="1"/>
    <col min="4873" max="4873" width="16.42578125" style="55" customWidth="1"/>
    <col min="4874" max="4874" width="18.7109375" style="55" customWidth="1"/>
    <col min="4875" max="4875" width="17.140625" style="55" customWidth="1"/>
    <col min="4876" max="4876" width="13.85546875" style="55" customWidth="1"/>
    <col min="4877" max="4877" width="13.140625" style="55" customWidth="1"/>
    <col min="4878" max="4878" width="16.140625" style="55" customWidth="1"/>
    <col min="4879" max="4879" width="17.42578125" style="55" customWidth="1"/>
    <col min="4880" max="4880" width="22.42578125" style="55" customWidth="1"/>
    <col min="4881" max="4881" width="20.5703125" style="55" customWidth="1"/>
    <col min="4882" max="4882" width="14.140625" style="55" customWidth="1"/>
    <col min="4883" max="4883" width="37.85546875" style="55" bestFit="1" customWidth="1"/>
    <col min="4884" max="4886" width="25.28515625" style="55" customWidth="1"/>
    <col min="4887" max="4887" width="32.140625" style="55" customWidth="1"/>
    <col min="4888" max="4888" width="20.5703125" style="55" customWidth="1"/>
    <col min="4889" max="4889" width="20.42578125" style="55" customWidth="1"/>
    <col min="4890" max="4890" width="21.140625" style="55" customWidth="1"/>
    <col min="4891" max="4891" width="18.140625" style="55" bestFit="1" customWidth="1"/>
    <col min="4892" max="4892" width="17.7109375" style="55" bestFit="1" customWidth="1"/>
    <col min="4893" max="4893" width="25" style="55" customWidth="1"/>
    <col min="4894" max="4894" width="11.28515625" style="55" customWidth="1"/>
    <col min="4895" max="4895" width="9.5703125" style="55" customWidth="1"/>
    <col min="4896" max="4896" width="19.5703125" style="55" customWidth="1"/>
    <col min="4897" max="4897" width="16" style="55" customWidth="1"/>
    <col min="4898" max="4898" width="19" style="55" customWidth="1"/>
    <col min="4899" max="4899" width="12.7109375" style="55" customWidth="1"/>
    <col min="4900" max="4900" width="20.7109375" style="55" customWidth="1"/>
    <col min="4901" max="4901" width="12.7109375" style="55" customWidth="1"/>
    <col min="4902" max="4902" width="16.7109375" style="55" customWidth="1"/>
    <col min="4903" max="4903" width="31.28515625" style="55" customWidth="1"/>
    <col min="4904" max="4904" width="20.28515625" style="55" customWidth="1"/>
    <col min="4905" max="4905" width="17.7109375" style="55" customWidth="1"/>
    <col min="4906" max="4906" width="32.5703125" style="55" customWidth="1"/>
    <col min="4907" max="4907" width="17.28515625" style="55" customWidth="1"/>
    <col min="4908" max="4908" width="13.42578125" style="55" customWidth="1"/>
    <col min="4909" max="4909" width="13.85546875" style="55" customWidth="1"/>
    <col min="4910" max="4911" width="17.28515625" style="55" customWidth="1"/>
    <col min="4912" max="4912" width="32.5703125" style="55" customWidth="1"/>
    <col min="4913" max="5096" width="7.85546875" style="55" customWidth="1"/>
    <col min="5097" max="5121" width="9" style="55"/>
    <col min="5122" max="5123" width="0" style="55" hidden="1" customWidth="1"/>
    <col min="5124" max="5125" width="20.5703125" style="55" customWidth="1"/>
    <col min="5126" max="5126" width="16.42578125" style="55" customWidth="1"/>
    <col min="5127" max="5127" width="16.28515625" style="55" customWidth="1"/>
    <col min="5128" max="5128" width="18.7109375" style="55" customWidth="1"/>
    <col min="5129" max="5129" width="16.42578125" style="55" customWidth="1"/>
    <col min="5130" max="5130" width="18.7109375" style="55" customWidth="1"/>
    <col min="5131" max="5131" width="17.140625" style="55" customWidth="1"/>
    <col min="5132" max="5132" width="13.85546875" style="55" customWidth="1"/>
    <col min="5133" max="5133" width="13.140625" style="55" customWidth="1"/>
    <col min="5134" max="5134" width="16.140625" style="55" customWidth="1"/>
    <col min="5135" max="5135" width="17.42578125" style="55" customWidth="1"/>
    <col min="5136" max="5136" width="22.42578125" style="55" customWidth="1"/>
    <col min="5137" max="5137" width="20.5703125" style="55" customWidth="1"/>
    <col min="5138" max="5138" width="14.140625" style="55" customWidth="1"/>
    <col min="5139" max="5139" width="37.85546875" style="55" bestFit="1" customWidth="1"/>
    <col min="5140" max="5142" width="25.28515625" style="55" customWidth="1"/>
    <col min="5143" max="5143" width="32.140625" style="55" customWidth="1"/>
    <col min="5144" max="5144" width="20.5703125" style="55" customWidth="1"/>
    <col min="5145" max="5145" width="20.42578125" style="55" customWidth="1"/>
    <col min="5146" max="5146" width="21.140625" style="55" customWidth="1"/>
    <col min="5147" max="5147" width="18.140625" style="55" bestFit="1" customWidth="1"/>
    <col min="5148" max="5148" width="17.7109375" style="55" bestFit="1" customWidth="1"/>
    <col min="5149" max="5149" width="25" style="55" customWidth="1"/>
    <col min="5150" max="5150" width="11.28515625" style="55" customWidth="1"/>
    <col min="5151" max="5151" width="9.5703125" style="55" customWidth="1"/>
    <col min="5152" max="5152" width="19.5703125" style="55" customWidth="1"/>
    <col min="5153" max="5153" width="16" style="55" customWidth="1"/>
    <col min="5154" max="5154" width="19" style="55" customWidth="1"/>
    <col min="5155" max="5155" width="12.7109375" style="55" customWidth="1"/>
    <col min="5156" max="5156" width="20.7109375" style="55" customWidth="1"/>
    <col min="5157" max="5157" width="12.7109375" style="55" customWidth="1"/>
    <col min="5158" max="5158" width="16.7109375" style="55" customWidth="1"/>
    <col min="5159" max="5159" width="31.28515625" style="55" customWidth="1"/>
    <col min="5160" max="5160" width="20.28515625" style="55" customWidth="1"/>
    <col min="5161" max="5161" width="17.7109375" style="55" customWidth="1"/>
    <col min="5162" max="5162" width="32.5703125" style="55" customWidth="1"/>
    <col min="5163" max="5163" width="17.28515625" style="55" customWidth="1"/>
    <col min="5164" max="5164" width="13.42578125" style="55" customWidth="1"/>
    <col min="5165" max="5165" width="13.85546875" style="55" customWidth="1"/>
    <col min="5166" max="5167" width="17.28515625" style="55" customWidth="1"/>
    <col min="5168" max="5168" width="32.5703125" style="55" customWidth="1"/>
    <col min="5169" max="5352" width="7.85546875" style="55" customWidth="1"/>
    <col min="5353" max="5377" width="9" style="55"/>
    <col min="5378" max="5379" width="0" style="55" hidden="1" customWidth="1"/>
    <col min="5380" max="5381" width="20.5703125" style="55" customWidth="1"/>
    <col min="5382" max="5382" width="16.42578125" style="55" customWidth="1"/>
    <col min="5383" max="5383" width="16.28515625" style="55" customWidth="1"/>
    <col min="5384" max="5384" width="18.7109375" style="55" customWidth="1"/>
    <col min="5385" max="5385" width="16.42578125" style="55" customWidth="1"/>
    <col min="5386" max="5386" width="18.7109375" style="55" customWidth="1"/>
    <col min="5387" max="5387" width="17.140625" style="55" customWidth="1"/>
    <col min="5388" max="5388" width="13.85546875" style="55" customWidth="1"/>
    <col min="5389" max="5389" width="13.140625" style="55" customWidth="1"/>
    <col min="5390" max="5390" width="16.140625" style="55" customWidth="1"/>
    <col min="5391" max="5391" width="17.42578125" style="55" customWidth="1"/>
    <col min="5392" max="5392" width="22.42578125" style="55" customWidth="1"/>
    <col min="5393" max="5393" width="20.5703125" style="55" customWidth="1"/>
    <col min="5394" max="5394" width="14.140625" style="55" customWidth="1"/>
    <col min="5395" max="5395" width="37.85546875" style="55" bestFit="1" customWidth="1"/>
    <col min="5396" max="5398" width="25.28515625" style="55" customWidth="1"/>
    <col min="5399" max="5399" width="32.140625" style="55" customWidth="1"/>
    <col min="5400" max="5400" width="20.5703125" style="55" customWidth="1"/>
    <col min="5401" max="5401" width="20.42578125" style="55" customWidth="1"/>
    <col min="5402" max="5402" width="21.140625" style="55" customWidth="1"/>
    <col min="5403" max="5403" width="18.140625" style="55" bestFit="1" customWidth="1"/>
    <col min="5404" max="5404" width="17.7109375" style="55" bestFit="1" customWidth="1"/>
    <col min="5405" max="5405" width="25" style="55" customWidth="1"/>
    <col min="5406" max="5406" width="11.28515625" style="55" customWidth="1"/>
    <col min="5407" max="5407" width="9.5703125" style="55" customWidth="1"/>
    <col min="5408" max="5408" width="19.5703125" style="55" customWidth="1"/>
    <col min="5409" max="5409" width="16" style="55" customWidth="1"/>
    <col min="5410" max="5410" width="19" style="55" customWidth="1"/>
    <col min="5411" max="5411" width="12.7109375" style="55" customWidth="1"/>
    <col min="5412" max="5412" width="20.7109375" style="55" customWidth="1"/>
    <col min="5413" max="5413" width="12.7109375" style="55" customWidth="1"/>
    <col min="5414" max="5414" width="16.7109375" style="55" customWidth="1"/>
    <col min="5415" max="5415" width="31.28515625" style="55" customWidth="1"/>
    <col min="5416" max="5416" width="20.28515625" style="55" customWidth="1"/>
    <col min="5417" max="5417" width="17.7109375" style="55" customWidth="1"/>
    <col min="5418" max="5418" width="32.5703125" style="55" customWidth="1"/>
    <col min="5419" max="5419" width="17.28515625" style="55" customWidth="1"/>
    <col min="5420" max="5420" width="13.42578125" style="55" customWidth="1"/>
    <col min="5421" max="5421" width="13.85546875" style="55" customWidth="1"/>
    <col min="5422" max="5423" width="17.28515625" style="55" customWidth="1"/>
    <col min="5424" max="5424" width="32.5703125" style="55" customWidth="1"/>
    <col min="5425" max="5608" width="7.85546875" style="55" customWidth="1"/>
    <col min="5609" max="5633" width="9" style="55"/>
    <col min="5634" max="5635" width="0" style="55" hidden="1" customWidth="1"/>
    <col min="5636" max="5637" width="20.5703125" style="55" customWidth="1"/>
    <col min="5638" max="5638" width="16.42578125" style="55" customWidth="1"/>
    <col min="5639" max="5639" width="16.28515625" style="55" customWidth="1"/>
    <col min="5640" max="5640" width="18.7109375" style="55" customWidth="1"/>
    <col min="5641" max="5641" width="16.42578125" style="55" customWidth="1"/>
    <col min="5642" max="5642" width="18.7109375" style="55" customWidth="1"/>
    <col min="5643" max="5643" width="17.140625" style="55" customWidth="1"/>
    <col min="5644" max="5644" width="13.85546875" style="55" customWidth="1"/>
    <col min="5645" max="5645" width="13.140625" style="55" customWidth="1"/>
    <col min="5646" max="5646" width="16.140625" style="55" customWidth="1"/>
    <col min="5647" max="5647" width="17.42578125" style="55" customWidth="1"/>
    <col min="5648" max="5648" width="22.42578125" style="55" customWidth="1"/>
    <col min="5649" max="5649" width="20.5703125" style="55" customWidth="1"/>
    <col min="5650" max="5650" width="14.140625" style="55" customWidth="1"/>
    <col min="5651" max="5651" width="37.85546875" style="55" bestFit="1" customWidth="1"/>
    <col min="5652" max="5654" width="25.28515625" style="55" customWidth="1"/>
    <col min="5655" max="5655" width="32.140625" style="55" customWidth="1"/>
    <col min="5656" max="5656" width="20.5703125" style="55" customWidth="1"/>
    <col min="5657" max="5657" width="20.42578125" style="55" customWidth="1"/>
    <col min="5658" max="5658" width="21.140625" style="55" customWidth="1"/>
    <col min="5659" max="5659" width="18.140625" style="55" bestFit="1" customWidth="1"/>
    <col min="5660" max="5660" width="17.7109375" style="55" bestFit="1" customWidth="1"/>
    <col min="5661" max="5661" width="25" style="55" customWidth="1"/>
    <col min="5662" max="5662" width="11.28515625" style="55" customWidth="1"/>
    <col min="5663" max="5663" width="9.5703125" style="55" customWidth="1"/>
    <col min="5664" max="5664" width="19.5703125" style="55" customWidth="1"/>
    <col min="5665" max="5665" width="16" style="55" customWidth="1"/>
    <col min="5666" max="5666" width="19" style="55" customWidth="1"/>
    <col min="5667" max="5667" width="12.7109375" style="55" customWidth="1"/>
    <col min="5668" max="5668" width="20.7109375" style="55" customWidth="1"/>
    <col min="5669" max="5669" width="12.7109375" style="55" customWidth="1"/>
    <col min="5670" max="5670" width="16.7109375" style="55" customWidth="1"/>
    <col min="5671" max="5671" width="31.28515625" style="55" customWidth="1"/>
    <col min="5672" max="5672" width="20.28515625" style="55" customWidth="1"/>
    <col min="5673" max="5673" width="17.7109375" style="55" customWidth="1"/>
    <col min="5674" max="5674" width="32.5703125" style="55" customWidth="1"/>
    <col min="5675" max="5675" width="17.28515625" style="55" customWidth="1"/>
    <col min="5676" max="5676" width="13.42578125" style="55" customWidth="1"/>
    <col min="5677" max="5677" width="13.85546875" style="55" customWidth="1"/>
    <col min="5678" max="5679" width="17.28515625" style="55" customWidth="1"/>
    <col min="5680" max="5680" width="32.5703125" style="55" customWidth="1"/>
    <col min="5681" max="5864" width="7.85546875" style="55" customWidth="1"/>
    <col min="5865" max="5889" width="9" style="55"/>
    <col min="5890" max="5891" width="0" style="55" hidden="1" customWidth="1"/>
    <col min="5892" max="5893" width="20.5703125" style="55" customWidth="1"/>
    <col min="5894" max="5894" width="16.42578125" style="55" customWidth="1"/>
    <col min="5895" max="5895" width="16.28515625" style="55" customWidth="1"/>
    <col min="5896" max="5896" width="18.7109375" style="55" customWidth="1"/>
    <col min="5897" max="5897" width="16.42578125" style="55" customWidth="1"/>
    <col min="5898" max="5898" width="18.7109375" style="55" customWidth="1"/>
    <col min="5899" max="5899" width="17.140625" style="55" customWidth="1"/>
    <col min="5900" max="5900" width="13.85546875" style="55" customWidth="1"/>
    <col min="5901" max="5901" width="13.140625" style="55" customWidth="1"/>
    <col min="5902" max="5902" width="16.140625" style="55" customWidth="1"/>
    <col min="5903" max="5903" width="17.42578125" style="55" customWidth="1"/>
    <col min="5904" max="5904" width="22.42578125" style="55" customWidth="1"/>
    <col min="5905" max="5905" width="20.5703125" style="55" customWidth="1"/>
    <col min="5906" max="5906" width="14.140625" style="55" customWidth="1"/>
    <col min="5907" max="5907" width="37.85546875" style="55" bestFit="1" customWidth="1"/>
    <col min="5908" max="5910" width="25.28515625" style="55" customWidth="1"/>
    <col min="5911" max="5911" width="32.140625" style="55" customWidth="1"/>
    <col min="5912" max="5912" width="20.5703125" style="55" customWidth="1"/>
    <col min="5913" max="5913" width="20.42578125" style="55" customWidth="1"/>
    <col min="5914" max="5914" width="21.140625" style="55" customWidth="1"/>
    <col min="5915" max="5915" width="18.140625" style="55" bestFit="1" customWidth="1"/>
    <col min="5916" max="5916" width="17.7109375" style="55" bestFit="1" customWidth="1"/>
    <col min="5917" max="5917" width="25" style="55" customWidth="1"/>
    <col min="5918" max="5918" width="11.28515625" style="55" customWidth="1"/>
    <col min="5919" max="5919" width="9.5703125" style="55" customWidth="1"/>
    <col min="5920" max="5920" width="19.5703125" style="55" customWidth="1"/>
    <col min="5921" max="5921" width="16" style="55" customWidth="1"/>
    <col min="5922" max="5922" width="19" style="55" customWidth="1"/>
    <col min="5923" max="5923" width="12.7109375" style="55" customWidth="1"/>
    <col min="5924" max="5924" width="20.7109375" style="55" customWidth="1"/>
    <col min="5925" max="5925" width="12.7109375" style="55" customWidth="1"/>
    <col min="5926" max="5926" width="16.7109375" style="55" customWidth="1"/>
    <col min="5927" max="5927" width="31.28515625" style="55" customWidth="1"/>
    <col min="5928" max="5928" width="20.28515625" style="55" customWidth="1"/>
    <col min="5929" max="5929" width="17.7109375" style="55" customWidth="1"/>
    <col min="5930" max="5930" width="32.5703125" style="55" customWidth="1"/>
    <col min="5931" max="5931" width="17.28515625" style="55" customWidth="1"/>
    <col min="5932" max="5932" width="13.42578125" style="55" customWidth="1"/>
    <col min="5933" max="5933" width="13.85546875" style="55" customWidth="1"/>
    <col min="5934" max="5935" width="17.28515625" style="55" customWidth="1"/>
    <col min="5936" max="5936" width="32.5703125" style="55" customWidth="1"/>
    <col min="5937" max="6120" width="7.85546875" style="55" customWidth="1"/>
    <col min="6121" max="6145" width="9" style="55"/>
    <col min="6146" max="6147" width="0" style="55" hidden="1" customWidth="1"/>
    <col min="6148" max="6149" width="20.5703125" style="55" customWidth="1"/>
    <col min="6150" max="6150" width="16.42578125" style="55" customWidth="1"/>
    <col min="6151" max="6151" width="16.28515625" style="55" customWidth="1"/>
    <col min="6152" max="6152" width="18.7109375" style="55" customWidth="1"/>
    <col min="6153" max="6153" width="16.42578125" style="55" customWidth="1"/>
    <col min="6154" max="6154" width="18.7109375" style="55" customWidth="1"/>
    <col min="6155" max="6155" width="17.140625" style="55" customWidth="1"/>
    <col min="6156" max="6156" width="13.85546875" style="55" customWidth="1"/>
    <col min="6157" max="6157" width="13.140625" style="55" customWidth="1"/>
    <col min="6158" max="6158" width="16.140625" style="55" customWidth="1"/>
    <col min="6159" max="6159" width="17.42578125" style="55" customWidth="1"/>
    <col min="6160" max="6160" width="22.42578125" style="55" customWidth="1"/>
    <col min="6161" max="6161" width="20.5703125" style="55" customWidth="1"/>
    <col min="6162" max="6162" width="14.140625" style="55" customWidth="1"/>
    <col min="6163" max="6163" width="37.85546875" style="55" bestFit="1" customWidth="1"/>
    <col min="6164" max="6166" width="25.28515625" style="55" customWidth="1"/>
    <col min="6167" max="6167" width="32.140625" style="55" customWidth="1"/>
    <col min="6168" max="6168" width="20.5703125" style="55" customWidth="1"/>
    <col min="6169" max="6169" width="20.42578125" style="55" customWidth="1"/>
    <col min="6170" max="6170" width="21.140625" style="55" customWidth="1"/>
    <col min="6171" max="6171" width="18.140625" style="55" bestFit="1" customWidth="1"/>
    <col min="6172" max="6172" width="17.7109375" style="55" bestFit="1" customWidth="1"/>
    <col min="6173" max="6173" width="25" style="55" customWidth="1"/>
    <col min="6174" max="6174" width="11.28515625" style="55" customWidth="1"/>
    <col min="6175" max="6175" width="9.5703125" style="55" customWidth="1"/>
    <col min="6176" max="6176" width="19.5703125" style="55" customWidth="1"/>
    <col min="6177" max="6177" width="16" style="55" customWidth="1"/>
    <col min="6178" max="6178" width="19" style="55" customWidth="1"/>
    <col min="6179" max="6179" width="12.7109375" style="55" customWidth="1"/>
    <col min="6180" max="6180" width="20.7109375" style="55" customWidth="1"/>
    <col min="6181" max="6181" width="12.7109375" style="55" customWidth="1"/>
    <col min="6182" max="6182" width="16.7109375" style="55" customWidth="1"/>
    <col min="6183" max="6183" width="31.28515625" style="55" customWidth="1"/>
    <col min="6184" max="6184" width="20.28515625" style="55" customWidth="1"/>
    <col min="6185" max="6185" width="17.7109375" style="55" customWidth="1"/>
    <col min="6186" max="6186" width="32.5703125" style="55" customWidth="1"/>
    <col min="6187" max="6187" width="17.28515625" style="55" customWidth="1"/>
    <col min="6188" max="6188" width="13.42578125" style="55" customWidth="1"/>
    <col min="6189" max="6189" width="13.85546875" style="55" customWidth="1"/>
    <col min="6190" max="6191" width="17.28515625" style="55" customWidth="1"/>
    <col min="6192" max="6192" width="32.5703125" style="55" customWidth="1"/>
    <col min="6193" max="6376" width="7.85546875" style="55" customWidth="1"/>
    <col min="6377" max="6401" width="9" style="55"/>
    <col min="6402" max="6403" width="0" style="55" hidden="1" customWidth="1"/>
    <col min="6404" max="6405" width="20.5703125" style="55" customWidth="1"/>
    <col min="6406" max="6406" width="16.42578125" style="55" customWidth="1"/>
    <col min="6407" max="6407" width="16.28515625" style="55" customWidth="1"/>
    <col min="6408" max="6408" width="18.7109375" style="55" customWidth="1"/>
    <col min="6409" max="6409" width="16.42578125" style="55" customWidth="1"/>
    <col min="6410" max="6410" width="18.7109375" style="55" customWidth="1"/>
    <col min="6411" max="6411" width="17.140625" style="55" customWidth="1"/>
    <col min="6412" max="6412" width="13.85546875" style="55" customWidth="1"/>
    <col min="6413" max="6413" width="13.140625" style="55" customWidth="1"/>
    <col min="6414" max="6414" width="16.140625" style="55" customWidth="1"/>
    <col min="6415" max="6415" width="17.42578125" style="55" customWidth="1"/>
    <col min="6416" max="6416" width="22.42578125" style="55" customWidth="1"/>
    <col min="6417" max="6417" width="20.5703125" style="55" customWidth="1"/>
    <col min="6418" max="6418" width="14.140625" style="55" customWidth="1"/>
    <col min="6419" max="6419" width="37.85546875" style="55" bestFit="1" customWidth="1"/>
    <col min="6420" max="6422" width="25.28515625" style="55" customWidth="1"/>
    <col min="6423" max="6423" width="32.140625" style="55" customWidth="1"/>
    <col min="6424" max="6424" width="20.5703125" style="55" customWidth="1"/>
    <col min="6425" max="6425" width="20.42578125" style="55" customWidth="1"/>
    <col min="6426" max="6426" width="21.140625" style="55" customWidth="1"/>
    <col min="6427" max="6427" width="18.140625" style="55" bestFit="1" customWidth="1"/>
    <col min="6428" max="6428" width="17.7109375" style="55" bestFit="1" customWidth="1"/>
    <col min="6429" max="6429" width="25" style="55" customWidth="1"/>
    <col min="6430" max="6430" width="11.28515625" style="55" customWidth="1"/>
    <col min="6431" max="6431" width="9.5703125" style="55" customWidth="1"/>
    <col min="6432" max="6432" width="19.5703125" style="55" customWidth="1"/>
    <col min="6433" max="6433" width="16" style="55" customWidth="1"/>
    <col min="6434" max="6434" width="19" style="55" customWidth="1"/>
    <col min="6435" max="6435" width="12.7109375" style="55" customWidth="1"/>
    <col min="6436" max="6436" width="20.7109375" style="55" customWidth="1"/>
    <col min="6437" max="6437" width="12.7109375" style="55" customWidth="1"/>
    <col min="6438" max="6438" width="16.7109375" style="55" customWidth="1"/>
    <col min="6439" max="6439" width="31.28515625" style="55" customWidth="1"/>
    <col min="6440" max="6440" width="20.28515625" style="55" customWidth="1"/>
    <col min="6441" max="6441" width="17.7109375" style="55" customWidth="1"/>
    <col min="6442" max="6442" width="32.5703125" style="55" customWidth="1"/>
    <col min="6443" max="6443" width="17.28515625" style="55" customWidth="1"/>
    <col min="6444" max="6444" width="13.42578125" style="55" customWidth="1"/>
    <col min="6445" max="6445" width="13.85546875" style="55" customWidth="1"/>
    <col min="6446" max="6447" width="17.28515625" style="55" customWidth="1"/>
    <col min="6448" max="6448" width="32.5703125" style="55" customWidth="1"/>
    <col min="6449" max="6632" width="7.85546875" style="55" customWidth="1"/>
    <col min="6633" max="6657" width="9" style="55"/>
    <col min="6658" max="6659" width="0" style="55" hidden="1" customWidth="1"/>
    <col min="6660" max="6661" width="20.5703125" style="55" customWidth="1"/>
    <col min="6662" max="6662" width="16.42578125" style="55" customWidth="1"/>
    <col min="6663" max="6663" width="16.28515625" style="55" customWidth="1"/>
    <col min="6664" max="6664" width="18.7109375" style="55" customWidth="1"/>
    <col min="6665" max="6665" width="16.42578125" style="55" customWidth="1"/>
    <col min="6666" max="6666" width="18.7109375" style="55" customWidth="1"/>
    <col min="6667" max="6667" width="17.140625" style="55" customWidth="1"/>
    <col min="6668" max="6668" width="13.85546875" style="55" customWidth="1"/>
    <col min="6669" max="6669" width="13.140625" style="55" customWidth="1"/>
    <col min="6670" max="6670" width="16.140625" style="55" customWidth="1"/>
    <col min="6671" max="6671" width="17.42578125" style="55" customWidth="1"/>
    <col min="6672" max="6672" width="22.42578125" style="55" customWidth="1"/>
    <col min="6673" max="6673" width="20.5703125" style="55" customWidth="1"/>
    <col min="6674" max="6674" width="14.140625" style="55" customWidth="1"/>
    <col min="6675" max="6675" width="37.85546875" style="55" bestFit="1" customWidth="1"/>
    <col min="6676" max="6678" width="25.28515625" style="55" customWidth="1"/>
    <col min="6679" max="6679" width="32.140625" style="55" customWidth="1"/>
    <col min="6680" max="6680" width="20.5703125" style="55" customWidth="1"/>
    <col min="6681" max="6681" width="20.42578125" style="55" customWidth="1"/>
    <col min="6682" max="6682" width="21.140625" style="55" customWidth="1"/>
    <col min="6683" max="6683" width="18.140625" style="55" bestFit="1" customWidth="1"/>
    <col min="6684" max="6684" width="17.7109375" style="55" bestFit="1" customWidth="1"/>
    <col min="6685" max="6685" width="25" style="55" customWidth="1"/>
    <col min="6686" max="6686" width="11.28515625" style="55" customWidth="1"/>
    <col min="6687" max="6687" width="9.5703125" style="55" customWidth="1"/>
    <col min="6688" max="6688" width="19.5703125" style="55" customWidth="1"/>
    <col min="6689" max="6689" width="16" style="55" customWidth="1"/>
    <col min="6690" max="6690" width="19" style="55" customWidth="1"/>
    <col min="6691" max="6691" width="12.7109375" style="55" customWidth="1"/>
    <col min="6692" max="6692" width="20.7109375" style="55" customWidth="1"/>
    <col min="6693" max="6693" width="12.7109375" style="55" customWidth="1"/>
    <col min="6694" max="6694" width="16.7109375" style="55" customWidth="1"/>
    <col min="6695" max="6695" width="31.28515625" style="55" customWidth="1"/>
    <col min="6696" max="6696" width="20.28515625" style="55" customWidth="1"/>
    <col min="6697" max="6697" width="17.7109375" style="55" customWidth="1"/>
    <col min="6698" max="6698" width="32.5703125" style="55" customWidth="1"/>
    <col min="6699" max="6699" width="17.28515625" style="55" customWidth="1"/>
    <col min="6700" max="6700" width="13.42578125" style="55" customWidth="1"/>
    <col min="6701" max="6701" width="13.85546875" style="55" customWidth="1"/>
    <col min="6702" max="6703" width="17.28515625" style="55" customWidth="1"/>
    <col min="6704" max="6704" width="32.5703125" style="55" customWidth="1"/>
    <col min="6705" max="6888" width="7.85546875" style="55" customWidth="1"/>
    <col min="6889" max="6913" width="9" style="55"/>
    <col min="6914" max="6915" width="0" style="55" hidden="1" customWidth="1"/>
    <col min="6916" max="6917" width="20.5703125" style="55" customWidth="1"/>
    <col min="6918" max="6918" width="16.42578125" style="55" customWidth="1"/>
    <col min="6919" max="6919" width="16.28515625" style="55" customWidth="1"/>
    <col min="6920" max="6920" width="18.7109375" style="55" customWidth="1"/>
    <col min="6921" max="6921" width="16.42578125" style="55" customWidth="1"/>
    <col min="6922" max="6922" width="18.7109375" style="55" customWidth="1"/>
    <col min="6923" max="6923" width="17.140625" style="55" customWidth="1"/>
    <col min="6924" max="6924" width="13.85546875" style="55" customWidth="1"/>
    <col min="6925" max="6925" width="13.140625" style="55" customWidth="1"/>
    <col min="6926" max="6926" width="16.140625" style="55" customWidth="1"/>
    <col min="6927" max="6927" width="17.42578125" style="55" customWidth="1"/>
    <col min="6928" max="6928" width="22.42578125" style="55" customWidth="1"/>
    <col min="6929" max="6929" width="20.5703125" style="55" customWidth="1"/>
    <col min="6930" max="6930" width="14.140625" style="55" customWidth="1"/>
    <col min="6931" max="6931" width="37.85546875" style="55" bestFit="1" customWidth="1"/>
    <col min="6932" max="6934" width="25.28515625" style="55" customWidth="1"/>
    <col min="6935" max="6935" width="32.140625" style="55" customWidth="1"/>
    <col min="6936" max="6936" width="20.5703125" style="55" customWidth="1"/>
    <col min="6937" max="6937" width="20.42578125" style="55" customWidth="1"/>
    <col min="6938" max="6938" width="21.140625" style="55" customWidth="1"/>
    <col min="6939" max="6939" width="18.140625" style="55" bestFit="1" customWidth="1"/>
    <col min="6940" max="6940" width="17.7109375" style="55" bestFit="1" customWidth="1"/>
    <col min="6941" max="6941" width="25" style="55" customWidth="1"/>
    <col min="6942" max="6942" width="11.28515625" style="55" customWidth="1"/>
    <col min="6943" max="6943" width="9.5703125" style="55" customWidth="1"/>
    <col min="6944" max="6944" width="19.5703125" style="55" customWidth="1"/>
    <col min="6945" max="6945" width="16" style="55" customWidth="1"/>
    <col min="6946" max="6946" width="19" style="55" customWidth="1"/>
    <col min="6947" max="6947" width="12.7109375" style="55" customWidth="1"/>
    <col min="6948" max="6948" width="20.7109375" style="55" customWidth="1"/>
    <col min="6949" max="6949" width="12.7109375" style="55" customWidth="1"/>
    <col min="6950" max="6950" width="16.7109375" style="55" customWidth="1"/>
    <col min="6951" max="6951" width="31.28515625" style="55" customWidth="1"/>
    <col min="6952" max="6952" width="20.28515625" style="55" customWidth="1"/>
    <col min="6953" max="6953" width="17.7109375" style="55" customWidth="1"/>
    <col min="6954" max="6954" width="32.5703125" style="55" customWidth="1"/>
    <col min="6955" max="6955" width="17.28515625" style="55" customWidth="1"/>
    <col min="6956" max="6956" width="13.42578125" style="55" customWidth="1"/>
    <col min="6957" max="6957" width="13.85546875" style="55" customWidth="1"/>
    <col min="6958" max="6959" width="17.28515625" style="55" customWidth="1"/>
    <col min="6960" max="6960" width="32.5703125" style="55" customWidth="1"/>
    <col min="6961" max="7144" width="7.85546875" style="55" customWidth="1"/>
    <col min="7145" max="7169" width="9" style="55"/>
    <col min="7170" max="7171" width="0" style="55" hidden="1" customWidth="1"/>
    <col min="7172" max="7173" width="20.5703125" style="55" customWidth="1"/>
    <col min="7174" max="7174" width="16.42578125" style="55" customWidth="1"/>
    <col min="7175" max="7175" width="16.28515625" style="55" customWidth="1"/>
    <col min="7176" max="7176" width="18.7109375" style="55" customWidth="1"/>
    <col min="7177" max="7177" width="16.42578125" style="55" customWidth="1"/>
    <col min="7178" max="7178" width="18.7109375" style="55" customWidth="1"/>
    <col min="7179" max="7179" width="17.140625" style="55" customWidth="1"/>
    <col min="7180" max="7180" width="13.85546875" style="55" customWidth="1"/>
    <col min="7181" max="7181" width="13.140625" style="55" customWidth="1"/>
    <col min="7182" max="7182" width="16.140625" style="55" customWidth="1"/>
    <col min="7183" max="7183" width="17.42578125" style="55" customWidth="1"/>
    <col min="7184" max="7184" width="22.42578125" style="55" customWidth="1"/>
    <col min="7185" max="7185" width="20.5703125" style="55" customWidth="1"/>
    <col min="7186" max="7186" width="14.140625" style="55" customWidth="1"/>
    <col min="7187" max="7187" width="37.85546875" style="55" bestFit="1" customWidth="1"/>
    <col min="7188" max="7190" width="25.28515625" style="55" customWidth="1"/>
    <col min="7191" max="7191" width="32.140625" style="55" customWidth="1"/>
    <col min="7192" max="7192" width="20.5703125" style="55" customWidth="1"/>
    <col min="7193" max="7193" width="20.42578125" style="55" customWidth="1"/>
    <col min="7194" max="7194" width="21.140625" style="55" customWidth="1"/>
    <col min="7195" max="7195" width="18.140625" style="55" bestFit="1" customWidth="1"/>
    <col min="7196" max="7196" width="17.7109375" style="55" bestFit="1" customWidth="1"/>
    <col min="7197" max="7197" width="25" style="55" customWidth="1"/>
    <col min="7198" max="7198" width="11.28515625" style="55" customWidth="1"/>
    <col min="7199" max="7199" width="9.5703125" style="55" customWidth="1"/>
    <col min="7200" max="7200" width="19.5703125" style="55" customWidth="1"/>
    <col min="7201" max="7201" width="16" style="55" customWidth="1"/>
    <col min="7202" max="7202" width="19" style="55" customWidth="1"/>
    <col min="7203" max="7203" width="12.7109375" style="55" customWidth="1"/>
    <col min="7204" max="7204" width="20.7109375" style="55" customWidth="1"/>
    <col min="7205" max="7205" width="12.7109375" style="55" customWidth="1"/>
    <col min="7206" max="7206" width="16.7109375" style="55" customWidth="1"/>
    <col min="7207" max="7207" width="31.28515625" style="55" customWidth="1"/>
    <col min="7208" max="7208" width="20.28515625" style="55" customWidth="1"/>
    <col min="7209" max="7209" width="17.7109375" style="55" customWidth="1"/>
    <col min="7210" max="7210" width="32.5703125" style="55" customWidth="1"/>
    <col min="7211" max="7211" width="17.28515625" style="55" customWidth="1"/>
    <col min="7212" max="7212" width="13.42578125" style="55" customWidth="1"/>
    <col min="7213" max="7213" width="13.85546875" style="55" customWidth="1"/>
    <col min="7214" max="7215" width="17.28515625" style="55" customWidth="1"/>
    <col min="7216" max="7216" width="32.5703125" style="55" customWidth="1"/>
    <col min="7217" max="7400" width="7.85546875" style="55" customWidth="1"/>
    <col min="7401" max="7425" width="9" style="55"/>
    <col min="7426" max="7427" width="0" style="55" hidden="1" customWidth="1"/>
    <col min="7428" max="7429" width="20.5703125" style="55" customWidth="1"/>
    <col min="7430" max="7430" width="16.42578125" style="55" customWidth="1"/>
    <col min="7431" max="7431" width="16.28515625" style="55" customWidth="1"/>
    <col min="7432" max="7432" width="18.7109375" style="55" customWidth="1"/>
    <col min="7433" max="7433" width="16.42578125" style="55" customWidth="1"/>
    <col min="7434" max="7434" width="18.7109375" style="55" customWidth="1"/>
    <col min="7435" max="7435" width="17.140625" style="55" customWidth="1"/>
    <col min="7436" max="7436" width="13.85546875" style="55" customWidth="1"/>
    <col min="7437" max="7437" width="13.140625" style="55" customWidth="1"/>
    <col min="7438" max="7438" width="16.140625" style="55" customWidth="1"/>
    <col min="7439" max="7439" width="17.42578125" style="55" customWidth="1"/>
    <col min="7440" max="7440" width="22.42578125" style="55" customWidth="1"/>
    <col min="7441" max="7441" width="20.5703125" style="55" customWidth="1"/>
    <col min="7442" max="7442" width="14.140625" style="55" customWidth="1"/>
    <col min="7443" max="7443" width="37.85546875" style="55" bestFit="1" customWidth="1"/>
    <col min="7444" max="7446" width="25.28515625" style="55" customWidth="1"/>
    <col min="7447" max="7447" width="32.140625" style="55" customWidth="1"/>
    <col min="7448" max="7448" width="20.5703125" style="55" customWidth="1"/>
    <col min="7449" max="7449" width="20.42578125" style="55" customWidth="1"/>
    <col min="7450" max="7450" width="21.140625" style="55" customWidth="1"/>
    <col min="7451" max="7451" width="18.140625" style="55" bestFit="1" customWidth="1"/>
    <col min="7452" max="7452" width="17.7109375" style="55" bestFit="1" customWidth="1"/>
    <col min="7453" max="7453" width="25" style="55" customWidth="1"/>
    <col min="7454" max="7454" width="11.28515625" style="55" customWidth="1"/>
    <col min="7455" max="7455" width="9.5703125" style="55" customWidth="1"/>
    <col min="7456" max="7456" width="19.5703125" style="55" customWidth="1"/>
    <col min="7457" max="7457" width="16" style="55" customWidth="1"/>
    <col min="7458" max="7458" width="19" style="55" customWidth="1"/>
    <col min="7459" max="7459" width="12.7109375" style="55" customWidth="1"/>
    <col min="7460" max="7460" width="20.7109375" style="55" customWidth="1"/>
    <col min="7461" max="7461" width="12.7109375" style="55" customWidth="1"/>
    <col min="7462" max="7462" width="16.7109375" style="55" customWidth="1"/>
    <col min="7463" max="7463" width="31.28515625" style="55" customWidth="1"/>
    <col min="7464" max="7464" width="20.28515625" style="55" customWidth="1"/>
    <col min="7465" max="7465" width="17.7109375" style="55" customWidth="1"/>
    <col min="7466" max="7466" width="32.5703125" style="55" customWidth="1"/>
    <col min="7467" max="7467" width="17.28515625" style="55" customWidth="1"/>
    <col min="7468" max="7468" width="13.42578125" style="55" customWidth="1"/>
    <col min="7469" max="7469" width="13.85546875" style="55" customWidth="1"/>
    <col min="7470" max="7471" width="17.28515625" style="55" customWidth="1"/>
    <col min="7472" max="7472" width="32.5703125" style="55" customWidth="1"/>
    <col min="7473" max="7656" width="7.85546875" style="55" customWidth="1"/>
    <col min="7657" max="7681" width="9" style="55"/>
    <col min="7682" max="7683" width="0" style="55" hidden="1" customWidth="1"/>
    <col min="7684" max="7685" width="20.5703125" style="55" customWidth="1"/>
    <col min="7686" max="7686" width="16.42578125" style="55" customWidth="1"/>
    <col min="7687" max="7687" width="16.28515625" style="55" customWidth="1"/>
    <col min="7688" max="7688" width="18.7109375" style="55" customWidth="1"/>
    <col min="7689" max="7689" width="16.42578125" style="55" customWidth="1"/>
    <col min="7690" max="7690" width="18.7109375" style="55" customWidth="1"/>
    <col min="7691" max="7691" width="17.140625" style="55" customWidth="1"/>
    <col min="7692" max="7692" width="13.85546875" style="55" customWidth="1"/>
    <col min="7693" max="7693" width="13.140625" style="55" customWidth="1"/>
    <col min="7694" max="7694" width="16.140625" style="55" customWidth="1"/>
    <col min="7695" max="7695" width="17.42578125" style="55" customWidth="1"/>
    <col min="7696" max="7696" width="22.42578125" style="55" customWidth="1"/>
    <col min="7697" max="7697" width="20.5703125" style="55" customWidth="1"/>
    <col min="7698" max="7698" width="14.140625" style="55" customWidth="1"/>
    <col min="7699" max="7699" width="37.85546875" style="55" bestFit="1" customWidth="1"/>
    <col min="7700" max="7702" width="25.28515625" style="55" customWidth="1"/>
    <col min="7703" max="7703" width="32.140625" style="55" customWidth="1"/>
    <col min="7704" max="7704" width="20.5703125" style="55" customWidth="1"/>
    <col min="7705" max="7705" width="20.42578125" style="55" customWidth="1"/>
    <col min="7706" max="7706" width="21.140625" style="55" customWidth="1"/>
    <col min="7707" max="7707" width="18.140625" style="55" bestFit="1" customWidth="1"/>
    <col min="7708" max="7708" width="17.7109375" style="55" bestFit="1" customWidth="1"/>
    <col min="7709" max="7709" width="25" style="55" customWidth="1"/>
    <col min="7710" max="7710" width="11.28515625" style="55" customWidth="1"/>
    <col min="7711" max="7711" width="9.5703125" style="55" customWidth="1"/>
    <col min="7712" max="7712" width="19.5703125" style="55" customWidth="1"/>
    <col min="7713" max="7713" width="16" style="55" customWidth="1"/>
    <col min="7714" max="7714" width="19" style="55" customWidth="1"/>
    <col min="7715" max="7715" width="12.7109375" style="55" customWidth="1"/>
    <col min="7716" max="7716" width="20.7109375" style="55" customWidth="1"/>
    <col min="7717" max="7717" width="12.7109375" style="55" customWidth="1"/>
    <col min="7718" max="7718" width="16.7109375" style="55" customWidth="1"/>
    <col min="7719" max="7719" width="31.28515625" style="55" customWidth="1"/>
    <col min="7720" max="7720" width="20.28515625" style="55" customWidth="1"/>
    <col min="7721" max="7721" width="17.7109375" style="55" customWidth="1"/>
    <col min="7722" max="7722" width="32.5703125" style="55" customWidth="1"/>
    <col min="7723" max="7723" width="17.28515625" style="55" customWidth="1"/>
    <col min="7724" max="7724" width="13.42578125" style="55" customWidth="1"/>
    <col min="7725" max="7725" width="13.85546875" style="55" customWidth="1"/>
    <col min="7726" max="7727" width="17.28515625" style="55" customWidth="1"/>
    <col min="7728" max="7728" width="32.5703125" style="55" customWidth="1"/>
    <col min="7729" max="7912" width="7.85546875" style="55" customWidth="1"/>
    <col min="7913" max="7937" width="9" style="55"/>
    <col min="7938" max="7939" width="0" style="55" hidden="1" customWidth="1"/>
    <col min="7940" max="7941" width="20.5703125" style="55" customWidth="1"/>
    <col min="7942" max="7942" width="16.42578125" style="55" customWidth="1"/>
    <col min="7943" max="7943" width="16.28515625" style="55" customWidth="1"/>
    <col min="7944" max="7944" width="18.7109375" style="55" customWidth="1"/>
    <col min="7945" max="7945" width="16.42578125" style="55" customWidth="1"/>
    <col min="7946" max="7946" width="18.7109375" style="55" customWidth="1"/>
    <col min="7947" max="7947" width="17.140625" style="55" customWidth="1"/>
    <col min="7948" max="7948" width="13.85546875" style="55" customWidth="1"/>
    <col min="7949" max="7949" width="13.140625" style="55" customWidth="1"/>
    <col min="7950" max="7950" width="16.140625" style="55" customWidth="1"/>
    <col min="7951" max="7951" width="17.42578125" style="55" customWidth="1"/>
    <col min="7952" max="7952" width="22.42578125" style="55" customWidth="1"/>
    <col min="7953" max="7953" width="20.5703125" style="55" customWidth="1"/>
    <col min="7954" max="7954" width="14.140625" style="55" customWidth="1"/>
    <col min="7955" max="7955" width="37.85546875" style="55" bestFit="1" customWidth="1"/>
    <col min="7956" max="7958" width="25.28515625" style="55" customWidth="1"/>
    <col min="7959" max="7959" width="32.140625" style="55" customWidth="1"/>
    <col min="7960" max="7960" width="20.5703125" style="55" customWidth="1"/>
    <col min="7961" max="7961" width="20.42578125" style="55" customWidth="1"/>
    <col min="7962" max="7962" width="21.140625" style="55" customWidth="1"/>
    <col min="7963" max="7963" width="18.140625" style="55" bestFit="1" customWidth="1"/>
    <col min="7964" max="7964" width="17.7109375" style="55" bestFit="1" customWidth="1"/>
    <col min="7965" max="7965" width="25" style="55" customWidth="1"/>
    <col min="7966" max="7966" width="11.28515625" style="55" customWidth="1"/>
    <col min="7967" max="7967" width="9.5703125" style="55" customWidth="1"/>
    <col min="7968" max="7968" width="19.5703125" style="55" customWidth="1"/>
    <col min="7969" max="7969" width="16" style="55" customWidth="1"/>
    <col min="7970" max="7970" width="19" style="55" customWidth="1"/>
    <col min="7971" max="7971" width="12.7109375" style="55" customWidth="1"/>
    <col min="7972" max="7972" width="20.7109375" style="55" customWidth="1"/>
    <col min="7973" max="7973" width="12.7109375" style="55" customWidth="1"/>
    <col min="7974" max="7974" width="16.7109375" style="55" customWidth="1"/>
    <col min="7975" max="7975" width="31.28515625" style="55" customWidth="1"/>
    <col min="7976" max="7976" width="20.28515625" style="55" customWidth="1"/>
    <col min="7977" max="7977" width="17.7109375" style="55" customWidth="1"/>
    <col min="7978" max="7978" width="32.5703125" style="55" customWidth="1"/>
    <col min="7979" max="7979" width="17.28515625" style="55" customWidth="1"/>
    <col min="7980" max="7980" width="13.42578125" style="55" customWidth="1"/>
    <col min="7981" max="7981" width="13.85546875" style="55" customWidth="1"/>
    <col min="7982" max="7983" width="17.28515625" style="55" customWidth="1"/>
    <col min="7984" max="7984" width="32.5703125" style="55" customWidth="1"/>
    <col min="7985" max="8168" width="7.85546875" style="55" customWidth="1"/>
    <col min="8169" max="8193" width="9" style="55"/>
    <col min="8194" max="8195" width="0" style="55" hidden="1" customWidth="1"/>
    <col min="8196" max="8197" width="20.5703125" style="55" customWidth="1"/>
    <col min="8198" max="8198" width="16.42578125" style="55" customWidth="1"/>
    <col min="8199" max="8199" width="16.28515625" style="55" customWidth="1"/>
    <col min="8200" max="8200" width="18.7109375" style="55" customWidth="1"/>
    <col min="8201" max="8201" width="16.42578125" style="55" customWidth="1"/>
    <col min="8202" max="8202" width="18.7109375" style="55" customWidth="1"/>
    <col min="8203" max="8203" width="17.140625" style="55" customWidth="1"/>
    <col min="8204" max="8204" width="13.85546875" style="55" customWidth="1"/>
    <col min="8205" max="8205" width="13.140625" style="55" customWidth="1"/>
    <col min="8206" max="8206" width="16.140625" style="55" customWidth="1"/>
    <col min="8207" max="8207" width="17.42578125" style="55" customWidth="1"/>
    <col min="8208" max="8208" width="22.42578125" style="55" customWidth="1"/>
    <col min="8209" max="8209" width="20.5703125" style="55" customWidth="1"/>
    <col min="8210" max="8210" width="14.140625" style="55" customWidth="1"/>
    <col min="8211" max="8211" width="37.85546875" style="55" bestFit="1" customWidth="1"/>
    <col min="8212" max="8214" width="25.28515625" style="55" customWidth="1"/>
    <col min="8215" max="8215" width="32.140625" style="55" customWidth="1"/>
    <col min="8216" max="8216" width="20.5703125" style="55" customWidth="1"/>
    <col min="8217" max="8217" width="20.42578125" style="55" customWidth="1"/>
    <col min="8218" max="8218" width="21.140625" style="55" customWidth="1"/>
    <col min="8219" max="8219" width="18.140625" style="55" bestFit="1" customWidth="1"/>
    <col min="8220" max="8220" width="17.7109375" style="55" bestFit="1" customWidth="1"/>
    <col min="8221" max="8221" width="25" style="55" customWidth="1"/>
    <col min="8222" max="8222" width="11.28515625" style="55" customWidth="1"/>
    <col min="8223" max="8223" width="9.5703125" style="55" customWidth="1"/>
    <col min="8224" max="8224" width="19.5703125" style="55" customWidth="1"/>
    <col min="8225" max="8225" width="16" style="55" customWidth="1"/>
    <col min="8226" max="8226" width="19" style="55" customWidth="1"/>
    <col min="8227" max="8227" width="12.7109375" style="55" customWidth="1"/>
    <col min="8228" max="8228" width="20.7109375" style="55" customWidth="1"/>
    <col min="8229" max="8229" width="12.7109375" style="55" customWidth="1"/>
    <col min="8230" max="8230" width="16.7109375" style="55" customWidth="1"/>
    <col min="8231" max="8231" width="31.28515625" style="55" customWidth="1"/>
    <col min="8232" max="8232" width="20.28515625" style="55" customWidth="1"/>
    <col min="8233" max="8233" width="17.7109375" style="55" customWidth="1"/>
    <col min="8234" max="8234" width="32.5703125" style="55" customWidth="1"/>
    <col min="8235" max="8235" width="17.28515625" style="55" customWidth="1"/>
    <col min="8236" max="8236" width="13.42578125" style="55" customWidth="1"/>
    <col min="8237" max="8237" width="13.85546875" style="55" customWidth="1"/>
    <col min="8238" max="8239" width="17.28515625" style="55" customWidth="1"/>
    <col min="8240" max="8240" width="32.5703125" style="55" customWidth="1"/>
    <col min="8241" max="8424" width="7.85546875" style="55" customWidth="1"/>
    <col min="8425" max="8449" width="9" style="55"/>
    <col min="8450" max="8451" width="0" style="55" hidden="1" customWidth="1"/>
    <col min="8452" max="8453" width="20.5703125" style="55" customWidth="1"/>
    <col min="8454" max="8454" width="16.42578125" style="55" customWidth="1"/>
    <col min="8455" max="8455" width="16.28515625" style="55" customWidth="1"/>
    <col min="8456" max="8456" width="18.7109375" style="55" customWidth="1"/>
    <col min="8457" max="8457" width="16.42578125" style="55" customWidth="1"/>
    <col min="8458" max="8458" width="18.7109375" style="55" customWidth="1"/>
    <col min="8459" max="8459" width="17.140625" style="55" customWidth="1"/>
    <col min="8460" max="8460" width="13.85546875" style="55" customWidth="1"/>
    <col min="8461" max="8461" width="13.140625" style="55" customWidth="1"/>
    <col min="8462" max="8462" width="16.140625" style="55" customWidth="1"/>
    <col min="8463" max="8463" width="17.42578125" style="55" customWidth="1"/>
    <col min="8464" max="8464" width="22.42578125" style="55" customWidth="1"/>
    <col min="8465" max="8465" width="20.5703125" style="55" customWidth="1"/>
    <col min="8466" max="8466" width="14.140625" style="55" customWidth="1"/>
    <col min="8467" max="8467" width="37.85546875" style="55" bestFit="1" customWidth="1"/>
    <col min="8468" max="8470" width="25.28515625" style="55" customWidth="1"/>
    <col min="8471" max="8471" width="32.140625" style="55" customWidth="1"/>
    <col min="8472" max="8472" width="20.5703125" style="55" customWidth="1"/>
    <col min="8473" max="8473" width="20.42578125" style="55" customWidth="1"/>
    <col min="8474" max="8474" width="21.140625" style="55" customWidth="1"/>
    <col min="8475" max="8475" width="18.140625" style="55" bestFit="1" customWidth="1"/>
    <col min="8476" max="8476" width="17.7109375" style="55" bestFit="1" customWidth="1"/>
    <col min="8477" max="8477" width="25" style="55" customWidth="1"/>
    <col min="8478" max="8478" width="11.28515625" style="55" customWidth="1"/>
    <col min="8479" max="8479" width="9.5703125" style="55" customWidth="1"/>
    <col min="8480" max="8480" width="19.5703125" style="55" customWidth="1"/>
    <col min="8481" max="8481" width="16" style="55" customWidth="1"/>
    <col min="8482" max="8482" width="19" style="55" customWidth="1"/>
    <col min="8483" max="8483" width="12.7109375" style="55" customWidth="1"/>
    <col min="8484" max="8484" width="20.7109375" style="55" customWidth="1"/>
    <col min="8485" max="8485" width="12.7109375" style="55" customWidth="1"/>
    <col min="8486" max="8486" width="16.7109375" style="55" customWidth="1"/>
    <col min="8487" max="8487" width="31.28515625" style="55" customWidth="1"/>
    <col min="8488" max="8488" width="20.28515625" style="55" customWidth="1"/>
    <col min="8489" max="8489" width="17.7109375" style="55" customWidth="1"/>
    <col min="8490" max="8490" width="32.5703125" style="55" customWidth="1"/>
    <col min="8491" max="8491" width="17.28515625" style="55" customWidth="1"/>
    <col min="8492" max="8492" width="13.42578125" style="55" customWidth="1"/>
    <col min="8493" max="8493" width="13.85546875" style="55" customWidth="1"/>
    <col min="8494" max="8495" width="17.28515625" style="55" customWidth="1"/>
    <col min="8496" max="8496" width="32.5703125" style="55" customWidth="1"/>
    <col min="8497" max="8680" width="7.85546875" style="55" customWidth="1"/>
    <col min="8681" max="8705" width="9" style="55"/>
    <col min="8706" max="8707" width="0" style="55" hidden="1" customWidth="1"/>
    <col min="8708" max="8709" width="20.5703125" style="55" customWidth="1"/>
    <col min="8710" max="8710" width="16.42578125" style="55" customWidth="1"/>
    <col min="8711" max="8711" width="16.28515625" style="55" customWidth="1"/>
    <col min="8712" max="8712" width="18.7109375" style="55" customWidth="1"/>
    <col min="8713" max="8713" width="16.42578125" style="55" customWidth="1"/>
    <col min="8714" max="8714" width="18.7109375" style="55" customWidth="1"/>
    <col min="8715" max="8715" width="17.140625" style="55" customWidth="1"/>
    <col min="8716" max="8716" width="13.85546875" style="55" customWidth="1"/>
    <col min="8717" max="8717" width="13.140625" style="55" customWidth="1"/>
    <col min="8718" max="8718" width="16.140625" style="55" customWidth="1"/>
    <col min="8719" max="8719" width="17.42578125" style="55" customWidth="1"/>
    <col min="8720" max="8720" width="22.42578125" style="55" customWidth="1"/>
    <col min="8721" max="8721" width="20.5703125" style="55" customWidth="1"/>
    <col min="8722" max="8722" width="14.140625" style="55" customWidth="1"/>
    <col min="8723" max="8723" width="37.85546875" style="55" bestFit="1" customWidth="1"/>
    <col min="8724" max="8726" width="25.28515625" style="55" customWidth="1"/>
    <col min="8727" max="8727" width="32.140625" style="55" customWidth="1"/>
    <col min="8728" max="8728" width="20.5703125" style="55" customWidth="1"/>
    <col min="8729" max="8729" width="20.42578125" style="55" customWidth="1"/>
    <col min="8730" max="8730" width="21.140625" style="55" customWidth="1"/>
    <col min="8731" max="8731" width="18.140625" style="55" bestFit="1" customWidth="1"/>
    <col min="8732" max="8732" width="17.7109375" style="55" bestFit="1" customWidth="1"/>
    <col min="8733" max="8733" width="25" style="55" customWidth="1"/>
    <col min="8734" max="8734" width="11.28515625" style="55" customWidth="1"/>
    <col min="8735" max="8735" width="9.5703125" style="55" customWidth="1"/>
    <col min="8736" max="8736" width="19.5703125" style="55" customWidth="1"/>
    <col min="8737" max="8737" width="16" style="55" customWidth="1"/>
    <col min="8738" max="8738" width="19" style="55" customWidth="1"/>
    <col min="8739" max="8739" width="12.7109375" style="55" customWidth="1"/>
    <col min="8740" max="8740" width="20.7109375" style="55" customWidth="1"/>
    <col min="8741" max="8741" width="12.7109375" style="55" customWidth="1"/>
    <col min="8742" max="8742" width="16.7109375" style="55" customWidth="1"/>
    <col min="8743" max="8743" width="31.28515625" style="55" customWidth="1"/>
    <col min="8744" max="8744" width="20.28515625" style="55" customWidth="1"/>
    <col min="8745" max="8745" width="17.7109375" style="55" customWidth="1"/>
    <col min="8746" max="8746" width="32.5703125" style="55" customWidth="1"/>
    <col min="8747" max="8747" width="17.28515625" style="55" customWidth="1"/>
    <col min="8748" max="8748" width="13.42578125" style="55" customWidth="1"/>
    <col min="8749" max="8749" width="13.85546875" style="55" customWidth="1"/>
    <col min="8750" max="8751" width="17.28515625" style="55" customWidth="1"/>
    <col min="8752" max="8752" width="32.5703125" style="55" customWidth="1"/>
    <col min="8753" max="8936" width="7.85546875" style="55" customWidth="1"/>
    <col min="8937" max="8961" width="9" style="55"/>
    <col min="8962" max="8963" width="0" style="55" hidden="1" customWidth="1"/>
    <col min="8964" max="8965" width="20.5703125" style="55" customWidth="1"/>
    <col min="8966" max="8966" width="16.42578125" style="55" customWidth="1"/>
    <col min="8967" max="8967" width="16.28515625" style="55" customWidth="1"/>
    <col min="8968" max="8968" width="18.7109375" style="55" customWidth="1"/>
    <col min="8969" max="8969" width="16.42578125" style="55" customWidth="1"/>
    <col min="8970" max="8970" width="18.7109375" style="55" customWidth="1"/>
    <col min="8971" max="8971" width="17.140625" style="55" customWidth="1"/>
    <col min="8972" max="8972" width="13.85546875" style="55" customWidth="1"/>
    <col min="8973" max="8973" width="13.140625" style="55" customWidth="1"/>
    <col min="8974" max="8974" width="16.140625" style="55" customWidth="1"/>
    <col min="8975" max="8975" width="17.42578125" style="55" customWidth="1"/>
    <col min="8976" max="8976" width="22.42578125" style="55" customWidth="1"/>
    <col min="8977" max="8977" width="20.5703125" style="55" customWidth="1"/>
    <col min="8978" max="8978" width="14.140625" style="55" customWidth="1"/>
    <col min="8979" max="8979" width="37.85546875" style="55" bestFit="1" customWidth="1"/>
    <col min="8980" max="8982" width="25.28515625" style="55" customWidth="1"/>
    <col min="8983" max="8983" width="32.140625" style="55" customWidth="1"/>
    <col min="8984" max="8984" width="20.5703125" style="55" customWidth="1"/>
    <col min="8985" max="8985" width="20.42578125" style="55" customWidth="1"/>
    <col min="8986" max="8986" width="21.140625" style="55" customWidth="1"/>
    <col min="8987" max="8987" width="18.140625" style="55" bestFit="1" customWidth="1"/>
    <col min="8988" max="8988" width="17.7109375" style="55" bestFit="1" customWidth="1"/>
    <col min="8989" max="8989" width="25" style="55" customWidth="1"/>
    <col min="8990" max="8990" width="11.28515625" style="55" customWidth="1"/>
    <col min="8991" max="8991" width="9.5703125" style="55" customWidth="1"/>
    <col min="8992" max="8992" width="19.5703125" style="55" customWidth="1"/>
    <col min="8993" max="8993" width="16" style="55" customWidth="1"/>
    <col min="8994" max="8994" width="19" style="55" customWidth="1"/>
    <col min="8995" max="8995" width="12.7109375" style="55" customWidth="1"/>
    <col min="8996" max="8996" width="20.7109375" style="55" customWidth="1"/>
    <col min="8997" max="8997" width="12.7109375" style="55" customWidth="1"/>
    <col min="8998" max="8998" width="16.7109375" style="55" customWidth="1"/>
    <col min="8999" max="8999" width="31.28515625" style="55" customWidth="1"/>
    <col min="9000" max="9000" width="20.28515625" style="55" customWidth="1"/>
    <col min="9001" max="9001" width="17.7109375" style="55" customWidth="1"/>
    <col min="9002" max="9002" width="32.5703125" style="55" customWidth="1"/>
    <col min="9003" max="9003" width="17.28515625" style="55" customWidth="1"/>
    <col min="9004" max="9004" width="13.42578125" style="55" customWidth="1"/>
    <col min="9005" max="9005" width="13.85546875" style="55" customWidth="1"/>
    <col min="9006" max="9007" width="17.28515625" style="55" customWidth="1"/>
    <col min="9008" max="9008" width="32.5703125" style="55" customWidth="1"/>
    <col min="9009" max="9192" width="7.85546875" style="55" customWidth="1"/>
    <col min="9193" max="9217" width="9" style="55"/>
    <col min="9218" max="9219" width="0" style="55" hidden="1" customWidth="1"/>
    <col min="9220" max="9221" width="20.5703125" style="55" customWidth="1"/>
    <col min="9222" max="9222" width="16.42578125" style="55" customWidth="1"/>
    <col min="9223" max="9223" width="16.28515625" style="55" customWidth="1"/>
    <col min="9224" max="9224" width="18.7109375" style="55" customWidth="1"/>
    <col min="9225" max="9225" width="16.42578125" style="55" customWidth="1"/>
    <col min="9226" max="9226" width="18.7109375" style="55" customWidth="1"/>
    <col min="9227" max="9227" width="17.140625" style="55" customWidth="1"/>
    <col min="9228" max="9228" width="13.85546875" style="55" customWidth="1"/>
    <col min="9229" max="9229" width="13.140625" style="55" customWidth="1"/>
    <col min="9230" max="9230" width="16.140625" style="55" customWidth="1"/>
    <col min="9231" max="9231" width="17.42578125" style="55" customWidth="1"/>
    <col min="9232" max="9232" width="22.42578125" style="55" customWidth="1"/>
    <col min="9233" max="9233" width="20.5703125" style="55" customWidth="1"/>
    <col min="9234" max="9234" width="14.140625" style="55" customWidth="1"/>
    <col min="9235" max="9235" width="37.85546875" style="55" bestFit="1" customWidth="1"/>
    <col min="9236" max="9238" width="25.28515625" style="55" customWidth="1"/>
    <col min="9239" max="9239" width="32.140625" style="55" customWidth="1"/>
    <col min="9240" max="9240" width="20.5703125" style="55" customWidth="1"/>
    <col min="9241" max="9241" width="20.42578125" style="55" customWidth="1"/>
    <col min="9242" max="9242" width="21.140625" style="55" customWidth="1"/>
    <col min="9243" max="9243" width="18.140625" style="55" bestFit="1" customWidth="1"/>
    <col min="9244" max="9244" width="17.7109375" style="55" bestFit="1" customWidth="1"/>
    <col min="9245" max="9245" width="25" style="55" customWidth="1"/>
    <col min="9246" max="9246" width="11.28515625" style="55" customWidth="1"/>
    <col min="9247" max="9247" width="9.5703125" style="55" customWidth="1"/>
    <col min="9248" max="9248" width="19.5703125" style="55" customWidth="1"/>
    <col min="9249" max="9249" width="16" style="55" customWidth="1"/>
    <col min="9250" max="9250" width="19" style="55" customWidth="1"/>
    <col min="9251" max="9251" width="12.7109375" style="55" customWidth="1"/>
    <col min="9252" max="9252" width="20.7109375" style="55" customWidth="1"/>
    <col min="9253" max="9253" width="12.7109375" style="55" customWidth="1"/>
    <col min="9254" max="9254" width="16.7109375" style="55" customWidth="1"/>
    <col min="9255" max="9255" width="31.28515625" style="55" customWidth="1"/>
    <col min="9256" max="9256" width="20.28515625" style="55" customWidth="1"/>
    <col min="9257" max="9257" width="17.7109375" style="55" customWidth="1"/>
    <col min="9258" max="9258" width="32.5703125" style="55" customWidth="1"/>
    <col min="9259" max="9259" width="17.28515625" style="55" customWidth="1"/>
    <col min="9260" max="9260" width="13.42578125" style="55" customWidth="1"/>
    <col min="9261" max="9261" width="13.85546875" style="55" customWidth="1"/>
    <col min="9262" max="9263" width="17.28515625" style="55" customWidth="1"/>
    <col min="9264" max="9264" width="32.5703125" style="55" customWidth="1"/>
    <col min="9265" max="9448" width="7.85546875" style="55" customWidth="1"/>
    <col min="9449" max="9473" width="9" style="55"/>
    <col min="9474" max="9475" width="0" style="55" hidden="1" customWidth="1"/>
    <col min="9476" max="9477" width="20.5703125" style="55" customWidth="1"/>
    <col min="9478" max="9478" width="16.42578125" style="55" customWidth="1"/>
    <col min="9479" max="9479" width="16.28515625" style="55" customWidth="1"/>
    <col min="9480" max="9480" width="18.7109375" style="55" customWidth="1"/>
    <col min="9481" max="9481" width="16.42578125" style="55" customWidth="1"/>
    <col min="9482" max="9482" width="18.7109375" style="55" customWidth="1"/>
    <col min="9483" max="9483" width="17.140625" style="55" customWidth="1"/>
    <col min="9484" max="9484" width="13.85546875" style="55" customWidth="1"/>
    <col min="9485" max="9485" width="13.140625" style="55" customWidth="1"/>
    <col min="9486" max="9486" width="16.140625" style="55" customWidth="1"/>
    <col min="9487" max="9487" width="17.42578125" style="55" customWidth="1"/>
    <col min="9488" max="9488" width="22.42578125" style="55" customWidth="1"/>
    <col min="9489" max="9489" width="20.5703125" style="55" customWidth="1"/>
    <col min="9490" max="9490" width="14.140625" style="55" customWidth="1"/>
    <col min="9491" max="9491" width="37.85546875" style="55" bestFit="1" customWidth="1"/>
    <col min="9492" max="9494" width="25.28515625" style="55" customWidth="1"/>
    <col min="9495" max="9495" width="32.140625" style="55" customWidth="1"/>
    <col min="9496" max="9496" width="20.5703125" style="55" customWidth="1"/>
    <col min="9497" max="9497" width="20.42578125" style="55" customWidth="1"/>
    <col min="9498" max="9498" width="21.140625" style="55" customWidth="1"/>
    <col min="9499" max="9499" width="18.140625" style="55" bestFit="1" customWidth="1"/>
    <col min="9500" max="9500" width="17.7109375" style="55" bestFit="1" customWidth="1"/>
    <col min="9501" max="9501" width="25" style="55" customWidth="1"/>
    <col min="9502" max="9502" width="11.28515625" style="55" customWidth="1"/>
    <col min="9503" max="9503" width="9.5703125" style="55" customWidth="1"/>
    <col min="9504" max="9504" width="19.5703125" style="55" customWidth="1"/>
    <col min="9505" max="9505" width="16" style="55" customWidth="1"/>
    <col min="9506" max="9506" width="19" style="55" customWidth="1"/>
    <col min="9507" max="9507" width="12.7109375" style="55" customWidth="1"/>
    <col min="9508" max="9508" width="20.7109375" style="55" customWidth="1"/>
    <col min="9509" max="9509" width="12.7109375" style="55" customWidth="1"/>
    <col min="9510" max="9510" width="16.7109375" style="55" customWidth="1"/>
    <col min="9511" max="9511" width="31.28515625" style="55" customWidth="1"/>
    <col min="9512" max="9512" width="20.28515625" style="55" customWidth="1"/>
    <col min="9513" max="9513" width="17.7109375" style="55" customWidth="1"/>
    <col min="9514" max="9514" width="32.5703125" style="55" customWidth="1"/>
    <col min="9515" max="9515" width="17.28515625" style="55" customWidth="1"/>
    <col min="9516" max="9516" width="13.42578125" style="55" customWidth="1"/>
    <col min="9517" max="9517" width="13.85546875" style="55" customWidth="1"/>
    <col min="9518" max="9519" width="17.28515625" style="55" customWidth="1"/>
    <col min="9520" max="9520" width="32.5703125" style="55" customWidth="1"/>
    <col min="9521" max="9704" width="7.85546875" style="55" customWidth="1"/>
    <col min="9705" max="9729" width="9" style="55"/>
    <col min="9730" max="9731" width="0" style="55" hidden="1" customWidth="1"/>
    <col min="9732" max="9733" width="20.5703125" style="55" customWidth="1"/>
    <col min="9734" max="9734" width="16.42578125" style="55" customWidth="1"/>
    <col min="9735" max="9735" width="16.28515625" style="55" customWidth="1"/>
    <col min="9736" max="9736" width="18.7109375" style="55" customWidth="1"/>
    <col min="9737" max="9737" width="16.42578125" style="55" customWidth="1"/>
    <col min="9738" max="9738" width="18.7109375" style="55" customWidth="1"/>
    <col min="9739" max="9739" width="17.140625" style="55" customWidth="1"/>
    <col min="9740" max="9740" width="13.85546875" style="55" customWidth="1"/>
    <col min="9741" max="9741" width="13.140625" style="55" customWidth="1"/>
    <col min="9742" max="9742" width="16.140625" style="55" customWidth="1"/>
    <col min="9743" max="9743" width="17.42578125" style="55" customWidth="1"/>
    <col min="9744" max="9744" width="22.42578125" style="55" customWidth="1"/>
    <col min="9745" max="9745" width="20.5703125" style="55" customWidth="1"/>
    <col min="9746" max="9746" width="14.140625" style="55" customWidth="1"/>
    <col min="9747" max="9747" width="37.85546875" style="55" bestFit="1" customWidth="1"/>
    <col min="9748" max="9750" width="25.28515625" style="55" customWidth="1"/>
    <col min="9751" max="9751" width="32.140625" style="55" customWidth="1"/>
    <col min="9752" max="9752" width="20.5703125" style="55" customWidth="1"/>
    <col min="9753" max="9753" width="20.42578125" style="55" customWidth="1"/>
    <col min="9754" max="9754" width="21.140625" style="55" customWidth="1"/>
    <col min="9755" max="9755" width="18.140625" style="55" bestFit="1" customWidth="1"/>
    <col min="9756" max="9756" width="17.7109375" style="55" bestFit="1" customWidth="1"/>
    <col min="9757" max="9757" width="25" style="55" customWidth="1"/>
    <col min="9758" max="9758" width="11.28515625" style="55" customWidth="1"/>
    <col min="9759" max="9759" width="9.5703125" style="55" customWidth="1"/>
    <col min="9760" max="9760" width="19.5703125" style="55" customWidth="1"/>
    <col min="9761" max="9761" width="16" style="55" customWidth="1"/>
    <col min="9762" max="9762" width="19" style="55" customWidth="1"/>
    <col min="9763" max="9763" width="12.7109375" style="55" customWidth="1"/>
    <col min="9764" max="9764" width="20.7109375" style="55" customWidth="1"/>
    <col min="9765" max="9765" width="12.7109375" style="55" customWidth="1"/>
    <col min="9766" max="9766" width="16.7109375" style="55" customWidth="1"/>
    <col min="9767" max="9767" width="31.28515625" style="55" customWidth="1"/>
    <col min="9768" max="9768" width="20.28515625" style="55" customWidth="1"/>
    <col min="9769" max="9769" width="17.7109375" style="55" customWidth="1"/>
    <col min="9770" max="9770" width="32.5703125" style="55" customWidth="1"/>
    <col min="9771" max="9771" width="17.28515625" style="55" customWidth="1"/>
    <col min="9772" max="9772" width="13.42578125" style="55" customWidth="1"/>
    <col min="9773" max="9773" width="13.85546875" style="55" customWidth="1"/>
    <col min="9774" max="9775" width="17.28515625" style="55" customWidth="1"/>
    <col min="9776" max="9776" width="32.5703125" style="55" customWidth="1"/>
    <col min="9777" max="9960" width="7.85546875" style="55" customWidth="1"/>
    <col min="9961" max="9985" width="9" style="55"/>
    <col min="9986" max="9987" width="0" style="55" hidden="1" customWidth="1"/>
    <col min="9988" max="9989" width="20.5703125" style="55" customWidth="1"/>
    <col min="9990" max="9990" width="16.42578125" style="55" customWidth="1"/>
    <col min="9991" max="9991" width="16.28515625" style="55" customWidth="1"/>
    <col min="9992" max="9992" width="18.7109375" style="55" customWidth="1"/>
    <col min="9993" max="9993" width="16.42578125" style="55" customWidth="1"/>
    <col min="9994" max="9994" width="18.7109375" style="55" customWidth="1"/>
    <col min="9995" max="9995" width="17.140625" style="55" customWidth="1"/>
    <col min="9996" max="9996" width="13.85546875" style="55" customWidth="1"/>
    <col min="9997" max="9997" width="13.140625" style="55" customWidth="1"/>
    <col min="9998" max="9998" width="16.140625" style="55" customWidth="1"/>
    <col min="9999" max="9999" width="17.42578125" style="55" customWidth="1"/>
    <col min="10000" max="10000" width="22.42578125" style="55" customWidth="1"/>
    <col min="10001" max="10001" width="20.5703125" style="55" customWidth="1"/>
    <col min="10002" max="10002" width="14.140625" style="55" customWidth="1"/>
    <col min="10003" max="10003" width="37.85546875" style="55" bestFit="1" customWidth="1"/>
    <col min="10004" max="10006" width="25.28515625" style="55" customWidth="1"/>
    <col min="10007" max="10007" width="32.140625" style="55" customWidth="1"/>
    <col min="10008" max="10008" width="20.5703125" style="55" customWidth="1"/>
    <col min="10009" max="10009" width="20.42578125" style="55" customWidth="1"/>
    <col min="10010" max="10010" width="21.140625" style="55" customWidth="1"/>
    <col min="10011" max="10011" width="18.140625" style="55" bestFit="1" customWidth="1"/>
    <col min="10012" max="10012" width="17.7109375" style="55" bestFit="1" customWidth="1"/>
    <col min="10013" max="10013" width="25" style="55" customWidth="1"/>
    <col min="10014" max="10014" width="11.28515625" style="55" customWidth="1"/>
    <col min="10015" max="10015" width="9.5703125" style="55" customWidth="1"/>
    <col min="10016" max="10016" width="19.5703125" style="55" customWidth="1"/>
    <col min="10017" max="10017" width="16" style="55" customWidth="1"/>
    <col min="10018" max="10018" width="19" style="55" customWidth="1"/>
    <col min="10019" max="10019" width="12.7109375" style="55" customWidth="1"/>
    <col min="10020" max="10020" width="20.7109375" style="55" customWidth="1"/>
    <col min="10021" max="10021" width="12.7109375" style="55" customWidth="1"/>
    <col min="10022" max="10022" width="16.7109375" style="55" customWidth="1"/>
    <col min="10023" max="10023" width="31.28515625" style="55" customWidth="1"/>
    <col min="10024" max="10024" width="20.28515625" style="55" customWidth="1"/>
    <col min="10025" max="10025" width="17.7109375" style="55" customWidth="1"/>
    <col min="10026" max="10026" width="32.5703125" style="55" customWidth="1"/>
    <col min="10027" max="10027" width="17.28515625" style="55" customWidth="1"/>
    <col min="10028" max="10028" width="13.42578125" style="55" customWidth="1"/>
    <col min="10029" max="10029" width="13.85546875" style="55" customWidth="1"/>
    <col min="10030" max="10031" width="17.28515625" style="55" customWidth="1"/>
    <col min="10032" max="10032" width="32.5703125" style="55" customWidth="1"/>
    <col min="10033" max="10216" width="7.85546875" style="55" customWidth="1"/>
    <col min="10217" max="10241" width="9" style="55"/>
    <col min="10242" max="10243" width="0" style="55" hidden="1" customWidth="1"/>
    <col min="10244" max="10245" width="20.5703125" style="55" customWidth="1"/>
    <col min="10246" max="10246" width="16.42578125" style="55" customWidth="1"/>
    <col min="10247" max="10247" width="16.28515625" style="55" customWidth="1"/>
    <col min="10248" max="10248" width="18.7109375" style="55" customWidth="1"/>
    <col min="10249" max="10249" width="16.42578125" style="55" customWidth="1"/>
    <col min="10250" max="10250" width="18.7109375" style="55" customWidth="1"/>
    <col min="10251" max="10251" width="17.140625" style="55" customWidth="1"/>
    <col min="10252" max="10252" width="13.85546875" style="55" customWidth="1"/>
    <col min="10253" max="10253" width="13.140625" style="55" customWidth="1"/>
    <col min="10254" max="10254" width="16.140625" style="55" customWidth="1"/>
    <col min="10255" max="10255" width="17.42578125" style="55" customWidth="1"/>
    <col min="10256" max="10256" width="22.42578125" style="55" customWidth="1"/>
    <col min="10257" max="10257" width="20.5703125" style="55" customWidth="1"/>
    <col min="10258" max="10258" width="14.140625" style="55" customWidth="1"/>
    <col min="10259" max="10259" width="37.85546875" style="55" bestFit="1" customWidth="1"/>
    <col min="10260" max="10262" width="25.28515625" style="55" customWidth="1"/>
    <col min="10263" max="10263" width="32.140625" style="55" customWidth="1"/>
    <col min="10264" max="10264" width="20.5703125" style="55" customWidth="1"/>
    <col min="10265" max="10265" width="20.42578125" style="55" customWidth="1"/>
    <col min="10266" max="10266" width="21.140625" style="55" customWidth="1"/>
    <col min="10267" max="10267" width="18.140625" style="55" bestFit="1" customWidth="1"/>
    <col min="10268" max="10268" width="17.7109375" style="55" bestFit="1" customWidth="1"/>
    <col min="10269" max="10269" width="25" style="55" customWidth="1"/>
    <col min="10270" max="10270" width="11.28515625" style="55" customWidth="1"/>
    <col min="10271" max="10271" width="9.5703125" style="55" customWidth="1"/>
    <col min="10272" max="10272" width="19.5703125" style="55" customWidth="1"/>
    <col min="10273" max="10273" width="16" style="55" customWidth="1"/>
    <col min="10274" max="10274" width="19" style="55" customWidth="1"/>
    <col min="10275" max="10275" width="12.7109375" style="55" customWidth="1"/>
    <col min="10276" max="10276" width="20.7109375" style="55" customWidth="1"/>
    <col min="10277" max="10277" width="12.7109375" style="55" customWidth="1"/>
    <col min="10278" max="10278" width="16.7109375" style="55" customWidth="1"/>
    <col min="10279" max="10279" width="31.28515625" style="55" customWidth="1"/>
    <col min="10280" max="10280" width="20.28515625" style="55" customWidth="1"/>
    <col min="10281" max="10281" width="17.7109375" style="55" customWidth="1"/>
    <col min="10282" max="10282" width="32.5703125" style="55" customWidth="1"/>
    <col min="10283" max="10283" width="17.28515625" style="55" customWidth="1"/>
    <col min="10284" max="10284" width="13.42578125" style="55" customWidth="1"/>
    <col min="10285" max="10285" width="13.85546875" style="55" customWidth="1"/>
    <col min="10286" max="10287" width="17.28515625" style="55" customWidth="1"/>
    <col min="10288" max="10288" width="32.5703125" style="55" customWidth="1"/>
    <col min="10289" max="10472" width="7.85546875" style="55" customWidth="1"/>
    <col min="10473" max="10497" width="9" style="55"/>
    <col min="10498" max="10499" width="0" style="55" hidden="1" customWidth="1"/>
    <col min="10500" max="10501" width="20.5703125" style="55" customWidth="1"/>
    <col min="10502" max="10502" width="16.42578125" style="55" customWidth="1"/>
    <col min="10503" max="10503" width="16.28515625" style="55" customWidth="1"/>
    <col min="10504" max="10504" width="18.7109375" style="55" customWidth="1"/>
    <col min="10505" max="10505" width="16.42578125" style="55" customWidth="1"/>
    <col min="10506" max="10506" width="18.7109375" style="55" customWidth="1"/>
    <col min="10507" max="10507" width="17.140625" style="55" customWidth="1"/>
    <col min="10508" max="10508" width="13.85546875" style="55" customWidth="1"/>
    <col min="10509" max="10509" width="13.140625" style="55" customWidth="1"/>
    <col min="10510" max="10510" width="16.140625" style="55" customWidth="1"/>
    <col min="10511" max="10511" width="17.42578125" style="55" customWidth="1"/>
    <col min="10512" max="10512" width="22.42578125" style="55" customWidth="1"/>
    <col min="10513" max="10513" width="20.5703125" style="55" customWidth="1"/>
    <col min="10514" max="10514" width="14.140625" style="55" customWidth="1"/>
    <col min="10515" max="10515" width="37.85546875" style="55" bestFit="1" customWidth="1"/>
    <col min="10516" max="10518" width="25.28515625" style="55" customWidth="1"/>
    <col min="10519" max="10519" width="32.140625" style="55" customWidth="1"/>
    <col min="10520" max="10520" width="20.5703125" style="55" customWidth="1"/>
    <col min="10521" max="10521" width="20.42578125" style="55" customWidth="1"/>
    <col min="10522" max="10522" width="21.140625" style="55" customWidth="1"/>
    <col min="10523" max="10523" width="18.140625" style="55" bestFit="1" customWidth="1"/>
    <col min="10524" max="10524" width="17.7109375" style="55" bestFit="1" customWidth="1"/>
    <col min="10525" max="10525" width="25" style="55" customWidth="1"/>
    <col min="10526" max="10526" width="11.28515625" style="55" customWidth="1"/>
    <col min="10527" max="10527" width="9.5703125" style="55" customWidth="1"/>
    <col min="10528" max="10528" width="19.5703125" style="55" customWidth="1"/>
    <col min="10529" max="10529" width="16" style="55" customWidth="1"/>
    <col min="10530" max="10530" width="19" style="55" customWidth="1"/>
    <col min="10531" max="10531" width="12.7109375" style="55" customWidth="1"/>
    <col min="10532" max="10532" width="20.7109375" style="55" customWidth="1"/>
    <col min="10533" max="10533" width="12.7109375" style="55" customWidth="1"/>
    <col min="10534" max="10534" width="16.7109375" style="55" customWidth="1"/>
    <col min="10535" max="10535" width="31.28515625" style="55" customWidth="1"/>
    <col min="10536" max="10536" width="20.28515625" style="55" customWidth="1"/>
    <col min="10537" max="10537" width="17.7109375" style="55" customWidth="1"/>
    <col min="10538" max="10538" width="32.5703125" style="55" customWidth="1"/>
    <col min="10539" max="10539" width="17.28515625" style="55" customWidth="1"/>
    <col min="10540" max="10540" width="13.42578125" style="55" customWidth="1"/>
    <col min="10541" max="10541" width="13.85546875" style="55" customWidth="1"/>
    <col min="10542" max="10543" width="17.28515625" style="55" customWidth="1"/>
    <col min="10544" max="10544" width="32.5703125" style="55" customWidth="1"/>
    <col min="10545" max="10728" width="7.85546875" style="55" customWidth="1"/>
    <col min="10729" max="10753" width="9" style="55"/>
    <col min="10754" max="10755" width="0" style="55" hidden="1" customWidth="1"/>
    <col min="10756" max="10757" width="20.5703125" style="55" customWidth="1"/>
    <col min="10758" max="10758" width="16.42578125" style="55" customWidth="1"/>
    <col min="10759" max="10759" width="16.28515625" style="55" customWidth="1"/>
    <col min="10760" max="10760" width="18.7109375" style="55" customWidth="1"/>
    <col min="10761" max="10761" width="16.42578125" style="55" customWidth="1"/>
    <col min="10762" max="10762" width="18.7109375" style="55" customWidth="1"/>
    <col min="10763" max="10763" width="17.140625" style="55" customWidth="1"/>
    <col min="10764" max="10764" width="13.85546875" style="55" customWidth="1"/>
    <col min="10765" max="10765" width="13.140625" style="55" customWidth="1"/>
    <col min="10766" max="10766" width="16.140625" style="55" customWidth="1"/>
    <col min="10767" max="10767" width="17.42578125" style="55" customWidth="1"/>
    <col min="10768" max="10768" width="22.42578125" style="55" customWidth="1"/>
    <col min="10769" max="10769" width="20.5703125" style="55" customWidth="1"/>
    <col min="10770" max="10770" width="14.140625" style="55" customWidth="1"/>
    <col min="10771" max="10771" width="37.85546875" style="55" bestFit="1" customWidth="1"/>
    <col min="10772" max="10774" width="25.28515625" style="55" customWidth="1"/>
    <col min="10775" max="10775" width="32.140625" style="55" customWidth="1"/>
    <col min="10776" max="10776" width="20.5703125" style="55" customWidth="1"/>
    <col min="10777" max="10777" width="20.42578125" style="55" customWidth="1"/>
    <col min="10778" max="10778" width="21.140625" style="55" customWidth="1"/>
    <col min="10779" max="10779" width="18.140625" style="55" bestFit="1" customWidth="1"/>
    <col min="10780" max="10780" width="17.7109375" style="55" bestFit="1" customWidth="1"/>
    <col min="10781" max="10781" width="25" style="55" customWidth="1"/>
    <col min="10782" max="10782" width="11.28515625" style="55" customWidth="1"/>
    <col min="10783" max="10783" width="9.5703125" style="55" customWidth="1"/>
    <col min="10784" max="10784" width="19.5703125" style="55" customWidth="1"/>
    <col min="10785" max="10785" width="16" style="55" customWidth="1"/>
    <col min="10786" max="10786" width="19" style="55" customWidth="1"/>
    <col min="10787" max="10787" width="12.7109375" style="55" customWidth="1"/>
    <col min="10788" max="10788" width="20.7109375" style="55" customWidth="1"/>
    <col min="10789" max="10789" width="12.7109375" style="55" customWidth="1"/>
    <col min="10790" max="10790" width="16.7109375" style="55" customWidth="1"/>
    <col min="10791" max="10791" width="31.28515625" style="55" customWidth="1"/>
    <col min="10792" max="10792" width="20.28515625" style="55" customWidth="1"/>
    <col min="10793" max="10793" width="17.7109375" style="55" customWidth="1"/>
    <col min="10794" max="10794" width="32.5703125" style="55" customWidth="1"/>
    <col min="10795" max="10795" width="17.28515625" style="55" customWidth="1"/>
    <col min="10796" max="10796" width="13.42578125" style="55" customWidth="1"/>
    <col min="10797" max="10797" width="13.85546875" style="55" customWidth="1"/>
    <col min="10798" max="10799" width="17.28515625" style="55" customWidth="1"/>
    <col min="10800" max="10800" width="32.5703125" style="55" customWidth="1"/>
    <col min="10801" max="10984" width="7.85546875" style="55" customWidth="1"/>
    <col min="10985" max="11009" width="9" style="55"/>
    <col min="11010" max="11011" width="0" style="55" hidden="1" customWidth="1"/>
    <col min="11012" max="11013" width="20.5703125" style="55" customWidth="1"/>
    <col min="11014" max="11014" width="16.42578125" style="55" customWidth="1"/>
    <col min="11015" max="11015" width="16.28515625" style="55" customWidth="1"/>
    <col min="11016" max="11016" width="18.7109375" style="55" customWidth="1"/>
    <col min="11017" max="11017" width="16.42578125" style="55" customWidth="1"/>
    <col min="11018" max="11018" width="18.7109375" style="55" customWidth="1"/>
    <col min="11019" max="11019" width="17.140625" style="55" customWidth="1"/>
    <col min="11020" max="11020" width="13.85546875" style="55" customWidth="1"/>
    <col min="11021" max="11021" width="13.140625" style="55" customWidth="1"/>
    <col min="11022" max="11022" width="16.140625" style="55" customWidth="1"/>
    <col min="11023" max="11023" width="17.42578125" style="55" customWidth="1"/>
    <col min="11024" max="11024" width="22.42578125" style="55" customWidth="1"/>
    <col min="11025" max="11025" width="20.5703125" style="55" customWidth="1"/>
    <col min="11026" max="11026" width="14.140625" style="55" customWidth="1"/>
    <col min="11027" max="11027" width="37.85546875" style="55" bestFit="1" customWidth="1"/>
    <col min="11028" max="11030" width="25.28515625" style="55" customWidth="1"/>
    <col min="11031" max="11031" width="32.140625" style="55" customWidth="1"/>
    <col min="11032" max="11032" width="20.5703125" style="55" customWidth="1"/>
    <col min="11033" max="11033" width="20.42578125" style="55" customWidth="1"/>
    <col min="11034" max="11034" width="21.140625" style="55" customWidth="1"/>
    <col min="11035" max="11035" width="18.140625" style="55" bestFit="1" customWidth="1"/>
    <col min="11036" max="11036" width="17.7109375" style="55" bestFit="1" customWidth="1"/>
    <col min="11037" max="11037" width="25" style="55" customWidth="1"/>
    <col min="11038" max="11038" width="11.28515625" style="55" customWidth="1"/>
    <col min="11039" max="11039" width="9.5703125" style="55" customWidth="1"/>
    <col min="11040" max="11040" width="19.5703125" style="55" customWidth="1"/>
    <col min="11041" max="11041" width="16" style="55" customWidth="1"/>
    <col min="11042" max="11042" width="19" style="55" customWidth="1"/>
    <col min="11043" max="11043" width="12.7109375" style="55" customWidth="1"/>
    <col min="11044" max="11044" width="20.7109375" style="55" customWidth="1"/>
    <col min="11045" max="11045" width="12.7109375" style="55" customWidth="1"/>
    <col min="11046" max="11046" width="16.7109375" style="55" customWidth="1"/>
    <col min="11047" max="11047" width="31.28515625" style="55" customWidth="1"/>
    <col min="11048" max="11048" width="20.28515625" style="55" customWidth="1"/>
    <col min="11049" max="11049" width="17.7109375" style="55" customWidth="1"/>
    <col min="11050" max="11050" width="32.5703125" style="55" customWidth="1"/>
    <col min="11051" max="11051" width="17.28515625" style="55" customWidth="1"/>
    <col min="11052" max="11052" width="13.42578125" style="55" customWidth="1"/>
    <col min="11053" max="11053" width="13.85546875" style="55" customWidth="1"/>
    <col min="11054" max="11055" width="17.28515625" style="55" customWidth="1"/>
    <col min="11056" max="11056" width="32.5703125" style="55" customWidth="1"/>
    <col min="11057" max="11240" width="7.85546875" style="55" customWidth="1"/>
    <col min="11241" max="11265" width="9" style="55"/>
    <col min="11266" max="11267" width="0" style="55" hidden="1" customWidth="1"/>
    <col min="11268" max="11269" width="20.5703125" style="55" customWidth="1"/>
    <col min="11270" max="11270" width="16.42578125" style="55" customWidth="1"/>
    <col min="11271" max="11271" width="16.28515625" style="55" customWidth="1"/>
    <col min="11272" max="11272" width="18.7109375" style="55" customWidth="1"/>
    <col min="11273" max="11273" width="16.42578125" style="55" customWidth="1"/>
    <col min="11274" max="11274" width="18.7109375" style="55" customWidth="1"/>
    <col min="11275" max="11275" width="17.140625" style="55" customWidth="1"/>
    <col min="11276" max="11276" width="13.85546875" style="55" customWidth="1"/>
    <col min="11277" max="11277" width="13.140625" style="55" customWidth="1"/>
    <col min="11278" max="11278" width="16.140625" style="55" customWidth="1"/>
    <col min="11279" max="11279" width="17.42578125" style="55" customWidth="1"/>
    <col min="11280" max="11280" width="22.42578125" style="55" customWidth="1"/>
    <col min="11281" max="11281" width="20.5703125" style="55" customWidth="1"/>
    <col min="11282" max="11282" width="14.140625" style="55" customWidth="1"/>
    <col min="11283" max="11283" width="37.85546875" style="55" bestFit="1" customWidth="1"/>
    <col min="11284" max="11286" width="25.28515625" style="55" customWidth="1"/>
    <col min="11287" max="11287" width="32.140625" style="55" customWidth="1"/>
    <col min="11288" max="11288" width="20.5703125" style="55" customWidth="1"/>
    <col min="11289" max="11289" width="20.42578125" style="55" customWidth="1"/>
    <col min="11290" max="11290" width="21.140625" style="55" customWidth="1"/>
    <col min="11291" max="11291" width="18.140625" style="55" bestFit="1" customWidth="1"/>
    <col min="11292" max="11292" width="17.7109375" style="55" bestFit="1" customWidth="1"/>
    <col min="11293" max="11293" width="25" style="55" customWidth="1"/>
    <col min="11294" max="11294" width="11.28515625" style="55" customWidth="1"/>
    <col min="11295" max="11295" width="9.5703125" style="55" customWidth="1"/>
    <col min="11296" max="11296" width="19.5703125" style="55" customWidth="1"/>
    <col min="11297" max="11297" width="16" style="55" customWidth="1"/>
    <col min="11298" max="11298" width="19" style="55" customWidth="1"/>
    <col min="11299" max="11299" width="12.7109375" style="55" customWidth="1"/>
    <col min="11300" max="11300" width="20.7109375" style="55" customWidth="1"/>
    <col min="11301" max="11301" width="12.7109375" style="55" customWidth="1"/>
    <col min="11302" max="11302" width="16.7109375" style="55" customWidth="1"/>
    <col min="11303" max="11303" width="31.28515625" style="55" customWidth="1"/>
    <col min="11304" max="11304" width="20.28515625" style="55" customWidth="1"/>
    <col min="11305" max="11305" width="17.7109375" style="55" customWidth="1"/>
    <col min="11306" max="11306" width="32.5703125" style="55" customWidth="1"/>
    <col min="11307" max="11307" width="17.28515625" style="55" customWidth="1"/>
    <col min="11308" max="11308" width="13.42578125" style="55" customWidth="1"/>
    <col min="11309" max="11309" width="13.85546875" style="55" customWidth="1"/>
    <col min="11310" max="11311" width="17.28515625" style="55" customWidth="1"/>
    <col min="11312" max="11312" width="32.5703125" style="55" customWidth="1"/>
    <col min="11313" max="11496" width="7.85546875" style="55" customWidth="1"/>
    <col min="11497" max="11521" width="9" style="55"/>
    <col min="11522" max="11523" width="0" style="55" hidden="1" customWidth="1"/>
    <col min="11524" max="11525" width="20.5703125" style="55" customWidth="1"/>
    <col min="11526" max="11526" width="16.42578125" style="55" customWidth="1"/>
    <col min="11527" max="11527" width="16.28515625" style="55" customWidth="1"/>
    <col min="11528" max="11528" width="18.7109375" style="55" customWidth="1"/>
    <col min="11529" max="11529" width="16.42578125" style="55" customWidth="1"/>
    <col min="11530" max="11530" width="18.7109375" style="55" customWidth="1"/>
    <col min="11531" max="11531" width="17.140625" style="55" customWidth="1"/>
    <col min="11532" max="11532" width="13.85546875" style="55" customWidth="1"/>
    <col min="11533" max="11533" width="13.140625" style="55" customWidth="1"/>
    <col min="11534" max="11534" width="16.140625" style="55" customWidth="1"/>
    <col min="11535" max="11535" width="17.42578125" style="55" customWidth="1"/>
    <col min="11536" max="11536" width="22.42578125" style="55" customWidth="1"/>
    <col min="11537" max="11537" width="20.5703125" style="55" customWidth="1"/>
    <col min="11538" max="11538" width="14.140625" style="55" customWidth="1"/>
    <col min="11539" max="11539" width="37.85546875" style="55" bestFit="1" customWidth="1"/>
    <col min="11540" max="11542" width="25.28515625" style="55" customWidth="1"/>
    <col min="11543" max="11543" width="32.140625" style="55" customWidth="1"/>
    <col min="11544" max="11544" width="20.5703125" style="55" customWidth="1"/>
    <col min="11545" max="11545" width="20.42578125" style="55" customWidth="1"/>
    <col min="11546" max="11546" width="21.140625" style="55" customWidth="1"/>
    <col min="11547" max="11547" width="18.140625" style="55" bestFit="1" customWidth="1"/>
    <col min="11548" max="11548" width="17.7109375" style="55" bestFit="1" customWidth="1"/>
    <col min="11549" max="11549" width="25" style="55" customWidth="1"/>
    <col min="11550" max="11550" width="11.28515625" style="55" customWidth="1"/>
    <col min="11551" max="11551" width="9.5703125" style="55" customWidth="1"/>
    <col min="11552" max="11552" width="19.5703125" style="55" customWidth="1"/>
    <col min="11553" max="11553" width="16" style="55" customWidth="1"/>
    <col min="11554" max="11554" width="19" style="55" customWidth="1"/>
    <col min="11555" max="11555" width="12.7109375" style="55" customWidth="1"/>
    <col min="11556" max="11556" width="20.7109375" style="55" customWidth="1"/>
    <col min="11557" max="11557" width="12.7109375" style="55" customWidth="1"/>
    <col min="11558" max="11558" width="16.7109375" style="55" customWidth="1"/>
    <col min="11559" max="11559" width="31.28515625" style="55" customWidth="1"/>
    <col min="11560" max="11560" width="20.28515625" style="55" customWidth="1"/>
    <col min="11561" max="11561" width="17.7109375" style="55" customWidth="1"/>
    <col min="11562" max="11562" width="32.5703125" style="55" customWidth="1"/>
    <col min="11563" max="11563" width="17.28515625" style="55" customWidth="1"/>
    <col min="11564" max="11564" width="13.42578125" style="55" customWidth="1"/>
    <col min="11565" max="11565" width="13.85546875" style="55" customWidth="1"/>
    <col min="11566" max="11567" width="17.28515625" style="55" customWidth="1"/>
    <col min="11568" max="11568" width="32.5703125" style="55" customWidth="1"/>
    <col min="11569" max="11752" width="7.85546875" style="55" customWidth="1"/>
    <col min="11753" max="11777" width="9" style="55"/>
    <col min="11778" max="11779" width="0" style="55" hidden="1" customWidth="1"/>
    <col min="11780" max="11781" width="20.5703125" style="55" customWidth="1"/>
    <col min="11782" max="11782" width="16.42578125" style="55" customWidth="1"/>
    <col min="11783" max="11783" width="16.28515625" style="55" customWidth="1"/>
    <col min="11784" max="11784" width="18.7109375" style="55" customWidth="1"/>
    <col min="11785" max="11785" width="16.42578125" style="55" customWidth="1"/>
    <col min="11786" max="11786" width="18.7109375" style="55" customWidth="1"/>
    <col min="11787" max="11787" width="17.140625" style="55" customWidth="1"/>
    <col min="11788" max="11788" width="13.85546875" style="55" customWidth="1"/>
    <col min="11789" max="11789" width="13.140625" style="55" customWidth="1"/>
    <col min="11790" max="11790" width="16.140625" style="55" customWidth="1"/>
    <col min="11791" max="11791" width="17.42578125" style="55" customWidth="1"/>
    <col min="11792" max="11792" width="22.42578125" style="55" customWidth="1"/>
    <col min="11793" max="11793" width="20.5703125" style="55" customWidth="1"/>
    <col min="11794" max="11794" width="14.140625" style="55" customWidth="1"/>
    <col min="11795" max="11795" width="37.85546875" style="55" bestFit="1" customWidth="1"/>
    <col min="11796" max="11798" width="25.28515625" style="55" customWidth="1"/>
    <col min="11799" max="11799" width="32.140625" style="55" customWidth="1"/>
    <col min="11800" max="11800" width="20.5703125" style="55" customWidth="1"/>
    <col min="11801" max="11801" width="20.42578125" style="55" customWidth="1"/>
    <col min="11802" max="11802" width="21.140625" style="55" customWidth="1"/>
    <col min="11803" max="11803" width="18.140625" style="55" bestFit="1" customWidth="1"/>
    <col min="11804" max="11804" width="17.7109375" style="55" bestFit="1" customWidth="1"/>
    <col min="11805" max="11805" width="25" style="55" customWidth="1"/>
    <col min="11806" max="11806" width="11.28515625" style="55" customWidth="1"/>
    <col min="11807" max="11807" width="9.5703125" style="55" customWidth="1"/>
    <col min="11808" max="11808" width="19.5703125" style="55" customWidth="1"/>
    <col min="11809" max="11809" width="16" style="55" customWidth="1"/>
    <col min="11810" max="11810" width="19" style="55" customWidth="1"/>
    <col min="11811" max="11811" width="12.7109375" style="55" customWidth="1"/>
    <col min="11812" max="11812" width="20.7109375" style="55" customWidth="1"/>
    <col min="11813" max="11813" width="12.7109375" style="55" customWidth="1"/>
    <col min="11814" max="11814" width="16.7109375" style="55" customWidth="1"/>
    <col min="11815" max="11815" width="31.28515625" style="55" customWidth="1"/>
    <col min="11816" max="11816" width="20.28515625" style="55" customWidth="1"/>
    <col min="11817" max="11817" width="17.7109375" style="55" customWidth="1"/>
    <col min="11818" max="11818" width="32.5703125" style="55" customWidth="1"/>
    <col min="11819" max="11819" width="17.28515625" style="55" customWidth="1"/>
    <col min="11820" max="11820" width="13.42578125" style="55" customWidth="1"/>
    <col min="11821" max="11821" width="13.85546875" style="55" customWidth="1"/>
    <col min="11822" max="11823" width="17.28515625" style="55" customWidth="1"/>
    <col min="11824" max="11824" width="32.5703125" style="55" customWidth="1"/>
    <col min="11825" max="12008" width="7.85546875" style="55" customWidth="1"/>
    <col min="12009" max="12033" width="9" style="55"/>
    <col min="12034" max="12035" width="0" style="55" hidden="1" customWidth="1"/>
    <col min="12036" max="12037" width="20.5703125" style="55" customWidth="1"/>
    <col min="12038" max="12038" width="16.42578125" style="55" customWidth="1"/>
    <col min="12039" max="12039" width="16.28515625" style="55" customWidth="1"/>
    <col min="12040" max="12040" width="18.7109375" style="55" customWidth="1"/>
    <col min="12041" max="12041" width="16.42578125" style="55" customWidth="1"/>
    <col min="12042" max="12042" width="18.7109375" style="55" customWidth="1"/>
    <col min="12043" max="12043" width="17.140625" style="55" customWidth="1"/>
    <col min="12044" max="12044" width="13.85546875" style="55" customWidth="1"/>
    <col min="12045" max="12045" width="13.140625" style="55" customWidth="1"/>
    <col min="12046" max="12046" width="16.140625" style="55" customWidth="1"/>
    <col min="12047" max="12047" width="17.42578125" style="55" customWidth="1"/>
    <col min="12048" max="12048" width="22.42578125" style="55" customWidth="1"/>
    <col min="12049" max="12049" width="20.5703125" style="55" customWidth="1"/>
    <col min="12050" max="12050" width="14.140625" style="55" customWidth="1"/>
    <col min="12051" max="12051" width="37.85546875" style="55" bestFit="1" customWidth="1"/>
    <col min="12052" max="12054" width="25.28515625" style="55" customWidth="1"/>
    <col min="12055" max="12055" width="32.140625" style="55" customWidth="1"/>
    <col min="12056" max="12056" width="20.5703125" style="55" customWidth="1"/>
    <col min="12057" max="12057" width="20.42578125" style="55" customWidth="1"/>
    <col min="12058" max="12058" width="21.140625" style="55" customWidth="1"/>
    <col min="12059" max="12059" width="18.140625" style="55" bestFit="1" customWidth="1"/>
    <col min="12060" max="12060" width="17.7109375" style="55" bestFit="1" customWidth="1"/>
    <col min="12061" max="12061" width="25" style="55" customWidth="1"/>
    <col min="12062" max="12062" width="11.28515625" style="55" customWidth="1"/>
    <col min="12063" max="12063" width="9.5703125" style="55" customWidth="1"/>
    <col min="12064" max="12064" width="19.5703125" style="55" customWidth="1"/>
    <col min="12065" max="12065" width="16" style="55" customWidth="1"/>
    <col min="12066" max="12066" width="19" style="55" customWidth="1"/>
    <col min="12067" max="12067" width="12.7109375" style="55" customWidth="1"/>
    <col min="12068" max="12068" width="20.7109375" style="55" customWidth="1"/>
    <col min="12069" max="12069" width="12.7109375" style="55" customWidth="1"/>
    <col min="12070" max="12070" width="16.7109375" style="55" customWidth="1"/>
    <col min="12071" max="12071" width="31.28515625" style="55" customWidth="1"/>
    <col min="12072" max="12072" width="20.28515625" style="55" customWidth="1"/>
    <col min="12073" max="12073" width="17.7109375" style="55" customWidth="1"/>
    <col min="12074" max="12074" width="32.5703125" style="55" customWidth="1"/>
    <col min="12075" max="12075" width="17.28515625" style="55" customWidth="1"/>
    <col min="12076" max="12076" width="13.42578125" style="55" customWidth="1"/>
    <col min="12077" max="12077" width="13.85546875" style="55" customWidth="1"/>
    <col min="12078" max="12079" width="17.28515625" style="55" customWidth="1"/>
    <col min="12080" max="12080" width="32.5703125" style="55" customWidth="1"/>
    <col min="12081" max="12264" width="7.85546875" style="55" customWidth="1"/>
    <col min="12265" max="12289" width="9" style="55"/>
    <col min="12290" max="12291" width="0" style="55" hidden="1" customWidth="1"/>
    <col min="12292" max="12293" width="20.5703125" style="55" customWidth="1"/>
    <col min="12294" max="12294" width="16.42578125" style="55" customWidth="1"/>
    <col min="12295" max="12295" width="16.28515625" style="55" customWidth="1"/>
    <col min="12296" max="12296" width="18.7109375" style="55" customWidth="1"/>
    <col min="12297" max="12297" width="16.42578125" style="55" customWidth="1"/>
    <col min="12298" max="12298" width="18.7109375" style="55" customWidth="1"/>
    <col min="12299" max="12299" width="17.140625" style="55" customWidth="1"/>
    <col min="12300" max="12300" width="13.85546875" style="55" customWidth="1"/>
    <col min="12301" max="12301" width="13.140625" style="55" customWidth="1"/>
    <col min="12302" max="12302" width="16.140625" style="55" customWidth="1"/>
    <col min="12303" max="12303" width="17.42578125" style="55" customWidth="1"/>
    <col min="12304" max="12304" width="22.42578125" style="55" customWidth="1"/>
    <col min="12305" max="12305" width="20.5703125" style="55" customWidth="1"/>
    <col min="12306" max="12306" width="14.140625" style="55" customWidth="1"/>
    <col min="12307" max="12307" width="37.85546875" style="55" bestFit="1" customWidth="1"/>
    <col min="12308" max="12310" width="25.28515625" style="55" customWidth="1"/>
    <col min="12311" max="12311" width="32.140625" style="55" customWidth="1"/>
    <col min="12312" max="12312" width="20.5703125" style="55" customWidth="1"/>
    <col min="12313" max="12313" width="20.42578125" style="55" customWidth="1"/>
    <col min="12314" max="12314" width="21.140625" style="55" customWidth="1"/>
    <col min="12315" max="12315" width="18.140625" style="55" bestFit="1" customWidth="1"/>
    <col min="12316" max="12316" width="17.7109375" style="55" bestFit="1" customWidth="1"/>
    <col min="12317" max="12317" width="25" style="55" customWidth="1"/>
    <col min="12318" max="12318" width="11.28515625" style="55" customWidth="1"/>
    <col min="12319" max="12319" width="9.5703125" style="55" customWidth="1"/>
    <col min="12320" max="12320" width="19.5703125" style="55" customWidth="1"/>
    <col min="12321" max="12321" width="16" style="55" customWidth="1"/>
    <col min="12322" max="12322" width="19" style="55" customWidth="1"/>
    <col min="12323" max="12323" width="12.7109375" style="55" customWidth="1"/>
    <col min="12324" max="12324" width="20.7109375" style="55" customWidth="1"/>
    <col min="12325" max="12325" width="12.7109375" style="55" customWidth="1"/>
    <col min="12326" max="12326" width="16.7109375" style="55" customWidth="1"/>
    <col min="12327" max="12327" width="31.28515625" style="55" customWidth="1"/>
    <col min="12328" max="12328" width="20.28515625" style="55" customWidth="1"/>
    <col min="12329" max="12329" width="17.7109375" style="55" customWidth="1"/>
    <col min="12330" max="12330" width="32.5703125" style="55" customWidth="1"/>
    <col min="12331" max="12331" width="17.28515625" style="55" customWidth="1"/>
    <col min="12332" max="12332" width="13.42578125" style="55" customWidth="1"/>
    <col min="12333" max="12333" width="13.85546875" style="55" customWidth="1"/>
    <col min="12334" max="12335" width="17.28515625" style="55" customWidth="1"/>
    <col min="12336" max="12336" width="32.5703125" style="55" customWidth="1"/>
    <col min="12337" max="12520" width="7.85546875" style="55" customWidth="1"/>
    <col min="12521" max="12545" width="9" style="55"/>
    <col min="12546" max="12547" width="0" style="55" hidden="1" customWidth="1"/>
    <col min="12548" max="12549" width="20.5703125" style="55" customWidth="1"/>
    <col min="12550" max="12550" width="16.42578125" style="55" customWidth="1"/>
    <col min="12551" max="12551" width="16.28515625" style="55" customWidth="1"/>
    <col min="12552" max="12552" width="18.7109375" style="55" customWidth="1"/>
    <col min="12553" max="12553" width="16.42578125" style="55" customWidth="1"/>
    <col min="12554" max="12554" width="18.7109375" style="55" customWidth="1"/>
    <col min="12555" max="12555" width="17.140625" style="55" customWidth="1"/>
    <col min="12556" max="12556" width="13.85546875" style="55" customWidth="1"/>
    <col min="12557" max="12557" width="13.140625" style="55" customWidth="1"/>
    <col min="12558" max="12558" width="16.140625" style="55" customWidth="1"/>
    <col min="12559" max="12559" width="17.42578125" style="55" customWidth="1"/>
    <col min="12560" max="12560" width="22.42578125" style="55" customWidth="1"/>
    <col min="12561" max="12561" width="20.5703125" style="55" customWidth="1"/>
    <col min="12562" max="12562" width="14.140625" style="55" customWidth="1"/>
    <col min="12563" max="12563" width="37.85546875" style="55" bestFit="1" customWidth="1"/>
    <col min="12564" max="12566" width="25.28515625" style="55" customWidth="1"/>
    <col min="12567" max="12567" width="32.140625" style="55" customWidth="1"/>
    <col min="12568" max="12568" width="20.5703125" style="55" customWidth="1"/>
    <col min="12569" max="12569" width="20.42578125" style="55" customWidth="1"/>
    <col min="12570" max="12570" width="21.140625" style="55" customWidth="1"/>
    <col min="12571" max="12571" width="18.140625" style="55" bestFit="1" customWidth="1"/>
    <col min="12572" max="12572" width="17.7109375" style="55" bestFit="1" customWidth="1"/>
    <col min="12573" max="12573" width="25" style="55" customWidth="1"/>
    <col min="12574" max="12574" width="11.28515625" style="55" customWidth="1"/>
    <col min="12575" max="12575" width="9.5703125" style="55" customWidth="1"/>
    <col min="12576" max="12576" width="19.5703125" style="55" customWidth="1"/>
    <col min="12577" max="12577" width="16" style="55" customWidth="1"/>
    <col min="12578" max="12578" width="19" style="55" customWidth="1"/>
    <col min="12579" max="12579" width="12.7109375" style="55" customWidth="1"/>
    <col min="12580" max="12580" width="20.7109375" style="55" customWidth="1"/>
    <col min="12581" max="12581" width="12.7109375" style="55" customWidth="1"/>
    <col min="12582" max="12582" width="16.7109375" style="55" customWidth="1"/>
    <col min="12583" max="12583" width="31.28515625" style="55" customWidth="1"/>
    <col min="12584" max="12584" width="20.28515625" style="55" customWidth="1"/>
    <col min="12585" max="12585" width="17.7109375" style="55" customWidth="1"/>
    <col min="12586" max="12586" width="32.5703125" style="55" customWidth="1"/>
    <col min="12587" max="12587" width="17.28515625" style="55" customWidth="1"/>
    <col min="12588" max="12588" width="13.42578125" style="55" customWidth="1"/>
    <col min="12589" max="12589" width="13.85546875" style="55" customWidth="1"/>
    <col min="12590" max="12591" width="17.28515625" style="55" customWidth="1"/>
    <col min="12592" max="12592" width="32.5703125" style="55" customWidth="1"/>
    <col min="12593" max="12776" width="7.85546875" style="55" customWidth="1"/>
    <col min="12777" max="12801" width="9" style="55"/>
    <col min="12802" max="12803" width="0" style="55" hidden="1" customWidth="1"/>
    <col min="12804" max="12805" width="20.5703125" style="55" customWidth="1"/>
    <col min="12806" max="12806" width="16.42578125" style="55" customWidth="1"/>
    <col min="12807" max="12807" width="16.28515625" style="55" customWidth="1"/>
    <col min="12808" max="12808" width="18.7109375" style="55" customWidth="1"/>
    <col min="12809" max="12809" width="16.42578125" style="55" customWidth="1"/>
    <col min="12810" max="12810" width="18.7109375" style="55" customWidth="1"/>
    <col min="12811" max="12811" width="17.140625" style="55" customWidth="1"/>
    <col min="12812" max="12812" width="13.85546875" style="55" customWidth="1"/>
    <col min="12813" max="12813" width="13.140625" style="55" customWidth="1"/>
    <col min="12814" max="12814" width="16.140625" style="55" customWidth="1"/>
    <col min="12815" max="12815" width="17.42578125" style="55" customWidth="1"/>
    <col min="12816" max="12816" width="22.42578125" style="55" customWidth="1"/>
    <col min="12817" max="12817" width="20.5703125" style="55" customWidth="1"/>
    <col min="12818" max="12818" width="14.140625" style="55" customWidth="1"/>
    <col min="12819" max="12819" width="37.85546875" style="55" bestFit="1" customWidth="1"/>
    <col min="12820" max="12822" width="25.28515625" style="55" customWidth="1"/>
    <col min="12823" max="12823" width="32.140625" style="55" customWidth="1"/>
    <col min="12824" max="12824" width="20.5703125" style="55" customWidth="1"/>
    <col min="12825" max="12825" width="20.42578125" style="55" customWidth="1"/>
    <col min="12826" max="12826" width="21.140625" style="55" customWidth="1"/>
    <col min="12827" max="12827" width="18.140625" style="55" bestFit="1" customWidth="1"/>
    <col min="12828" max="12828" width="17.7109375" style="55" bestFit="1" customWidth="1"/>
    <col min="12829" max="12829" width="25" style="55" customWidth="1"/>
    <col min="12830" max="12830" width="11.28515625" style="55" customWidth="1"/>
    <col min="12831" max="12831" width="9.5703125" style="55" customWidth="1"/>
    <col min="12832" max="12832" width="19.5703125" style="55" customWidth="1"/>
    <col min="12833" max="12833" width="16" style="55" customWidth="1"/>
    <col min="12834" max="12834" width="19" style="55" customWidth="1"/>
    <col min="12835" max="12835" width="12.7109375" style="55" customWidth="1"/>
    <col min="12836" max="12836" width="20.7109375" style="55" customWidth="1"/>
    <col min="12837" max="12837" width="12.7109375" style="55" customWidth="1"/>
    <col min="12838" max="12838" width="16.7109375" style="55" customWidth="1"/>
    <col min="12839" max="12839" width="31.28515625" style="55" customWidth="1"/>
    <col min="12840" max="12840" width="20.28515625" style="55" customWidth="1"/>
    <col min="12841" max="12841" width="17.7109375" style="55" customWidth="1"/>
    <col min="12842" max="12842" width="32.5703125" style="55" customWidth="1"/>
    <col min="12843" max="12843" width="17.28515625" style="55" customWidth="1"/>
    <col min="12844" max="12844" width="13.42578125" style="55" customWidth="1"/>
    <col min="12845" max="12845" width="13.85546875" style="55" customWidth="1"/>
    <col min="12846" max="12847" width="17.28515625" style="55" customWidth="1"/>
    <col min="12848" max="12848" width="32.5703125" style="55" customWidth="1"/>
    <col min="12849" max="13032" width="7.85546875" style="55" customWidth="1"/>
    <col min="13033" max="13057" width="9" style="55"/>
    <col min="13058" max="13059" width="0" style="55" hidden="1" customWidth="1"/>
    <col min="13060" max="13061" width="20.5703125" style="55" customWidth="1"/>
    <col min="13062" max="13062" width="16.42578125" style="55" customWidth="1"/>
    <col min="13063" max="13063" width="16.28515625" style="55" customWidth="1"/>
    <col min="13064" max="13064" width="18.7109375" style="55" customWidth="1"/>
    <col min="13065" max="13065" width="16.42578125" style="55" customWidth="1"/>
    <col min="13066" max="13066" width="18.7109375" style="55" customWidth="1"/>
    <col min="13067" max="13067" width="17.140625" style="55" customWidth="1"/>
    <col min="13068" max="13068" width="13.85546875" style="55" customWidth="1"/>
    <col min="13069" max="13069" width="13.140625" style="55" customWidth="1"/>
    <col min="13070" max="13070" width="16.140625" style="55" customWidth="1"/>
    <col min="13071" max="13071" width="17.42578125" style="55" customWidth="1"/>
    <col min="13072" max="13072" width="22.42578125" style="55" customWidth="1"/>
    <col min="13073" max="13073" width="20.5703125" style="55" customWidth="1"/>
    <col min="13074" max="13074" width="14.140625" style="55" customWidth="1"/>
    <col min="13075" max="13075" width="37.85546875" style="55" bestFit="1" customWidth="1"/>
    <col min="13076" max="13078" width="25.28515625" style="55" customWidth="1"/>
    <col min="13079" max="13079" width="32.140625" style="55" customWidth="1"/>
    <col min="13080" max="13080" width="20.5703125" style="55" customWidth="1"/>
    <col min="13081" max="13081" width="20.42578125" style="55" customWidth="1"/>
    <col min="13082" max="13082" width="21.140625" style="55" customWidth="1"/>
    <col min="13083" max="13083" width="18.140625" style="55" bestFit="1" customWidth="1"/>
    <col min="13084" max="13084" width="17.7109375" style="55" bestFit="1" customWidth="1"/>
    <col min="13085" max="13085" width="25" style="55" customWidth="1"/>
    <col min="13086" max="13086" width="11.28515625" style="55" customWidth="1"/>
    <col min="13087" max="13087" width="9.5703125" style="55" customWidth="1"/>
    <col min="13088" max="13088" width="19.5703125" style="55" customWidth="1"/>
    <col min="13089" max="13089" width="16" style="55" customWidth="1"/>
    <col min="13090" max="13090" width="19" style="55" customWidth="1"/>
    <col min="13091" max="13091" width="12.7109375" style="55" customWidth="1"/>
    <col min="13092" max="13092" width="20.7109375" style="55" customWidth="1"/>
    <col min="13093" max="13093" width="12.7109375" style="55" customWidth="1"/>
    <col min="13094" max="13094" width="16.7109375" style="55" customWidth="1"/>
    <col min="13095" max="13095" width="31.28515625" style="55" customWidth="1"/>
    <col min="13096" max="13096" width="20.28515625" style="55" customWidth="1"/>
    <col min="13097" max="13097" width="17.7109375" style="55" customWidth="1"/>
    <col min="13098" max="13098" width="32.5703125" style="55" customWidth="1"/>
    <col min="13099" max="13099" width="17.28515625" style="55" customWidth="1"/>
    <col min="13100" max="13100" width="13.42578125" style="55" customWidth="1"/>
    <col min="13101" max="13101" width="13.85546875" style="55" customWidth="1"/>
    <col min="13102" max="13103" width="17.28515625" style="55" customWidth="1"/>
    <col min="13104" max="13104" width="32.5703125" style="55" customWidth="1"/>
    <col min="13105" max="13288" width="7.85546875" style="55" customWidth="1"/>
    <col min="13289" max="13313" width="9" style="55"/>
    <col min="13314" max="13315" width="0" style="55" hidden="1" customWidth="1"/>
    <col min="13316" max="13317" width="20.5703125" style="55" customWidth="1"/>
    <col min="13318" max="13318" width="16.42578125" style="55" customWidth="1"/>
    <col min="13319" max="13319" width="16.28515625" style="55" customWidth="1"/>
    <col min="13320" max="13320" width="18.7109375" style="55" customWidth="1"/>
    <col min="13321" max="13321" width="16.42578125" style="55" customWidth="1"/>
    <col min="13322" max="13322" width="18.7109375" style="55" customWidth="1"/>
    <col min="13323" max="13323" width="17.140625" style="55" customWidth="1"/>
    <col min="13324" max="13324" width="13.85546875" style="55" customWidth="1"/>
    <col min="13325" max="13325" width="13.140625" style="55" customWidth="1"/>
    <col min="13326" max="13326" width="16.140625" style="55" customWidth="1"/>
    <col min="13327" max="13327" width="17.42578125" style="55" customWidth="1"/>
    <col min="13328" max="13328" width="22.42578125" style="55" customWidth="1"/>
    <col min="13329" max="13329" width="20.5703125" style="55" customWidth="1"/>
    <col min="13330" max="13330" width="14.140625" style="55" customWidth="1"/>
    <col min="13331" max="13331" width="37.85546875" style="55" bestFit="1" customWidth="1"/>
    <col min="13332" max="13334" width="25.28515625" style="55" customWidth="1"/>
    <col min="13335" max="13335" width="32.140625" style="55" customWidth="1"/>
    <col min="13336" max="13336" width="20.5703125" style="55" customWidth="1"/>
    <col min="13337" max="13337" width="20.42578125" style="55" customWidth="1"/>
    <col min="13338" max="13338" width="21.140625" style="55" customWidth="1"/>
    <col min="13339" max="13339" width="18.140625" style="55" bestFit="1" customWidth="1"/>
    <col min="13340" max="13340" width="17.7109375" style="55" bestFit="1" customWidth="1"/>
    <col min="13341" max="13341" width="25" style="55" customWidth="1"/>
    <col min="13342" max="13342" width="11.28515625" style="55" customWidth="1"/>
    <col min="13343" max="13343" width="9.5703125" style="55" customWidth="1"/>
    <col min="13344" max="13344" width="19.5703125" style="55" customWidth="1"/>
    <col min="13345" max="13345" width="16" style="55" customWidth="1"/>
    <col min="13346" max="13346" width="19" style="55" customWidth="1"/>
    <col min="13347" max="13347" width="12.7109375" style="55" customWidth="1"/>
    <col min="13348" max="13348" width="20.7109375" style="55" customWidth="1"/>
    <col min="13349" max="13349" width="12.7109375" style="55" customWidth="1"/>
    <col min="13350" max="13350" width="16.7109375" style="55" customWidth="1"/>
    <col min="13351" max="13351" width="31.28515625" style="55" customWidth="1"/>
    <col min="13352" max="13352" width="20.28515625" style="55" customWidth="1"/>
    <col min="13353" max="13353" width="17.7109375" style="55" customWidth="1"/>
    <col min="13354" max="13354" width="32.5703125" style="55" customWidth="1"/>
    <col min="13355" max="13355" width="17.28515625" style="55" customWidth="1"/>
    <col min="13356" max="13356" width="13.42578125" style="55" customWidth="1"/>
    <col min="13357" max="13357" width="13.85546875" style="55" customWidth="1"/>
    <col min="13358" max="13359" width="17.28515625" style="55" customWidth="1"/>
    <col min="13360" max="13360" width="32.5703125" style="55" customWidth="1"/>
    <col min="13361" max="13544" width="7.85546875" style="55" customWidth="1"/>
    <col min="13545" max="13569" width="9" style="55"/>
    <col min="13570" max="13571" width="0" style="55" hidden="1" customWidth="1"/>
    <col min="13572" max="13573" width="20.5703125" style="55" customWidth="1"/>
    <col min="13574" max="13574" width="16.42578125" style="55" customWidth="1"/>
    <col min="13575" max="13575" width="16.28515625" style="55" customWidth="1"/>
    <col min="13576" max="13576" width="18.7109375" style="55" customWidth="1"/>
    <col min="13577" max="13577" width="16.42578125" style="55" customWidth="1"/>
    <col min="13578" max="13578" width="18.7109375" style="55" customWidth="1"/>
    <col min="13579" max="13579" width="17.140625" style="55" customWidth="1"/>
    <col min="13580" max="13580" width="13.85546875" style="55" customWidth="1"/>
    <col min="13581" max="13581" width="13.140625" style="55" customWidth="1"/>
    <col min="13582" max="13582" width="16.140625" style="55" customWidth="1"/>
    <col min="13583" max="13583" width="17.42578125" style="55" customWidth="1"/>
    <col min="13584" max="13584" width="22.42578125" style="55" customWidth="1"/>
    <col min="13585" max="13585" width="20.5703125" style="55" customWidth="1"/>
    <col min="13586" max="13586" width="14.140625" style="55" customWidth="1"/>
    <col min="13587" max="13587" width="37.85546875" style="55" bestFit="1" customWidth="1"/>
    <col min="13588" max="13590" width="25.28515625" style="55" customWidth="1"/>
    <col min="13591" max="13591" width="32.140625" style="55" customWidth="1"/>
    <col min="13592" max="13592" width="20.5703125" style="55" customWidth="1"/>
    <col min="13593" max="13593" width="20.42578125" style="55" customWidth="1"/>
    <col min="13594" max="13594" width="21.140625" style="55" customWidth="1"/>
    <col min="13595" max="13595" width="18.140625" style="55" bestFit="1" customWidth="1"/>
    <col min="13596" max="13596" width="17.7109375" style="55" bestFit="1" customWidth="1"/>
    <col min="13597" max="13597" width="25" style="55" customWidth="1"/>
    <col min="13598" max="13598" width="11.28515625" style="55" customWidth="1"/>
    <col min="13599" max="13599" width="9.5703125" style="55" customWidth="1"/>
    <col min="13600" max="13600" width="19.5703125" style="55" customWidth="1"/>
    <col min="13601" max="13601" width="16" style="55" customWidth="1"/>
    <col min="13602" max="13602" width="19" style="55" customWidth="1"/>
    <col min="13603" max="13603" width="12.7109375" style="55" customWidth="1"/>
    <col min="13604" max="13604" width="20.7109375" style="55" customWidth="1"/>
    <col min="13605" max="13605" width="12.7109375" style="55" customWidth="1"/>
    <col min="13606" max="13606" width="16.7109375" style="55" customWidth="1"/>
    <col min="13607" max="13607" width="31.28515625" style="55" customWidth="1"/>
    <col min="13608" max="13608" width="20.28515625" style="55" customWidth="1"/>
    <col min="13609" max="13609" width="17.7109375" style="55" customWidth="1"/>
    <col min="13610" max="13610" width="32.5703125" style="55" customWidth="1"/>
    <col min="13611" max="13611" width="17.28515625" style="55" customWidth="1"/>
    <col min="13612" max="13612" width="13.42578125" style="55" customWidth="1"/>
    <col min="13613" max="13613" width="13.85546875" style="55" customWidth="1"/>
    <col min="13614" max="13615" width="17.28515625" style="55" customWidth="1"/>
    <col min="13616" max="13616" width="32.5703125" style="55" customWidth="1"/>
    <col min="13617" max="13800" width="7.85546875" style="55" customWidth="1"/>
    <col min="13801" max="13825" width="9" style="55"/>
    <col min="13826" max="13827" width="0" style="55" hidden="1" customWidth="1"/>
    <col min="13828" max="13829" width="20.5703125" style="55" customWidth="1"/>
    <col min="13830" max="13830" width="16.42578125" style="55" customWidth="1"/>
    <col min="13831" max="13831" width="16.28515625" style="55" customWidth="1"/>
    <col min="13832" max="13832" width="18.7109375" style="55" customWidth="1"/>
    <col min="13833" max="13833" width="16.42578125" style="55" customWidth="1"/>
    <col min="13834" max="13834" width="18.7109375" style="55" customWidth="1"/>
    <col min="13835" max="13835" width="17.140625" style="55" customWidth="1"/>
    <col min="13836" max="13836" width="13.85546875" style="55" customWidth="1"/>
    <col min="13837" max="13837" width="13.140625" style="55" customWidth="1"/>
    <col min="13838" max="13838" width="16.140625" style="55" customWidth="1"/>
    <col min="13839" max="13839" width="17.42578125" style="55" customWidth="1"/>
    <col min="13840" max="13840" width="22.42578125" style="55" customWidth="1"/>
    <col min="13841" max="13841" width="20.5703125" style="55" customWidth="1"/>
    <col min="13842" max="13842" width="14.140625" style="55" customWidth="1"/>
    <col min="13843" max="13843" width="37.85546875" style="55" bestFit="1" customWidth="1"/>
    <col min="13844" max="13846" width="25.28515625" style="55" customWidth="1"/>
    <col min="13847" max="13847" width="32.140625" style="55" customWidth="1"/>
    <col min="13848" max="13848" width="20.5703125" style="55" customWidth="1"/>
    <col min="13849" max="13849" width="20.42578125" style="55" customWidth="1"/>
    <col min="13850" max="13850" width="21.140625" style="55" customWidth="1"/>
    <col min="13851" max="13851" width="18.140625" style="55" bestFit="1" customWidth="1"/>
    <col min="13852" max="13852" width="17.7109375" style="55" bestFit="1" customWidth="1"/>
    <col min="13853" max="13853" width="25" style="55" customWidth="1"/>
    <col min="13854" max="13854" width="11.28515625" style="55" customWidth="1"/>
    <col min="13855" max="13855" width="9.5703125" style="55" customWidth="1"/>
    <col min="13856" max="13856" width="19.5703125" style="55" customWidth="1"/>
    <col min="13857" max="13857" width="16" style="55" customWidth="1"/>
    <col min="13858" max="13858" width="19" style="55" customWidth="1"/>
    <col min="13859" max="13859" width="12.7109375" style="55" customWidth="1"/>
    <col min="13860" max="13860" width="20.7109375" style="55" customWidth="1"/>
    <col min="13861" max="13861" width="12.7109375" style="55" customWidth="1"/>
    <col min="13862" max="13862" width="16.7109375" style="55" customWidth="1"/>
    <col min="13863" max="13863" width="31.28515625" style="55" customWidth="1"/>
    <col min="13864" max="13864" width="20.28515625" style="55" customWidth="1"/>
    <col min="13865" max="13865" width="17.7109375" style="55" customWidth="1"/>
    <col min="13866" max="13866" width="32.5703125" style="55" customWidth="1"/>
    <col min="13867" max="13867" width="17.28515625" style="55" customWidth="1"/>
    <col min="13868" max="13868" width="13.42578125" style="55" customWidth="1"/>
    <col min="13869" max="13869" width="13.85546875" style="55" customWidth="1"/>
    <col min="13870" max="13871" width="17.28515625" style="55" customWidth="1"/>
    <col min="13872" max="13872" width="32.5703125" style="55" customWidth="1"/>
    <col min="13873" max="14056" width="7.85546875" style="55" customWidth="1"/>
    <col min="14057" max="14081" width="9" style="55"/>
    <col min="14082" max="14083" width="0" style="55" hidden="1" customWidth="1"/>
    <col min="14084" max="14085" width="20.5703125" style="55" customWidth="1"/>
    <col min="14086" max="14086" width="16.42578125" style="55" customWidth="1"/>
    <col min="14087" max="14087" width="16.28515625" style="55" customWidth="1"/>
    <col min="14088" max="14088" width="18.7109375" style="55" customWidth="1"/>
    <col min="14089" max="14089" width="16.42578125" style="55" customWidth="1"/>
    <col min="14090" max="14090" width="18.7109375" style="55" customWidth="1"/>
    <col min="14091" max="14091" width="17.140625" style="55" customWidth="1"/>
    <col min="14092" max="14092" width="13.85546875" style="55" customWidth="1"/>
    <col min="14093" max="14093" width="13.140625" style="55" customWidth="1"/>
    <col min="14094" max="14094" width="16.140625" style="55" customWidth="1"/>
    <col min="14095" max="14095" width="17.42578125" style="55" customWidth="1"/>
    <col min="14096" max="14096" width="22.42578125" style="55" customWidth="1"/>
    <col min="14097" max="14097" width="20.5703125" style="55" customWidth="1"/>
    <col min="14098" max="14098" width="14.140625" style="55" customWidth="1"/>
    <col min="14099" max="14099" width="37.85546875" style="55" bestFit="1" customWidth="1"/>
    <col min="14100" max="14102" width="25.28515625" style="55" customWidth="1"/>
    <col min="14103" max="14103" width="32.140625" style="55" customWidth="1"/>
    <col min="14104" max="14104" width="20.5703125" style="55" customWidth="1"/>
    <col min="14105" max="14105" width="20.42578125" style="55" customWidth="1"/>
    <col min="14106" max="14106" width="21.140625" style="55" customWidth="1"/>
    <col min="14107" max="14107" width="18.140625" style="55" bestFit="1" customWidth="1"/>
    <col min="14108" max="14108" width="17.7109375" style="55" bestFit="1" customWidth="1"/>
    <col min="14109" max="14109" width="25" style="55" customWidth="1"/>
    <col min="14110" max="14110" width="11.28515625" style="55" customWidth="1"/>
    <col min="14111" max="14111" width="9.5703125" style="55" customWidth="1"/>
    <col min="14112" max="14112" width="19.5703125" style="55" customWidth="1"/>
    <col min="14113" max="14113" width="16" style="55" customWidth="1"/>
    <col min="14114" max="14114" width="19" style="55" customWidth="1"/>
    <col min="14115" max="14115" width="12.7109375" style="55" customWidth="1"/>
    <col min="14116" max="14116" width="20.7109375" style="55" customWidth="1"/>
    <col min="14117" max="14117" width="12.7109375" style="55" customWidth="1"/>
    <col min="14118" max="14118" width="16.7109375" style="55" customWidth="1"/>
    <col min="14119" max="14119" width="31.28515625" style="55" customWidth="1"/>
    <col min="14120" max="14120" width="20.28515625" style="55" customWidth="1"/>
    <col min="14121" max="14121" width="17.7109375" style="55" customWidth="1"/>
    <col min="14122" max="14122" width="32.5703125" style="55" customWidth="1"/>
    <col min="14123" max="14123" width="17.28515625" style="55" customWidth="1"/>
    <col min="14124" max="14124" width="13.42578125" style="55" customWidth="1"/>
    <col min="14125" max="14125" width="13.85546875" style="55" customWidth="1"/>
    <col min="14126" max="14127" width="17.28515625" style="55" customWidth="1"/>
    <col min="14128" max="14128" width="32.5703125" style="55" customWidth="1"/>
    <col min="14129" max="14312" width="7.85546875" style="55" customWidth="1"/>
    <col min="14313" max="14337" width="9" style="55"/>
    <col min="14338" max="14339" width="0" style="55" hidden="1" customWidth="1"/>
    <col min="14340" max="14341" width="20.5703125" style="55" customWidth="1"/>
    <col min="14342" max="14342" width="16.42578125" style="55" customWidth="1"/>
    <col min="14343" max="14343" width="16.28515625" style="55" customWidth="1"/>
    <col min="14344" max="14344" width="18.7109375" style="55" customWidth="1"/>
    <col min="14345" max="14345" width="16.42578125" style="55" customWidth="1"/>
    <col min="14346" max="14346" width="18.7109375" style="55" customWidth="1"/>
    <col min="14347" max="14347" width="17.140625" style="55" customWidth="1"/>
    <col min="14348" max="14348" width="13.85546875" style="55" customWidth="1"/>
    <col min="14349" max="14349" width="13.140625" style="55" customWidth="1"/>
    <col min="14350" max="14350" width="16.140625" style="55" customWidth="1"/>
    <col min="14351" max="14351" width="17.42578125" style="55" customWidth="1"/>
    <col min="14352" max="14352" width="22.42578125" style="55" customWidth="1"/>
    <col min="14353" max="14353" width="20.5703125" style="55" customWidth="1"/>
    <col min="14354" max="14354" width="14.140625" style="55" customWidth="1"/>
    <col min="14355" max="14355" width="37.85546875" style="55" bestFit="1" customWidth="1"/>
    <col min="14356" max="14358" width="25.28515625" style="55" customWidth="1"/>
    <col min="14359" max="14359" width="32.140625" style="55" customWidth="1"/>
    <col min="14360" max="14360" width="20.5703125" style="55" customWidth="1"/>
    <col min="14361" max="14361" width="20.42578125" style="55" customWidth="1"/>
    <col min="14362" max="14362" width="21.140625" style="55" customWidth="1"/>
    <col min="14363" max="14363" width="18.140625" style="55" bestFit="1" customWidth="1"/>
    <col min="14364" max="14364" width="17.7109375" style="55" bestFit="1" customWidth="1"/>
    <col min="14365" max="14365" width="25" style="55" customWidth="1"/>
    <col min="14366" max="14366" width="11.28515625" style="55" customWidth="1"/>
    <col min="14367" max="14367" width="9.5703125" style="55" customWidth="1"/>
    <col min="14368" max="14368" width="19.5703125" style="55" customWidth="1"/>
    <col min="14369" max="14369" width="16" style="55" customWidth="1"/>
    <col min="14370" max="14370" width="19" style="55" customWidth="1"/>
    <col min="14371" max="14371" width="12.7109375" style="55" customWidth="1"/>
    <col min="14372" max="14372" width="20.7109375" style="55" customWidth="1"/>
    <col min="14373" max="14373" width="12.7109375" style="55" customWidth="1"/>
    <col min="14374" max="14374" width="16.7109375" style="55" customWidth="1"/>
    <col min="14375" max="14375" width="31.28515625" style="55" customWidth="1"/>
    <col min="14376" max="14376" width="20.28515625" style="55" customWidth="1"/>
    <col min="14377" max="14377" width="17.7109375" style="55" customWidth="1"/>
    <col min="14378" max="14378" width="32.5703125" style="55" customWidth="1"/>
    <col min="14379" max="14379" width="17.28515625" style="55" customWidth="1"/>
    <col min="14380" max="14380" width="13.42578125" style="55" customWidth="1"/>
    <col min="14381" max="14381" width="13.85546875" style="55" customWidth="1"/>
    <col min="14382" max="14383" width="17.28515625" style="55" customWidth="1"/>
    <col min="14384" max="14384" width="32.5703125" style="55" customWidth="1"/>
    <col min="14385" max="14568" width="7.85546875" style="55" customWidth="1"/>
    <col min="14569" max="14593" width="9" style="55"/>
    <col min="14594" max="14595" width="0" style="55" hidden="1" customWidth="1"/>
    <col min="14596" max="14597" width="20.5703125" style="55" customWidth="1"/>
    <col min="14598" max="14598" width="16.42578125" style="55" customWidth="1"/>
    <col min="14599" max="14599" width="16.28515625" style="55" customWidth="1"/>
    <col min="14600" max="14600" width="18.7109375" style="55" customWidth="1"/>
    <col min="14601" max="14601" width="16.42578125" style="55" customWidth="1"/>
    <col min="14602" max="14602" width="18.7109375" style="55" customWidth="1"/>
    <col min="14603" max="14603" width="17.140625" style="55" customWidth="1"/>
    <col min="14604" max="14604" width="13.85546875" style="55" customWidth="1"/>
    <col min="14605" max="14605" width="13.140625" style="55" customWidth="1"/>
    <col min="14606" max="14606" width="16.140625" style="55" customWidth="1"/>
    <col min="14607" max="14607" width="17.42578125" style="55" customWidth="1"/>
    <col min="14608" max="14608" width="22.42578125" style="55" customWidth="1"/>
    <col min="14609" max="14609" width="20.5703125" style="55" customWidth="1"/>
    <col min="14610" max="14610" width="14.140625" style="55" customWidth="1"/>
    <col min="14611" max="14611" width="37.85546875" style="55" bestFit="1" customWidth="1"/>
    <col min="14612" max="14614" width="25.28515625" style="55" customWidth="1"/>
    <col min="14615" max="14615" width="32.140625" style="55" customWidth="1"/>
    <col min="14616" max="14616" width="20.5703125" style="55" customWidth="1"/>
    <col min="14617" max="14617" width="20.42578125" style="55" customWidth="1"/>
    <col min="14618" max="14618" width="21.140625" style="55" customWidth="1"/>
    <col min="14619" max="14619" width="18.140625" style="55" bestFit="1" customWidth="1"/>
    <col min="14620" max="14620" width="17.7109375" style="55" bestFit="1" customWidth="1"/>
    <col min="14621" max="14621" width="25" style="55" customWidth="1"/>
    <col min="14622" max="14622" width="11.28515625" style="55" customWidth="1"/>
    <col min="14623" max="14623" width="9.5703125" style="55" customWidth="1"/>
    <col min="14624" max="14624" width="19.5703125" style="55" customWidth="1"/>
    <col min="14625" max="14625" width="16" style="55" customWidth="1"/>
    <col min="14626" max="14626" width="19" style="55" customWidth="1"/>
    <col min="14627" max="14627" width="12.7109375" style="55" customWidth="1"/>
    <col min="14628" max="14628" width="20.7109375" style="55" customWidth="1"/>
    <col min="14629" max="14629" width="12.7109375" style="55" customWidth="1"/>
    <col min="14630" max="14630" width="16.7109375" style="55" customWidth="1"/>
    <col min="14631" max="14631" width="31.28515625" style="55" customWidth="1"/>
    <col min="14632" max="14632" width="20.28515625" style="55" customWidth="1"/>
    <col min="14633" max="14633" width="17.7109375" style="55" customWidth="1"/>
    <col min="14634" max="14634" width="32.5703125" style="55" customWidth="1"/>
    <col min="14635" max="14635" width="17.28515625" style="55" customWidth="1"/>
    <col min="14636" max="14636" width="13.42578125" style="55" customWidth="1"/>
    <col min="14637" max="14637" width="13.85546875" style="55" customWidth="1"/>
    <col min="14638" max="14639" width="17.28515625" style="55" customWidth="1"/>
    <col min="14640" max="14640" width="32.5703125" style="55" customWidth="1"/>
    <col min="14641" max="14824" width="7.85546875" style="55" customWidth="1"/>
    <col min="14825" max="14849" width="9" style="55"/>
    <col min="14850" max="14851" width="0" style="55" hidden="1" customWidth="1"/>
    <col min="14852" max="14853" width="20.5703125" style="55" customWidth="1"/>
    <col min="14854" max="14854" width="16.42578125" style="55" customWidth="1"/>
    <col min="14855" max="14855" width="16.28515625" style="55" customWidth="1"/>
    <col min="14856" max="14856" width="18.7109375" style="55" customWidth="1"/>
    <col min="14857" max="14857" width="16.42578125" style="55" customWidth="1"/>
    <col min="14858" max="14858" width="18.7109375" style="55" customWidth="1"/>
    <col min="14859" max="14859" width="17.140625" style="55" customWidth="1"/>
    <col min="14860" max="14860" width="13.85546875" style="55" customWidth="1"/>
    <col min="14861" max="14861" width="13.140625" style="55" customWidth="1"/>
    <col min="14862" max="14862" width="16.140625" style="55" customWidth="1"/>
    <col min="14863" max="14863" width="17.42578125" style="55" customWidth="1"/>
    <col min="14864" max="14864" width="22.42578125" style="55" customWidth="1"/>
    <col min="14865" max="14865" width="20.5703125" style="55" customWidth="1"/>
    <col min="14866" max="14866" width="14.140625" style="55" customWidth="1"/>
    <col min="14867" max="14867" width="37.85546875" style="55" bestFit="1" customWidth="1"/>
    <col min="14868" max="14870" width="25.28515625" style="55" customWidth="1"/>
    <col min="14871" max="14871" width="32.140625" style="55" customWidth="1"/>
    <col min="14872" max="14872" width="20.5703125" style="55" customWidth="1"/>
    <col min="14873" max="14873" width="20.42578125" style="55" customWidth="1"/>
    <col min="14874" max="14874" width="21.140625" style="55" customWidth="1"/>
    <col min="14875" max="14875" width="18.140625" style="55" bestFit="1" customWidth="1"/>
    <col min="14876" max="14876" width="17.7109375" style="55" bestFit="1" customWidth="1"/>
    <col min="14877" max="14877" width="25" style="55" customWidth="1"/>
    <col min="14878" max="14878" width="11.28515625" style="55" customWidth="1"/>
    <col min="14879" max="14879" width="9.5703125" style="55" customWidth="1"/>
    <col min="14880" max="14880" width="19.5703125" style="55" customWidth="1"/>
    <col min="14881" max="14881" width="16" style="55" customWidth="1"/>
    <col min="14882" max="14882" width="19" style="55" customWidth="1"/>
    <col min="14883" max="14883" width="12.7109375" style="55" customWidth="1"/>
    <col min="14884" max="14884" width="20.7109375" style="55" customWidth="1"/>
    <col min="14885" max="14885" width="12.7109375" style="55" customWidth="1"/>
    <col min="14886" max="14886" width="16.7109375" style="55" customWidth="1"/>
    <col min="14887" max="14887" width="31.28515625" style="55" customWidth="1"/>
    <col min="14888" max="14888" width="20.28515625" style="55" customWidth="1"/>
    <col min="14889" max="14889" width="17.7109375" style="55" customWidth="1"/>
    <col min="14890" max="14890" width="32.5703125" style="55" customWidth="1"/>
    <col min="14891" max="14891" width="17.28515625" style="55" customWidth="1"/>
    <col min="14892" max="14892" width="13.42578125" style="55" customWidth="1"/>
    <col min="14893" max="14893" width="13.85546875" style="55" customWidth="1"/>
    <col min="14894" max="14895" width="17.28515625" style="55" customWidth="1"/>
    <col min="14896" max="14896" width="32.5703125" style="55" customWidth="1"/>
    <col min="14897" max="15080" width="7.85546875" style="55" customWidth="1"/>
    <col min="15081" max="15105" width="9" style="55"/>
    <col min="15106" max="15107" width="0" style="55" hidden="1" customWidth="1"/>
    <col min="15108" max="15109" width="20.5703125" style="55" customWidth="1"/>
    <col min="15110" max="15110" width="16.42578125" style="55" customWidth="1"/>
    <col min="15111" max="15111" width="16.28515625" style="55" customWidth="1"/>
    <col min="15112" max="15112" width="18.7109375" style="55" customWidth="1"/>
    <col min="15113" max="15113" width="16.42578125" style="55" customWidth="1"/>
    <col min="15114" max="15114" width="18.7109375" style="55" customWidth="1"/>
    <col min="15115" max="15115" width="17.140625" style="55" customWidth="1"/>
    <col min="15116" max="15116" width="13.85546875" style="55" customWidth="1"/>
    <col min="15117" max="15117" width="13.140625" style="55" customWidth="1"/>
    <col min="15118" max="15118" width="16.140625" style="55" customWidth="1"/>
    <col min="15119" max="15119" width="17.42578125" style="55" customWidth="1"/>
    <col min="15120" max="15120" width="22.42578125" style="55" customWidth="1"/>
    <col min="15121" max="15121" width="20.5703125" style="55" customWidth="1"/>
    <col min="15122" max="15122" width="14.140625" style="55" customWidth="1"/>
    <col min="15123" max="15123" width="37.85546875" style="55" bestFit="1" customWidth="1"/>
    <col min="15124" max="15126" width="25.28515625" style="55" customWidth="1"/>
    <col min="15127" max="15127" width="32.140625" style="55" customWidth="1"/>
    <col min="15128" max="15128" width="20.5703125" style="55" customWidth="1"/>
    <col min="15129" max="15129" width="20.42578125" style="55" customWidth="1"/>
    <col min="15130" max="15130" width="21.140625" style="55" customWidth="1"/>
    <col min="15131" max="15131" width="18.140625" style="55" bestFit="1" customWidth="1"/>
    <col min="15132" max="15132" width="17.7109375" style="55" bestFit="1" customWidth="1"/>
    <col min="15133" max="15133" width="25" style="55" customWidth="1"/>
    <col min="15134" max="15134" width="11.28515625" style="55" customWidth="1"/>
    <col min="15135" max="15135" width="9.5703125" style="55" customWidth="1"/>
    <col min="15136" max="15136" width="19.5703125" style="55" customWidth="1"/>
    <col min="15137" max="15137" width="16" style="55" customWidth="1"/>
    <col min="15138" max="15138" width="19" style="55" customWidth="1"/>
    <col min="15139" max="15139" width="12.7109375" style="55" customWidth="1"/>
    <col min="15140" max="15140" width="20.7109375" style="55" customWidth="1"/>
    <col min="15141" max="15141" width="12.7109375" style="55" customWidth="1"/>
    <col min="15142" max="15142" width="16.7109375" style="55" customWidth="1"/>
    <col min="15143" max="15143" width="31.28515625" style="55" customWidth="1"/>
    <col min="15144" max="15144" width="20.28515625" style="55" customWidth="1"/>
    <col min="15145" max="15145" width="17.7109375" style="55" customWidth="1"/>
    <col min="15146" max="15146" width="32.5703125" style="55" customWidth="1"/>
    <col min="15147" max="15147" width="17.28515625" style="55" customWidth="1"/>
    <col min="15148" max="15148" width="13.42578125" style="55" customWidth="1"/>
    <col min="15149" max="15149" width="13.85546875" style="55" customWidth="1"/>
    <col min="15150" max="15151" width="17.28515625" style="55" customWidth="1"/>
    <col min="15152" max="15152" width="32.5703125" style="55" customWidth="1"/>
    <col min="15153" max="15336" width="7.85546875" style="55" customWidth="1"/>
    <col min="15337" max="15361" width="9" style="55"/>
    <col min="15362" max="15363" width="0" style="55" hidden="1" customWidth="1"/>
    <col min="15364" max="15365" width="20.5703125" style="55" customWidth="1"/>
    <col min="15366" max="15366" width="16.42578125" style="55" customWidth="1"/>
    <col min="15367" max="15367" width="16.28515625" style="55" customWidth="1"/>
    <col min="15368" max="15368" width="18.7109375" style="55" customWidth="1"/>
    <col min="15369" max="15369" width="16.42578125" style="55" customWidth="1"/>
    <col min="15370" max="15370" width="18.7109375" style="55" customWidth="1"/>
    <col min="15371" max="15371" width="17.140625" style="55" customWidth="1"/>
    <col min="15372" max="15372" width="13.85546875" style="55" customWidth="1"/>
    <col min="15373" max="15373" width="13.140625" style="55" customWidth="1"/>
    <col min="15374" max="15374" width="16.140625" style="55" customWidth="1"/>
    <col min="15375" max="15375" width="17.42578125" style="55" customWidth="1"/>
    <col min="15376" max="15376" width="22.42578125" style="55" customWidth="1"/>
    <col min="15377" max="15377" width="20.5703125" style="55" customWidth="1"/>
    <col min="15378" max="15378" width="14.140625" style="55" customWidth="1"/>
    <col min="15379" max="15379" width="37.85546875" style="55" bestFit="1" customWidth="1"/>
    <col min="15380" max="15382" width="25.28515625" style="55" customWidth="1"/>
    <col min="15383" max="15383" width="32.140625" style="55" customWidth="1"/>
    <col min="15384" max="15384" width="20.5703125" style="55" customWidth="1"/>
    <col min="15385" max="15385" width="20.42578125" style="55" customWidth="1"/>
    <col min="15386" max="15386" width="21.140625" style="55" customWidth="1"/>
    <col min="15387" max="15387" width="18.140625" style="55" bestFit="1" customWidth="1"/>
    <col min="15388" max="15388" width="17.7109375" style="55" bestFit="1" customWidth="1"/>
    <col min="15389" max="15389" width="25" style="55" customWidth="1"/>
    <col min="15390" max="15390" width="11.28515625" style="55" customWidth="1"/>
    <col min="15391" max="15391" width="9.5703125" style="55" customWidth="1"/>
    <col min="15392" max="15392" width="19.5703125" style="55" customWidth="1"/>
    <col min="15393" max="15393" width="16" style="55" customWidth="1"/>
    <col min="15394" max="15394" width="19" style="55" customWidth="1"/>
    <col min="15395" max="15395" width="12.7109375" style="55" customWidth="1"/>
    <col min="15396" max="15396" width="20.7109375" style="55" customWidth="1"/>
    <col min="15397" max="15397" width="12.7109375" style="55" customWidth="1"/>
    <col min="15398" max="15398" width="16.7109375" style="55" customWidth="1"/>
    <col min="15399" max="15399" width="31.28515625" style="55" customWidth="1"/>
    <col min="15400" max="15400" width="20.28515625" style="55" customWidth="1"/>
    <col min="15401" max="15401" width="17.7109375" style="55" customWidth="1"/>
    <col min="15402" max="15402" width="32.5703125" style="55" customWidth="1"/>
    <col min="15403" max="15403" width="17.28515625" style="55" customWidth="1"/>
    <col min="15404" max="15404" width="13.42578125" style="55" customWidth="1"/>
    <col min="15405" max="15405" width="13.85546875" style="55" customWidth="1"/>
    <col min="15406" max="15407" width="17.28515625" style="55" customWidth="1"/>
    <col min="15408" max="15408" width="32.5703125" style="55" customWidth="1"/>
    <col min="15409" max="15592" width="7.85546875" style="55" customWidth="1"/>
    <col min="15593" max="15617" width="9" style="55"/>
    <col min="15618" max="15619" width="0" style="55" hidden="1" customWidth="1"/>
    <col min="15620" max="15621" width="20.5703125" style="55" customWidth="1"/>
    <col min="15622" max="15622" width="16.42578125" style="55" customWidth="1"/>
    <col min="15623" max="15623" width="16.28515625" style="55" customWidth="1"/>
    <col min="15624" max="15624" width="18.7109375" style="55" customWidth="1"/>
    <col min="15625" max="15625" width="16.42578125" style="55" customWidth="1"/>
    <col min="15626" max="15626" width="18.7109375" style="55" customWidth="1"/>
    <col min="15627" max="15627" width="17.140625" style="55" customWidth="1"/>
    <col min="15628" max="15628" width="13.85546875" style="55" customWidth="1"/>
    <col min="15629" max="15629" width="13.140625" style="55" customWidth="1"/>
    <col min="15630" max="15630" width="16.140625" style="55" customWidth="1"/>
    <col min="15631" max="15631" width="17.42578125" style="55" customWidth="1"/>
    <col min="15632" max="15632" width="22.42578125" style="55" customWidth="1"/>
    <col min="15633" max="15633" width="20.5703125" style="55" customWidth="1"/>
    <col min="15634" max="15634" width="14.140625" style="55" customWidth="1"/>
    <col min="15635" max="15635" width="37.85546875" style="55" bestFit="1" customWidth="1"/>
    <col min="15636" max="15638" width="25.28515625" style="55" customWidth="1"/>
    <col min="15639" max="15639" width="32.140625" style="55" customWidth="1"/>
    <col min="15640" max="15640" width="20.5703125" style="55" customWidth="1"/>
    <col min="15641" max="15641" width="20.42578125" style="55" customWidth="1"/>
    <col min="15642" max="15642" width="21.140625" style="55" customWidth="1"/>
    <col min="15643" max="15643" width="18.140625" style="55" bestFit="1" customWidth="1"/>
    <col min="15644" max="15644" width="17.7109375" style="55" bestFit="1" customWidth="1"/>
    <col min="15645" max="15645" width="25" style="55" customWidth="1"/>
    <col min="15646" max="15646" width="11.28515625" style="55" customWidth="1"/>
    <col min="15647" max="15647" width="9.5703125" style="55" customWidth="1"/>
    <col min="15648" max="15648" width="19.5703125" style="55" customWidth="1"/>
    <col min="15649" max="15649" width="16" style="55" customWidth="1"/>
    <col min="15650" max="15650" width="19" style="55" customWidth="1"/>
    <col min="15651" max="15651" width="12.7109375" style="55" customWidth="1"/>
    <col min="15652" max="15652" width="20.7109375" style="55" customWidth="1"/>
    <col min="15653" max="15653" width="12.7109375" style="55" customWidth="1"/>
    <col min="15654" max="15654" width="16.7109375" style="55" customWidth="1"/>
    <col min="15655" max="15655" width="31.28515625" style="55" customWidth="1"/>
    <col min="15656" max="15656" width="20.28515625" style="55" customWidth="1"/>
    <col min="15657" max="15657" width="17.7109375" style="55" customWidth="1"/>
    <col min="15658" max="15658" width="32.5703125" style="55" customWidth="1"/>
    <col min="15659" max="15659" width="17.28515625" style="55" customWidth="1"/>
    <col min="15660" max="15660" width="13.42578125" style="55" customWidth="1"/>
    <col min="15661" max="15661" width="13.85546875" style="55" customWidth="1"/>
    <col min="15662" max="15663" width="17.28515625" style="55" customWidth="1"/>
    <col min="15664" max="15664" width="32.5703125" style="55" customWidth="1"/>
    <col min="15665" max="15848" width="7.85546875" style="55" customWidth="1"/>
    <col min="15849" max="15873" width="9" style="55"/>
    <col min="15874" max="15875" width="0" style="55" hidden="1" customWidth="1"/>
    <col min="15876" max="15877" width="20.5703125" style="55" customWidth="1"/>
    <col min="15878" max="15878" width="16.42578125" style="55" customWidth="1"/>
    <col min="15879" max="15879" width="16.28515625" style="55" customWidth="1"/>
    <col min="15880" max="15880" width="18.7109375" style="55" customWidth="1"/>
    <col min="15881" max="15881" width="16.42578125" style="55" customWidth="1"/>
    <col min="15882" max="15882" width="18.7109375" style="55" customWidth="1"/>
    <col min="15883" max="15883" width="17.140625" style="55" customWidth="1"/>
    <col min="15884" max="15884" width="13.85546875" style="55" customWidth="1"/>
    <col min="15885" max="15885" width="13.140625" style="55" customWidth="1"/>
    <col min="15886" max="15886" width="16.140625" style="55" customWidth="1"/>
    <col min="15887" max="15887" width="17.42578125" style="55" customWidth="1"/>
    <col min="15888" max="15888" width="22.42578125" style="55" customWidth="1"/>
    <col min="15889" max="15889" width="20.5703125" style="55" customWidth="1"/>
    <col min="15890" max="15890" width="14.140625" style="55" customWidth="1"/>
    <col min="15891" max="15891" width="37.85546875" style="55" bestFit="1" customWidth="1"/>
    <col min="15892" max="15894" width="25.28515625" style="55" customWidth="1"/>
    <col min="15895" max="15895" width="32.140625" style="55" customWidth="1"/>
    <col min="15896" max="15896" width="20.5703125" style="55" customWidth="1"/>
    <col min="15897" max="15897" width="20.42578125" style="55" customWidth="1"/>
    <col min="15898" max="15898" width="21.140625" style="55" customWidth="1"/>
    <col min="15899" max="15899" width="18.140625" style="55" bestFit="1" customWidth="1"/>
    <col min="15900" max="15900" width="17.7109375" style="55" bestFit="1" customWidth="1"/>
    <col min="15901" max="15901" width="25" style="55" customWidth="1"/>
    <col min="15902" max="15902" width="11.28515625" style="55" customWidth="1"/>
    <col min="15903" max="15903" width="9.5703125" style="55" customWidth="1"/>
    <col min="15904" max="15904" width="19.5703125" style="55" customWidth="1"/>
    <col min="15905" max="15905" width="16" style="55" customWidth="1"/>
    <col min="15906" max="15906" width="19" style="55" customWidth="1"/>
    <col min="15907" max="15907" width="12.7109375" style="55" customWidth="1"/>
    <col min="15908" max="15908" width="20.7109375" style="55" customWidth="1"/>
    <col min="15909" max="15909" width="12.7109375" style="55" customWidth="1"/>
    <col min="15910" max="15910" width="16.7109375" style="55" customWidth="1"/>
    <col min="15911" max="15911" width="31.28515625" style="55" customWidth="1"/>
    <col min="15912" max="15912" width="20.28515625" style="55" customWidth="1"/>
    <col min="15913" max="15913" width="17.7109375" style="55" customWidth="1"/>
    <col min="15914" max="15914" width="32.5703125" style="55" customWidth="1"/>
    <col min="15915" max="15915" width="17.28515625" style="55" customWidth="1"/>
    <col min="15916" max="15916" width="13.42578125" style="55" customWidth="1"/>
    <col min="15917" max="15917" width="13.85546875" style="55" customWidth="1"/>
    <col min="15918" max="15919" width="17.28515625" style="55" customWidth="1"/>
    <col min="15920" max="15920" width="32.5703125" style="55" customWidth="1"/>
    <col min="15921" max="16104" width="7.85546875" style="55" customWidth="1"/>
    <col min="16105" max="16129" width="9" style="55"/>
    <col min="16130" max="16131" width="0" style="55" hidden="1" customWidth="1"/>
    <col min="16132" max="16133" width="20.5703125" style="55" customWidth="1"/>
    <col min="16134" max="16134" width="16.42578125" style="55" customWidth="1"/>
    <col min="16135" max="16135" width="16.28515625" style="55" customWidth="1"/>
    <col min="16136" max="16136" width="18.7109375" style="55" customWidth="1"/>
    <col min="16137" max="16137" width="16.42578125" style="55" customWidth="1"/>
    <col min="16138" max="16138" width="18.7109375" style="55" customWidth="1"/>
    <col min="16139" max="16139" width="17.140625" style="55" customWidth="1"/>
    <col min="16140" max="16140" width="13.85546875" style="55" customWidth="1"/>
    <col min="16141" max="16141" width="13.140625" style="55" customWidth="1"/>
    <col min="16142" max="16142" width="16.140625" style="55" customWidth="1"/>
    <col min="16143" max="16143" width="17.42578125" style="55" customWidth="1"/>
    <col min="16144" max="16144" width="22.42578125" style="55" customWidth="1"/>
    <col min="16145" max="16145" width="20.5703125" style="55" customWidth="1"/>
    <col min="16146" max="16146" width="14.140625" style="55" customWidth="1"/>
    <col min="16147" max="16147" width="37.85546875" style="55" bestFit="1" customWidth="1"/>
    <col min="16148" max="16150" width="25.28515625" style="55" customWidth="1"/>
    <col min="16151" max="16151" width="32.140625" style="55" customWidth="1"/>
    <col min="16152" max="16152" width="20.5703125" style="55" customWidth="1"/>
    <col min="16153" max="16153" width="20.42578125" style="55" customWidth="1"/>
    <col min="16154" max="16154" width="21.140625" style="55" customWidth="1"/>
    <col min="16155" max="16155" width="18.140625" style="55" bestFit="1" customWidth="1"/>
    <col min="16156" max="16156" width="17.7109375" style="55" bestFit="1" customWidth="1"/>
    <col min="16157" max="16157" width="25" style="55" customWidth="1"/>
    <col min="16158" max="16158" width="11.28515625" style="55" customWidth="1"/>
    <col min="16159" max="16159" width="9.5703125" style="55" customWidth="1"/>
    <col min="16160" max="16160" width="19.5703125" style="55" customWidth="1"/>
    <col min="16161" max="16161" width="16" style="55" customWidth="1"/>
    <col min="16162" max="16162" width="19" style="55" customWidth="1"/>
    <col min="16163" max="16163" width="12.7109375" style="55" customWidth="1"/>
    <col min="16164" max="16164" width="20.7109375" style="55" customWidth="1"/>
    <col min="16165" max="16165" width="12.7109375" style="55" customWidth="1"/>
    <col min="16166" max="16166" width="16.7109375" style="55" customWidth="1"/>
    <col min="16167" max="16167" width="31.28515625" style="55" customWidth="1"/>
    <col min="16168" max="16168" width="20.28515625" style="55" customWidth="1"/>
    <col min="16169" max="16169" width="17.7109375" style="55" customWidth="1"/>
    <col min="16170" max="16170" width="32.5703125" style="55" customWidth="1"/>
    <col min="16171" max="16171" width="17.28515625" style="55" customWidth="1"/>
    <col min="16172" max="16172" width="13.42578125" style="55" customWidth="1"/>
    <col min="16173" max="16173" width="13.85546875" style="55" customWidth="1"/>
    <col min="16174" max="16175" width="17.28515625" style="55" customWidth="1"/>
    <col min="16176" max="16176" width="32.5703125" style="55" customWidth="1"/>
    <col min="16177" max="16360" width="7.85546875" style="55" customWidth="1"/>
    <col min="16361" max="16384" width="9" style="55"/>
  </cols>
  <sheetData>
    <row r="1" spans="1:97" s="41" customFormat="1" x14ac:dyDescent="0.25">
      <c r="A1" s="31" t="s">
        <v>259</v>
      </c>
      <c r="B1" s="31" t="s">
        <v>260</v>
      </c>
      <c r="C1" s="31"/>
      <c r="D1" s="31" t="s">
        <v>261</v>
      </c>
      <c r="E1" s="31" t="s">
        <v>262</v>
      </c>
      <c r="F1" s="32" t="s">
        <v>263</v>
      </c>
      <c r="G1" s="32" t="s">
        <v>264</v>
      </c>
      <c r="H1" s="33" t="s">
        <v>265</v>
      </c>
      <c r="I1" s="33" t="s">
        <v>266</v>
      </c>
      <c r="J1" s="33" t="s">
        <v>267</v>
      </c>
      <c r="K1" s="31" t="s">
        <v>268</v>
      </c>
      <c r="L1" s="33" t="s">
        <v>269</v>
      </c>
      <c r="M1" s="33" t="s">
        <v>8</v>
      </c>
      <c r="N1" s="32" t="s">
        <v>270</v>
      </c>
      <c r="O1" s="34" t="s">
        <v>271</v>
      </c>
      <c r="P1" s="31" t="s">
        <v>272</v>
      </c>
      <c r="Q1" s="31" t="s">
        <v>273</v>
      </c>
      <c r="R1" s="31" t="s">
        <v>274</v>
      </c>
      <c r="S1" s="33" t="s">
        <v>275</v>
      </c>
      <c r="T1" s="31" t="s">
        <v>276</v>
      </c>
      <c r="U1" s="31" t="s">
        <v>277</v>
      </c>
      <c r="V1" s="33" t="s">
        <v>278</v>
      </c>
      <c r="W1" s="31" t="s">
        <v>279</v>
      </c>
      <c r="X1" s="31" t="s">
        <v>280</v>
      </c>
      <c r="Y1" s="33" t="s">
        <v>281</v>
      </c>
      <c r="Z1" s="31" t="s">
        <v>11</v>
      </c>
      <c r="AA1" s="31" t="s">
        <v>282</v>
      </c>
      <c r="AB1" s="31" t="s">
        <v>283</v>
      </c>
      <c r="AC1" s="31" t="s">
        <v>284</v>
      </c>
      <c r="AD1" s="31" t="s">
        <v>285</v>
      </c>
      <c r="AE1" s="35" t="s">
        <v>13</v>
      </c>
      <c r="AF1" s="36" t="s">
        <v>286</v>
      </c>
      <c r="AG1" s="37" t="s">
        <v>14</v>
      </c>
      <c r="AH1" s="38" t="s">
        <v>0</v>
      </c>
      <c r="AI1" s="36" t="s">
        <v>287</v>
      </c>
      <c r="AJ1" s="36" t="s">
        <v>288</v>
      </c>
      <c r="AK1" s="31" t="s">
        <v>289</v>
      </c>
      <c r="AL1" s="31" t="s">
        <v>290</v>
      </c>
      <c r="AM1" s="36" t="s">
        <v>291</v>
      </c>
      <c r="AN1" s="36" t="s">
        <v>292</v>
      </c>
      <c r="AO1" s="31" t="s">
        <v>293</v>
      </c>
      <c r="AP1" s="31" t="s">
        <v>294</v>
      </c>
      <c r="AQ1" s="31" t="s">
        <v>295</v>
      </c>
      <c r="AR1" s="31" t="s">
        <v>296</v>
      </c>
      <c r="AS1" s="31" t="s">
        <v>297</v>
      </c>
      <c r="AT1" s="31" t="s">
        <v>298</v>
      </c>
      <c r="AU1" s="31" t="s">
        <v>299</v>
      </c>
      <c r="AV1" s="31" t="s">
        <v>300</v>
      </c>
      <c r="AW1" s="39"/>
      <c r="AX1" s="39"/>
      <c r="AY1" s="39"/>
      <c r="AZ1" s="39"/>
      <c r="BA1" s="39"/>
      <c r="BB1" s="39"/>
      <c r="BC1" s="39"/>
      <c r="BD1" s="39"/>
      <c r="BE1" s="39"/>
      <c r="BF1" s="39"/>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row>
    <row r="2" spans="1:97" x14ac:dyDescent="0.25">
      <c r="D2" s="44" t="s">
        <v>301</v>
      </c>
      <c r="E2" s="44" t="s">
        <v>302</v>
      </c>
      <c r="F2" s="46">
        <v>45992</v>
      </c>
      <c r="G2" s="46">
        <v>45992</v>
      </c>
      <c r="H2" s="60" t="s">
        <v>874</v>
      </c>
      <c r="I2" s="46">
        <v>45992</v>
      </c>
      <c r="J2" s="45" t="str">
        <f>H2</f>
        <v>HBTL2512000080</v>
      </c>
      <c r="L2" s="45" t="s">
        <v>303</v>
      </c>
      <c r="M2" s="45" t="s">
        <v>915</v>
      </c>
      <c r="N2" s="46">
        <v>46022</v>
      </c>
      <c r="O2" s="45" t="s">
        <v>365</v>
      </c>
      <c r="S2" s="45" t="s">
        <v>602</v>
      </c>
      <c r="V2" s="45" t="str">
        <f>S2</f>
        <v>Hàng trả - CH Haprofood 9 Lê Qúy Đôn</v>
      </c>
      <c r="Y2" s="45" t="s">
        <v>227</v>
      </c>
      <c r="AB2" s="44" t="s">
        <v>305</v>
      </c>
      <c r="AC2" s="44" t="s">
        <v>306</v>
      </c>
      <c r="AE2">
        <v>1</v>
      </c>
      <c r="AG2" s="47">
        <v>106026</v>
      </c>
      <c r="AH2" s="48">
        <f>AE2*AG2</f>
        <v>106026</v>
      </c>
      <c r="AL2" s="50">
        <v>8</v>
      </c>
      <c r="AN2" s="47">
        <f>ROUND(AH2*8%,0)</f>
        <v>8482</v>
      </c>
      <c r="AO2" s="51" t="s">
        <v>307</v>
      </c>
      <c r="AQ2" s="52" t="s">
        <v>308</v>
      </c>
      <c r="AR2" s="52" t="s">
        <v>309</v>
      </c>
      <c r="AS2" s="52" t="s">
        <v>310</v>
      </c>
    </row>
    <row r="3" spans="1:97" x14ac:dyDescent="0.25">
      <c r="D3" s="44" t="s">
        <v>301</v>
      </c>
      <c r="E3" s="44" t="s">
        <v>302</v>
      </c>
      <c r="F3" s="46">
        <v>45993</v>
      </c>
      <c r="G3" s="46">
        <v>45993</v>
      </c>
      <c r="H3" s="60" t="s">
        <v>875</v>
      </c>
      <c r="I3" s="46">
        <v>45993</v>
      </c>
      <c r="J3" s="45" t="str">
        <f t="shared" ref="J3:J66" si="0">H3</f>
        <v>HBTL2512000008</v>
      </c>
      <c r="L3" s="45" t="s">
        <v>303</v>
      </c>
      <c r="M3" s="45" t="s">
        <v>915</v>
      </c>
      <c r="N3" s="46">
        <v>46022</v>
      </c>
      <c r="O3" s="45" t="s">
        <v>386</v>
      </c>
      <c r="S3" s="45" t="s">
        <v>769</v>
      </c>
      <c r="V3" s="45" t="str">
        <f t="shared" ref="V3:V66" si="1">S3</f>
        <v>Hàng trả - Siêu thị Fuji Trần Phú - Hà Đông</v>
      </c>
      <c r="Y3" s="45" t="s">
        <v>227</v>
      </c>
      <c r="AB3" s="44" t="s">
        <v>305</v>
      </c>
      <c r="AC3" s="44" t="s">
        <v>306</v>
      </c>
      <c r="AE3">
        <v>1</v>
      </c>
      <c r="AG3" s="47">
        <v>106026</v>
      </c>
      <c r="AH3" s="48">
        <f t="shared" ref="AH3:AH66" si="2">AE3*AG3</f>
        <v>106026</v>
      </c>
      <c r="AL3" s="50">
        <v>8</v>
      </c>
      <c r="AN3" s="47">
        <f t="shared" ref="AN3:AN66" si="3">ROUND(AH3*8%,0)</f>
        <v>8482</v>
      </c>
      <c r="AO3" s="51" t="s">
        <v>307</v>
      </c>
      <c r="AQ3" s="52" t="s">
        <v>308</v>
      </c>
      <c r="AR3" s="52" t="s">
        <v>309</v>
      </c>
      <c r="AS3" s="52" t="s">
        <v>310</v>
      </c>
    </row>
    <row r="4" spans="1:97" x14ac:dyDescent="0.25">
      <c r="D4" s="44" t="s">
        <v>301</v>
      </c>
      <c r="E4" s="44" t="s">
        <v>302</v>
      </c>
      <c r="F4" s="46">
        <v>45993</v>
      </c>
      <c r="G4" s="46">
        <v>45993</v>
      </c>
      <c r="H4" s="60" t="s">
        <v>876</v>
      </c>
      <c r="I4" s="46">
        <v>45993</v>
      </c>
      <c r="J4" s="45" t="str">
        <f t="shared" si="0"/>
        <v>HBTL2512000274</v>
      </c>
      <c r="L4" s="45" t="s">
        <v>303</v>
      </c>
      <c r="M4" s="45" t="s">
        <v>915</v>
      </c>
      <c r="N4" s="46">
        <v>46022</v>
      </c>
      <c r="O4" s="45" t="s">
        <v>351</v>
      </c>
      <c r="S4" s="45" t="s">
        <v>601</v>
      </c>
      <c r="V4" s="45" t="str">
        <f t="shared" si="1"/>
        <v>Hàng trả - CH Hapro số 5 Hàm tử quan</v>
      </c>
      <c r="Y4" s="45" t="s">
        <v>197</v>
      </c>
      <c r="AB4" s="44" t="s">
        <v>305</v>
      </c>
      <c r="AC4" s="44" t="s">
        <v>306</v>
      </c>
      <c r="AE4">
        <v>1</v>
      </c>
      <c r="AG4" s="47">
        <v>113113</v>
      </c>
      <c r="AH4" s="48">
        <f t="shared" si="2"/>
        <v>113113</v>
      </c>
      <c r="AL4" s="50">
        <v>8</v>
      </c>
      <c r="AN4" s="47">
        <f t="shared" si="3"/>
        <v>9049</v>
      </c>
      <c r="AO4" s="51" t="s">
        <v>307</v>
      </c>
      <c r="AQ4" s="52" t="s">
        <v>308</v>
      </c>
      <c r="AR4" s="52" t="s">
        <v>309</v>
      </c>
      <c r="AS4" s="52" t="s">
        <v>310</v>
      </c>
    </row>
    <row r="5" spans="1:97" x14ac:dyDescent="0.25">
      <c r="D5" s="44" t="s">
        <v>301</v>
      </c>
      <c r="E5" s="44" t="s">
        <v>302</v>
      </c>
      <c r="F5" s="46">
        <v>45993</v>
      </c>
      <c r="G5" s="46">
        <v>45993</v>
      </c>
      <c r="H5" s="60" t="s">
        <v>877</v>
      </c>
      <c r="I5" s="46">
        <v>45993</v>
      </c>
      <c r="J5" s="45" t="str">
        <f t="shared" si="0"/>
        <v>HBTL2512000219</v>
      </c>
      <c r="L5" s="45" t="s">
        <v>303</v>
      </c>
      <c r="M5" s="45" t="s">
        <v>915</v>
      </c>
      <c r="N5" s="46">
        <v>46022</v>
      </c>
      <c r="O5" s="45" t="s">
        <v>315</v>
      </c>
      <c r="S5" s="45" t="s">
        <v>608</v>
      </c>
      <c r="V5" s="45" t="str">
        <f t="shared" si="1"/>
        <v>Hàng trả - BRG mart Intracom Đông Anh</v>
      </c>
      <c r="Y5" s="45" t="s">
        <v>221</v>
      </c>
      <c r="AB5" s="44" t="s">
        <v>305</v>
      </c>
      <c r="AC5" s="44" t="s">
        <v>306</v>
      </c>
      <c r="AE5">
        <v>1</v>
      </c>
      <c r="AG5" s="47">
        <v>52815</v>
      </c>
      <c r="AH5" s="48">
        <f t="shared" si="2"/>
        <v>52815</v>
      </c>
      <c r="AL5" s="50">
        <v>8</v>
      </c>
      <c r="AN5" s="47">
        <f t="shared" si="3"/>
        <v>4225</v>
      </c>
      <c r="AO5" s="51" t="s">
        <v>307</v>
      </c>
      <c r="AQ5" s="52" t="s">
        <v>308</v>
      </c>
      <c r="AR5" s="52" t="s">
        <v>309</v>
      </c>
      <c r="AS5" s="52" t="s">
        <v>310</v>
      </c>
    </row>
    <row r="6" spans="1:97" x14ac:dyDescent="0.25">
      <c r="D6" s="44" t="s">
        <v>301</v>
      </c>
      <c r="E6" s="44" t="s">
        <v>302</v>
      </c>
      <c r="F6" s="46">
        <v>45993</v>
      </c>
      <c r="G6" s="46">
        <v>45993</v>
      </c>
      <c r="H6" s="60" t="s">
        <v>878</v>
      </c>
      <c r="I6" s="46">
        <v>45993</v>
      </c>
      <c r="J6" s="45" t="str">
        <f t="shared" si="0"/>
        <v>HBTL2512000189</v>
      </c>
      <c r="L6" s="45" t="s">
        <v>303</v>
      </c>
      <c r="M6" s="45" t="s">
        <v>915</v>
      </c>
      <c r="N6" s="46">
        <v>46022</v>
      </c>
      <c r="O6" s="45" t="s">
        <v>329</v>
      </c>
      <c r="S6" s="45" t="s">
        <v>916</v>
      </c>
      <c r="V6" s="45" t="str">
        <f t="shared" si="1"/>
        <v>Hàng trả - Seikamart 275 nguyễn Trãi</v>
      </c>
      <c r="Y6" s="45" t="s">
        <v>221</v>
      </c>
      <c r="AB6" s="44" t="s">
        <v>305</v>
      </c>
      <c r="AC6" s="44" t="s">
        <v>306</v>
      </c>
      <c r="AE6">
        <v>2</v>
      </c>
      <c r="AG6" s="47">
        <v>52815</v>
      </c>
      <c r="AH6" s="48">
        <f t="shared" si="2"/>
        <v>105630</v>
      </c>
      <c r="AL6" s="50">
        <v>8</v>
      </c>
      <c r="AN6" s="47">
        <f t="shared" si="3"/>
        <v>8450</v>
      </c>
      <c r="AO6" s="51" t="s">
        <v>307</v>
      </c>
      <c r="AQ6" s="52" t="s">
        <v>308</v>
      </c>
      <c r="AR6" s="52" t="s">
        <v>309</v>
      </c>
      <c r="AS6" s="52" t="s">
        <v>310</v>
      </c>
    </row>
    <row r="7" spans="1:97" x14ac:dyDescent="0.25">
      <c r="D7" s="44" t="s">
        <v>301</v>
      </c>
      <c r="E7" s="44" t="s">
        <v>302</v>
      </c>
      <c r="F7" s="46">
        <v>45993</v>
      </c>
      <c r="G7" s="46">
        <v>45993</v>
      </c>
      <c r="H7" s="60" t="s">
        <v>878</v>
      </c>
      <c r="I7" s="46">
        <v>45993</v>
      </c>
      <c r="J7" s="45" t="str">
        <f t="shared" si="0"/>
        <v>HBTL2512000189</v>
      </c>
      <c r="L7" s="45" t="s">
        <v>303</v>
      </c>
      <c r="M7" s="45" t="s">
        <v>915</v>
      </c>
      <c r="N7" s="46">
        <v>46022</v>
      </c>
      <c r="O7" s="45" t="s">
        <v>329</v>
      </c>
      <c r="S7" s="45" t="s">
        <v>916</v>
      </c>
      <c r="V7" s="45" t="str">
        <f t="shared" si="1"/>
        <v>Hàng trả - Seikamart 275 nguyễn Trãi</v>
      </c>
      <c r="Y7" s="45" t="s">
        <v>215</v>
      </c>
      <c r="AB7" s="44" t="s">
        <v>305</v>
      </c>
      <c r="AC7" s="44" t="s">
        <v>306</v>
      </c>
      <c r="AE7">
        <v>2</v>
      </c>
      <c r="AG7" s="47">
        <v>47673</v>
      </c>
      <c r="AH7" s="48">
        <f t="shared" si="2"/>
        <v>95346</v>
      </c>
      <c r="AL7" s="50">
        <v>8</v>
      </c>
      <c r="AN7" s="47">
        <f t="shared" si="3"/>
        <v>7628</v>
      </c>
      <c r="AO7" s="51" t="s">
        <v>307</v>
      </c>
      <c r="AQ7" s="52" t="s">
        <v>308</v>
      </c>
      <c r="AR7" s="52" t="s">
        <v>309</v>
      </c>
      <c r="AS7" s="52" t="s">
        <v>310</v>
      </c>
    </row>
    <row r="8" spans="1:97" x14ac:dyDescent="0.25">
      <c r="D8" s="44" t="s">
        <v>301</v>
      </c>
      <c r="E8" s="44" t="s">
        <v>302</v>
      </c>
      <c r="F8" s="46">
        <v>45993</v>
      </c>
      <c r="G8" s="46">
        <v>45993</v>
      </c>
      <c r="H8" s="60" t="s">
        <v>875</v>
      </c>
      <c r="I8" s="46">
        <v>45993</v>
      </c>
      <c r="J8" s="45" t="str">
        <f t="shared" si="0"/>
        <v>HBTL2512000008</v>
      </c>
      <c r="L8" s="45" t="s">
        <v>303</v>
      </c>
      <c r="M8" s="45" t="s">
        <v>915</v>
      </c>
      <c r="N8" s="46">
        <v>46022</v>
      </c>
      <c r="O8" s="45" t="s">
        <v>386</v>
      </c>
      <c r="S8" s="45" t="s">
        <v>769</v>
      </c>
      <c r="V8" s="45" t="str">
        <f t="shared" si="1"/>
        <v>Hàng trả - Siêu thị Fuji Trần Phú - Hà Đông</v>
      </c>
      <c r="Y8" s="45" t="s">
        <v>203</v>
      </c>
      <c r="AB8" s="44" t="s">
        <v>305</v>
      </c>
      <c r="AC8" s="44" t="s">
        <v>306</v>
      </c>
      <c r="AE8">
        <v>1</v>
      </c>
      <c r="AG8" s="47">
        <v>105505</v>
      </c>
      <c r="AH8" s="48">
        <f t="shared" si="2"/>
        <v>105505</v>
      </c>
      <c r="AL8" s="50">
        <v>8</v>
      </c>
      <c r="AN8" s="47">
        <f t="shared" si="3"/>
        <v>8440</v>
      </c>
      <c r="AO8" s="51" t="s">
        <v>307</v>
      </c>
      <c r="AQ8" s="52" t="s">
        <v>308</v>
      </c>
      <c r="AR8" s="52" t="s">
        <v>309</v>
      </c>
      <c r="AS8" s="52" t="s">
        <v>310</v>
      </c>
    </row>
    <row r="9" spans="1:97" x14ac:dyDescent="0.25">
      <c r="D9" s="44" t="s">
        <v>301</v>
      </c>
      <c r="E9" s="44" t="s">
        <v>302</v>
      </c>
      <c r="F9" s="46">
        <v>45994</v>
      </c>
      <c r="G9" s="46">
        <v>45994</v>
      </c>
      <c r="H9" s="60" t="s">
        <v>879</v>
      </c>
      <c r="I9" s="46">
        <v>45994</v>
      </c>
      <c r="J9" s="45" t="str">
        <f t="shared" si="0"/>
        <v>HBTL2512000288</v>
      </c>
      <c r="L9" s="45" t="s">
        <v>303</v>
      </c>
      <c r="M9" s="45" t="s">
        <v>915</v>
      </c>
      <c r="N9" s="46">
        <v>46022</v>
      </c>
      <c r="O9" s="45" t="s">
        <v>315</v>
      </c>
      <c r="S9" s="45" t="s">
        <v>608</v>
      </c>
      <c r="V9" s="45" t="str">
        <f t="shared" si="1"/>
        <v>Hàng trả - BRG mart Intracom Đông Anh</v>
      </c>
      <c r="Y9" s="45" t="s">
        <v>203</v>
      </c>
      <c r="AB9" s="44" t="s">
        <v>305</v>
      </c>
      <c r="AC9" s="44" t="s">
        <v>306</v>
      </c>
      <c r="AE9">
        <v>1</v>
      </c>
      <c r="AG9" s="47">
        <v>110780</v>
      </c>
      <c r="AH9" s="48">
        <f t="shared" si="2"/>
        <v>110780</v>
      </c>
      <c r="AL9" s="50">
        <v>8</v>
      </c>
      <c r="AN9" s="47">
        <f t="shared" si="3"/>
        <v>8862</v>
      </c>
      <c r="AO9" s="51" t="s">
        <v>307</v>
      </c>
      <c r="AQ9" s="52" t="s">
        <v>308</v>
      </c>
      <c r="AR9" s="52" t="s">
        <v>309</v>
      </c>
      <c r="AS9" s="52" t="s">
        <v>310</v>
      </c>
    </row>
    <row r="10" spans="1:97" x14ac:dyDescent="0.25">
      <c r="D10" s="44" t="s">
        <v>301</v>
      </c>
      <c r="E10" s="44" t="s">
        <v>302</v>
      </c>
      <c r="F10" s="46">
        <v>45994</v>
      </c>
      <c r="G10" s="46">
        <v>45994</v>
      </c>
      <c r="H10" s="60" t="s">
        <v>880</v>
      </c>
      <c r="I10" s="46">
        <v>45994</v>
      </c>
      <c r="J10" s="45" t="str">
        <f t="shared" si="0"/>
        <v>HBTL2512000379</v>
      </c>
      <c r="L10" s="45" t="s">
        <v>303</v>
      </c>
      <c r="M10" s="45" t="s">
        <v>915</v>
      </c>
      <c r="N10" s="46">
        <v>46022</v>
      </c>
      <c r="O10" s="45" t="s">
        <v>367</v>
      </c>
      <c r="S10" s="45" t="s">
        <v>771</v>
      </c>
      <c r="V10" s="45" t="str">
        <f t="shared" si="1"/>
        <v>Hàng trả - Siêu thị intimex Hải Dương</v>
      </c>
      <c r="Y10" s="45" t="s">
        <v>197</v>
      </c>
      <c r="AB10" s="44" t="s">
        <v>305</v>
      </c>
      <c r="AC10" s="44" t="s">
        <v>306</v>
      </c>
      <c r="AE10">
        <v>1</v>
      </c>
      <c r="AG10" s="47">
        <v>113113</v>
      </c>
      <c r="AH10" s="48">
        <f t="shared" si="2"/>
        <v>113113</v>
      </c>
      <c r="AL10" s="50">
        <v>8</v>
      </c>
      <c r="AN10" s="47">
        <f t="shared" si="3"/>
        <v>9049</v>
      </c>
      <c r="AO10" s="51" t="s">
        <v>307</v>
      </c>
      <c r="AQ10" s="52" t="s">
        <v>308</v>
      </c>
      <c r="AR10" s="52" t="s">
        <v>309</v>
      </c>
      <c r="AS10" s="52" t="s">
        <v>310</v>
      </c>
    </row>
    <row r="11" spans="1:97" x14ac:dyDescent="0.25">
      <c r="D11" s="44" t="s">
        <v>301</v>
      </c>
      <c r="E11" s="44" t="s">
        <v>302</v>
      </c>
      <c r="F11" s="46">
        <v>45994</v>
      </c>
      <c r="G11" s="46">
        <v>45994</v>
      </c>
      <c r="H11" s="60" t="s">
        <v>880</v>
      </c>
      <c r="I11" s="46">
        <v>45994</v>
      </c>
      <c r="J11" s="45" t="str">
        <f t="shared" si="0"/>
        <v>HBTL2512000379</v>
      </c>
      <c r="L11" s="45" t="s">
        <v>303</v>
      </c>
      <c r="M11" s="45" t="s">
        <v>915</v>
      </c>
      <c r="N11" s="46">
        <v>46022</v>
      </c>
      <c r="O11" s="45" t="s">
        <v>367</v>
      </c>
      <c r="S11" s="45" t="s">
        <v>771</v>
      </c>
      <c r="V11" s="45" t="str">
        <f t="shared" si="1"/>
        <v>Hàng trả - Siêu thị intimex Hải Dương</v>
      </c>
      <c r="Y11" s="45" t="s">
        <v>227</v>
      </c>
      <c r="AB11" s="44" t="s">
        <v>305</v>
      </c>
      <c r="AC11" s="44" t="s">
        <v>306</v>
      </c>
      <c r="AE11">
        <v>1</v>
      </c>
      <c r="AG11" s="47">
        <v>106026</v>
      </c>
      <c r="AH11" s="48">
        <f t="shared" si="2"/>
        <v>106026</v>
      </c>
      <c r="AL11" s="50">
        <v>8</v>
      </c>
      <c r="AN11" s="47">
        <f t="shared" si="3"/>
        <v>8482</v>
      </c>
      <c r="AO11" s="51" t="s">
        <v>307</v>
      </c>
      <c r="AQ11" s="52" t="s">
        <v>308</v>
      </c>
      <c r="AR11" s="52" t="s">
        <v>309</v>
      </c>
      <c r="AS11" s="52" t="s">
        <v>310</v>
      </c>
    </row>
    <row r="12" spans="1:97" x14ac:dyDescent="0.25">
      <c r="D12" s="44" t="s">
        <v>301</v>
      </c>
      <c r="E12" s="44" t="s">
        <v>302</v>
      </c>
      <c r="F12" s="46">
        <v>45995</v>
      </c>
      <c r="G12" s="46">
        <v>45995</v>
      </c>
      <c r="H12" s="60" t="s">
        <v>881</v>
      </c>
      <c r="I12" s="46">
        <v>45995</v>
      </c>
      <c r="J12" s="45" t="str">
        <f t="shared" si="0"/>
        <v>HBTL2512000421</v>
      </c>
      <c r="L12" s="45" t="s">
        <v>303</v>
      </c>
      <c r="M12" s="45" t="s">
        <v>915</v>
      </c>
      <c r="N12" s="46">
        <v>46022</v>
      </c>
      <c r="O12" s="45" t="s">
        <v>388</v>
      </c>
      <c r="S12" s="45" t="s">
        <v>767</v>
      </c>
      <c r="V12" s="45" t="str">
        <f t="shared" si="1"/>
        <v>Hàng trả - Siêu thị Fuji Chính Kinh</v>
      </c>
      <c r="Y12" s="45" t="s">
        <v>197</v>
      </c>
      <c r="AB12" s="44" t="s">
        <v>305</v>
      </c>
      <c r="AC12" s="44" t="s">
        <v>306</v>
      </c>
      <c r="AE12">
        <v>1</v>
      </c>
      <c r="AG12" s="47">
        <v>113113</v>
      </c>
      <c r="AH12" s="48">
        <f t="shared" si="2"/>
        <v>113113</v>
      </c>
      <c r="AL12" s="50">
        <v>8</v>
      </c>
      <c r="AN12" s="47">
        <f t="shared" si="3"/>
        <v>9049</v>
      </c>
      <c r="AO12" s="51" t="s">
        <v>307</v>
      </c>
      <c r="AQ12" s="52" t="s">
        <v>308</v>
      </c>
      <c r="AR12" s="52" t="s">
        <v>309</v>
      </c>
      <c r="AS12" s="52" t="s">
        <v>310</v>
      </c>
    </row>
    <row r="13" spans="1:97" x14ac:dyDescent="0.25">
      <c r="D13" s="44" t="s">
        <v>301</v>
      </c>
      <c r="E13" s="44" t="s">
        <v>302</v>
      </c>
      <c r="F13" s="46">
        <v>45995</v>
      </c>
      <c r="G13" s="46">
        <v>45995</v>
      </c>
      <c r="H13" s="60" t="s">
        <v>881</v>
      </c>
      <c r="I13" s="46">
        <v>45995</v>
      </c>
      <c r="J13" s="45" t="str">
        <f t="shared" si="0"/>
        <v>HBTL2512000421</v>
      </c>
      <c r="L13" s="45" t="s">
        <v>303</v>
      </c>
      <c r="M13" s="45" t="s">
        <v>915</v>
      </c>
      <c r="N13" s="46">
        <v>46022</v>
      </c>
      <c r="O13" s="45" t="s">
        <v>388</v>
      </c>
      <c r="S13" s="45" t="s">
        <v>767</v>
      </c>
      <c r="V13" s="45" t="str">
        <f t="shared" si="1"/>
        <v>Hàng trả - Siêu thị Fuji Chính Kinh</v>
      </c>
      <c r="Y13" s="45" t="s">
        <v>203</v>
      </c>
      <c r="AB13" s="44" t="s">
        <v>305</v>
      </c>
      <c r="AC13" s="44" t="s">
        <v>306</v>
      </c>
      <c r="AE13">
        <v>2</v>
      </c>
      <c r="AG13" s="47">
        <v>105505</v>
      </c>
      <c r="AH13" s="48">
        <f t="shared" si="2"/>
        <v>211010</v>
      </c>
      <c r="AL13" s="50">
        <v>8</v>
      </c>
      <c r="AN13" s="47">
        <f t="shared" si="3"/>
        <v>16881</v>
      </c>
      <c r="AO13" s="51" t="s">
        <v>307</v>
      </c>
      <c r="AQ13" s="52" t="s">
        <v>308</v>
      </c>
      <c r="AR13" s="52" t="s">
        <v>309</v>
      </c>
      <c r="AS13" s="52" t="s">
        <v>310</v>
      </c>
    </row>
    <row r="14" spans="1:97" x14ac:dyDescent="0.25">
      <c r="D14" s="44" t="s">
        <v>301</v>
      </c>
      <c r="E14" s="44" t="s">
        <v>302</v>
      </c>
      <c r="F14" s="46">
        <v>45996</v>
      </c>
      <c r="G14" s="46">
        <v>45996</v>
      </c>
      <c r="H14" s="60" t="s">
        <v>882</v>
      </c>
      <c r="I14" s="46">
        <v>45996</v>
      </c>
      <c r="J14" s="45" t="str">
        <f t="shared" si="0"/>
        <v>HBTL2512000571</v>
      </c>
      <c r="L14" s="45" t="s">
        <v>303</v>
      </c>
      <c r="M14" s="45" t="s">
        <v>915</v>
      </c>
      <c r="N14" s="46">
        <v>46022</v>
      </c>
      <c r="O14" s="45" t="s">
        <v>326</v>
      </c>
      <c r="S14" s="45" t="s">
        <v>917</v>
      </c>
      <c r="V14" s="45" t="str">
        <f t="shared" si="1"/>
        <v>Hàng trả - Siêu thị intimex Như Quỳnh</v>
      </c>
      <c r="Y14" s="45" t="s">
        <v>215</v>
      </c>
      <c r="AB14" s="44" t="s">
        <v>305</v>
      </c>
      <c r="AC14" s="44" t="s">
        <v>306</v>
      </c>
      <c r="AE14">
        <v>2</v>
      </c>
      <c r="AG14" s="47">
        <v>47673</v>
      </c>
      <c r="AH14" s="48">
        <f t="shared" si="2"/>
        <v>95346</v>
      </c>
      <c r="AL14" s="50">
        <v>8</v>
      </c>
      <c r="AN14" s="47">
        <f t="shared" si="3"/>
        <v>7628</v>
      </c>
      <c r="AO14" s="51" t="s">
        <v>307</v>
      </c>
      <c r="AQ14" s="52" t="s">
        <v>308</v>
      </c>
      <c r="AR14" s="52" t="s">
        <v>309</v>
      </c>
      <c r="AS14" s="52" t="s">
        <v>310</v>
      </c>
    </row>
    <row r="15" spans="1:97" x14ac:dyDescent="0.25">
      <c r="D15" s="44" t="s">
        <v>301</v>
      </c>
      <c r="E15" s="44" t="s">
        <v>302</v>
      </c>
      <c r="F15" s="46">
        <v>45999</v>
      </c>
      <c r="G15" s="46">
        <v>45999</v>
      </c>
      <c r="H15" s="60" t="s">
        <v>883</v>
      </c>
      <c r="I15" s="46">
        <v>45999</v>
      </c>
      <c r="J15" s="45" t="str">
        <f t="shared" si="0"/>
        <v>HBTL2512000746</v>
      </c>
      <c r="L15" s="45" t="s">
        <v>303</v>
      </c>
      <c r="M15" s="45" t="s">
        <v>915</v>
      </c>
      <c r="N15" s="46">
        <v>46022</v>
      </c>
      <c r="O15" s="45" t="s">
        <v>326</v>
      </c>
      <c r="S15" s="45" t="s">
        <v>917</v>
      </c>
      <c r="V15" s="45" t="str">
        <f t="shared" si="1"/>
        <v>Hàng trả - Siêu thị intimex Như Quỳnh</v>
      </c>
      <c r="Y15" s="45" t="s">
        <v>203</v>
      </c>
      <c r="AB15" s="44" t="s">
        <v>305</v>
      </c>
      <c r="AC15" s="44" t="s">
        <v>306</v>
      </c>
      <c r="AE15">
        <v>1</v>
      </c>
      <c r="AG15" s="47">
        <v>110780</v>
      </c>
      <c r="AH15" s="48">
        <f t="shared" si="2"/>
        <v>110780</v>
      </c>
      <c r="AL15" s="50">
        <v>8</v>
      </c>
      <c r="AN15" s="47">
        <f t="shared" si="3"/>
        <v>8862</v>
      </c>
      <c r="AO15" s="51" t="s">
        <v>307</v>
      </c>
      <c r="AQ15" s="52" t="s">
        <v>308</v>
      </c>
      <c r="AR15" s="52" t="s">
        <v>309</v>
      </c>
      <c r="AS15" s="52" t="s">
        <v>310</v>
      </c>
    </row>
    <row r="16" spans="1:97" x14ac:dyDescent="0.25">
      <c r="D16" s="44" t="s">
        <v>301</v>
      </c>
      <c r="E16" s="44" t="s">
        <v>302</v>
      </c>
      <c r="F16" s="46">
        <v>45999</v>
      </c>
      <c r="G16" s="46">
        <v>45999</v>
      </c>
      <c r="H16" s="60" t="s">
        <v>884</v>
      </c>
      <c r="I16" s="46">
        <v>45999</v>
      </c>
      <c r="J16" s="45" t="str">
        <f t="shared" si="0"/>
        <v>HBTL2512000772</v>
      </c>
      <c r="L16" s="45" t="s">
        <v>303</v>
      </c>
      <c r="M16" s="45" t="s">
        <v>915</v>
      </c>
      <c r="N16" s="46">
        <v>46022</v>
      </c>
      <c r="O16" s="45" t="s">
        <v>367</v>
      </c>
      <c r="S16" s="45" t="s">
        <v>771</v>
      </c>
      <c r="V16" s="45" t="str">
        <f t="shared" si="1"/>
        <v>Hàng trả - Siêu thị intimex Hải Dương</v>
      </c>
      <c r="Y16" s="45" t="s">
        <v>203</v>
      </c>
      <c r="AB16" s="44" t="s">
        <v>305</v>
      </c>
      <c r="AC16" s="44" t="s">
        <v>306</v>
      </c>
      <c r="AE16">
        <v>1</v>
      </c>
      <c r="AG16" s="47">
        <v>110780</v>
      </c>
      <c r="AH16" s="48">
        <f t="shared" si="2"/>
        <v>110780</v>
      </c>
      <c r="AL16" s="50">
        <v>8</v>
      </c>
      <c r="AN16" s="47">
        <f t="shared" si="3"/>
        <v>8862</v>
      </c>
      <c r="AO16" s="51" t="s">
        <v>307</v>
      </c>
      <c r="AQ16" s="52" t="s">
        <v>308</v>
      </c>
      <c r="AR16" s="52" t="s">
        <v>309</v>
      </c>
      <c r="AS16" s="52" t="s">
        <v>310</v>
      </c>
    </row>
    <row r="17" spans="4:45" x14ac:dyDescent="0.25">
      <c r="D17" s="44" t="s">
        <v>301</v>
      </c>
      <c r="E17" s="44" t="s">
        <v>302</v>
      </c>
      <c r="F17" s="46">
        <v>45999</v>
      </c>
      <c r="G17" s="46">
        <v>45999</v>
      </c>
      <c r="H17" s="60" t="s">
        <v>885</v>
      </c>
      <c r="I17" s="46">
        <v>45999</v>
      </c>
      <c r="J17" s="45" t="str">
        <f t="shared" si="0"/>
        <v>HBTL2512000704</v>
      </c>
      <c r="L17" s="45" t="s">
        <v>303</v>
      </c>
      <c r="M17" s="45" t="s">
        <v>915</v>
      </c>
      <c r="N17" s="46">
        <v>46022</v>
      </c>
      <c r="O17" s="45" t="s">
        <v>315</v>
      </c>
      <c r="S17" s="45" t="s">
        <v>608</v>
      </c>
      <c r="V17" s="45" t="str">
        <f t="shared" si="1"/>
        <v>Hàng trả - BRG mart Intracom Đông Anh</v>
      </c>
      <c r="Y17" s="45" t="s">
        <v>197</v>
      </c>
      <c r="AB17" s="44" t="s">
        <v>305</v>
      </c>
      <c r="AC17" s="44" t="s">
        <v>306</v>
      </c>
      <c r="AE17">
        <v>1</v>
      </c>
      <c r="AG17" s="47">
        <v>113113</v>
      </c>
      <c r="AH17" s="48">
        <f t="shared" si="2"/>
        <v>113113</v>
      </c>
      <c r="AL17" s="50">
        <v>8</v>
      </c>
      <c r="AN17" s="47">
        <f t="shared" si="3"/>
        <v>9049</v>
      </c>
      <c r="AO17" s="51" t="s">
        <v>307</v>
      </c>
      <c r="AQ17" s="52" t="s">
        <v>308</v>
      </c>
      <c r="AR17" s="52" t="s">
        <v>309</v>
      </c>
      <c r="AS17" s="52" t="s">
        <v>310</v>
      </c>
    </row>
    <row r="18" spans="4:45" x14ac:dyDescent="0.25">
      <c r="D18" s="44" t="s">
        <v>301</v>
      </c>
      <c r="E18" s="44" t="s">
        <v>302</v>
      </c>
      <c r="F18" s="46">
        <v>46000</v>
      </c>
      <c r="G18" s="46">
        <v>46000</v>
      </c>
      <c r="H18" s="60" t="s">
        <v>886</v>
      </c>
      <c r="I18" s="46">
        <v>46000</v>
      </c>
      <c r="J18" s="45" t="str">
        <f t="shared" si="0"/>
        <v>HBTL2512000921</v>
      </c>
      <c r="L18" s="45" t="s">
        <v>303</v>
      </c>
      <c r="M18" s="45" t="s">
        <v>915</v>
      </c>
      <c r="N18" s="46">
        <v>46022</v>
      </c>
      <c r="O18" s="45" t="s">
        <v>371</v>
      </c>
      <c r="S18" s="45" t="s">
        <v>918</v>
      </c>
      <c r="V18" s="45" t="str">
        <f t="shared" si="1"/>
        <v>Hàng trả - Siêu thị Fuji Ngọc Khánh</v>
      </c>
      <c r="Y18" s="45" t="s">
        <v>203</v>
      </c>
      <c r="AB18" s="44" t="s">
        <v>305</v>
      </c>
      <c r="AC18" s="44" t="s">
        <v>306</v>
      </c>
      <c r="AE18">
        <v>1</v>
      </c>
      <c r="AG18" s="47">
        <v>105505</v>
      </c>
      <c r="AH18" s="48">
        <f t="shared" si="2"/>
        <v>105505</v>
      </c>
      <c r="AL18" s="50">
        <v>8</v>
      </c>
      <c r="AN18" s="47">
        <f t="shared" si="3"/>
        <v>8440</v>
      </c>
      <c r="AO18" s="51" t="s">
        <v>307</v>
      </c>
      <c r="AQ18" s="52" t="s">
        <v>308</v>
      </c>
      <c r="AR18" s="52" t="s">
        <v>309</v>
      </c>
      <c r="AS18" s="52" t="s">
        <v>310</v>
      </c>
    </row>
    <row r="19" spans="4:45" x14ac:dyDescent="0.25">
      <c r="D19" s="44" t="s">
        <v>301</v>
      </c>
      <c r="E19" s="44" t="s">
        <v>302</v>
      </c>
      <c r="F19" s="46">
        <v>46000</v>
      </c>
      <c r="G19" s="46">
        <v>46000</v>
      </c>
      <c r="H19" s="60" t="s">
        <v>886</v>
      </c>
      <c r="I19" s="46">
        <v>46000</v>
      </c>
      <c r="J19" s="45" t="str">
        <f t="shared" si="0"/>
        <v>HBTL2512000921</v>
      </c>
      <c r="L19" s="45" t="s">
        <v>303</v>
      </c>
      <c r="M19" s="45" t="s">
        <v>915</v>
      </c>
      <c r="N19" s="46">
        <v>46022</v>
      </c>
      <c r="O19" s="45" t="s">
        <v>371</v>
      </c>
      <c r="S19" s="45" t="s">
        <v>918</v>
      </c>
      <c r="V19" s="45" t="str">
        <f t="shared" si="1"/>
        <v>Hàng trả - Siêu thị Fuji Ngọc Khánh</v>
      </c>
      <c r="Y19" s="45" t="s">
        <v>227</v>
      </c>
      <c r="AB19" s="44" t="s">
        <v>305</v>
      </c>
      <c r="AC19" s="44" t="s">
        <v>306</v>
      </c>
      <c r="AE19">
        <v>1</v>
      </c>
      <c r="AG19" s="47">
        <v>106026</v>
      </c>
      <c r="AH19" s="48">
        <f t="shared" si="2"/>
        <v>106026</v>
      </c>
      <c r="AL19" s="50">
        <v>8</v>
      </c>
      <c r="AN19" s="47">
        <f t="shared" si="3"/>
        <v>8482</v>
      </c>
      <c r="AO19" s="51" t="s">
        <v>307</v>
      </c>
      <c r="AQ19" s="52" t="s">
        <v>308</v>
      </c>
      <c r="AR19" s="52" t="s">
        <v>309</v>
      </c>
      <c r="AS19" s="52" t="s">
        <v>310</v>
      </c>
    </row>
    <row r="20" spans="4:45" x14ac:dyDescent="0.25">
      <c r="D20" s="44" t="s">
        <v>301</v>
      </c>
      <c r="E20" s="44" t="s">
        <v>302</v>
      </c>
      <c r="F20" s="46">
        <v>46000</v>
      </c>
      <c r="G20" s="46">
        <v>46000</v>
      </c>
      <c r="H20" s="60" t="s">
        <v>887</v>
      </c>
      <c r="I20" s="46">
        <v>46000</v>
      </c>
      <c r="J20" s="45" t="str">
        <f t="shared" si="0"/>
        <v>HBTL2512000904</v>
      </c>
      <c r="L20" s="45" t="s">
        <v>303</v>
      </c>
      <c r="M20" s="45" t="s">
        <v>915</v>
      </c>
      <c r="N20" s="46">
        <v>46022</v>
      </c>
      <c r="O20" s="45" t="s">
        <v>339</v>
      </c>
      <c r="S20" s="45" t="s">
        <v>770</v>
      </c>
      <c r="V20" s="45" t="str">
        <f t="shared" si="1"/>
        <v>Hàng trả - Fujimart 67 Trần Phú - Ba Đình</v>
      </c>
      <c r="Y20" s="45" t="s">
        <v>203</v>
      </c>
      <c r="AB20" s="44" t="s">
        <v>305</v>
      </c>
      <c r="AC20" s="44" t="s">
        <v>306</v>
      </c>
      <c r="AE20">
        <v>2</v>
      </c>
      <c r="AG20" s="47">
        <v>110780</v>
      </c>
      <c r="AH20" s="48">
        <f t="shared" si="2"/>
        <v>221560</v>
      </c>
      <c r="AL20" s="50">
        <v>8</v>
      </c>
      <c r="AN20" s="47">
        <f t="shared" si="3"/>
        <v>17725</v>
      </c>
      <c r="AO20" s="51" t="s">
        <v>307</v>
      </c>
      <c r="AQ20" s="52" t="s">
        <v>308</v>
      </c>
      <c r="AR20" s="52" t="s">
        <v>309</v>
      </c>
      <c r="AS20" s="52" t="s">
        <v>310</v>
      </c>
    </row>
    <row r="21" spans="4:45" x14ac:dyDescent="0.25">
      <c r="D21" s="44" t="s">
        <v>301</v>
      </c>
      <c r="E21" s="44" t="s">
        <v>302</v>
      </c>
      <c r="F21" s="46">
        <v>46000</v>
      </c>
      <c r="G21" s="46">
        <v>46000</v>
      </c>
      <c r="H21" s="60" t="s">
        <v>888</v>
      </c>
      <c r="I21" s="46">
        <v>46000</v>
      </c>
      <c r="J21" s="45" t="str">
        <f t="shared" si="0"/>
        <v>HBTL2512000889</v>
      </c>
      <c r="L21" s="45" t="s">
        <v>303</v>
      </c>
      <c r="M21" s="45" t="s">
        <v>915</v>
      </c>
      <c r="N21" s="46">
        <v>46022</v>
      </c>
      <c r="O21" s="45" t="s">
        <v>761</v>
      </c>
      <c r="S21" s="45" t="s">
        <v>604</v>
      </c>
      <c r="V21" s="45" t="str">
        <f t="shared" si="1"/>
        <v>Hàng trả - CH Hapro Chợ Bưởi</v>
      </c>
      <c r="Y21" s="45" t="s">
        <v>195</v>
      </c>
      <c r="AB21" s="44" t="s">
        <v>305</v>
      </c>
      <c r="AC21" s="44" t="s">
        <v>306</v>
      </c>
      <c r="AE21">
        <v>1</v>
      </c>
      <c r="AG21" s="47">
        <v>69759</v>
      </c>
      <c r="AH21" s="48">
        <f t="shared" si="2"/>
        <v>69759</v>
      </c>
      <c r="AL21" s="50">
        <v>8</v>
      </c>
      <c r="AN21" s="47">
        <f t="shared" si="3"/>
        <v>5581</v>
      </c>
      <c r="AO21" s="51" t="s">
        <v>307</v>
      </c>
      <c r="AQ21" s="52" t="s">
        <v>308</v>
      </c>
      <c r="AR21" s="52" t="s">
        <v>309</v>
      </c>
      <c r="AS21" s="52" t="s">
        <v>310</v>
      </c>
    </row>
    <row r="22" spans="4:45" x14ac:dyDescent="0.25">
      <c r="D22" s="44" t="s">
        <v>301</v>
      </c>
      <c r="E22" s="44" t="s">
        <v>302</v>
      </c>
      <c r="F22" s="46">
        <v>46000</v>
      </c>
      <c r="G22" s="46">
        <v>46000</v>
      </c>
      <c r="H22" s="60" t="s">
        <v>889</v>
      </c>
      <c r="I22" s="46">
        <v>46000</v>
      </c>
      <c r="J22" s="45" t="str">
        <f t="shared" si="0"/>
        <v>HBTL2512000891</v>
      </c>
      <c r="L22" s="45" t="s">
        <v>303</v>
      </c>
      <c r="M22" s="45" t="s">
        <v>915</v>
      </c>
      <c r="N22" s="46">
        <v>46022</v>
      </c>
      <c r="O22" s="45" t="s">
        <v>304</v>
      </c>
      <c r="S22" s="45" t="s">
        <v>869</v>
      </c>
      <c r="V22" s="45" t="str">
        <f t="shared" si="1"/>
        <v>Hàng trả - Siêu thị intimex Hưng Yên</v>
      </c>
      <c r="Y22" s="45" t="s">
        <v>203</v>
      </c>
      <c r="AB22" s="44" t="s">
        <v>305</v>
      </c>
      <c r="AC22" s="44" t="s">
        <v>306</v>
      </c>
      <c r="AE22">
        <v>1</v>
      </c>
      <c r="AG22" s="47">
        <v>99702</v>
      </c>
      <c r="AH22" s="48">
        <f t="shared" si="2"/>
        <v>99702</v>
      </c>
      <c r="AL22" s="50">
        <v>8</v>
      </c>
      <c r="AN22" s="47">
        <f t="shared" si="3"/>
        <v>7976</v>
      </c>
      <c r="AO22" s="51" t="s">
        <v>307</v>
      </c>
      <c r="AQ22" s="52" t="s">
        <v>308</v>
      </c>
      <c r="AR22" s="52" t="s">
        <v>309</v>
      </c>
      <c r="AS22" s="52" t="s">
        <v>310</v>
      </c>
    </row>
    <row r="23" spans="4:45" x14ac:dyDescent="0.25">
      <c r="D23" s="44" t="s">
        <v>301</v>
      </c>
      <c r="E23" s="44" t="s">
        <v>302</v>
      </c>
      <c r="F23" s="46">
        <v>46001</v>
      </c>
      <c r="G23" s="46">
        <v>46001</v>
      </c>
      <c r="H23" s="60" t="s">
        <v>890</v>
      </c>
      <c r="I23" s="46">
        <v>46001</v>
      </c>
      <c r="J23" s="45" t="str">
        <f t="shared" si="0"/>
        <v>HBTL2512000988</v>
      </c>
      <c r="L23" s="45" t="s">
        <v>303</v>
      </c>
      <c r="M23" s="45" t="s">
        <v>915</v>
      </c>
      <c r="N23" s="46">
        <v>46022</v>
      </c>
      <c r="O23" s="45" t="s">
        <v>345</v>
      </c>
      <c r="S23" s="45" t="s">
        <v>919</v>
      </c>
      <c r="V23" s="45" t="str">
        <f t="shared" si="1"/>
        <v>Hàng trả - Seika Dimond Westlake 98 Tô Ngọc Vân</v>
      </c>
      <c r="Y23" s="45" t="s">
        <v>203</v>
      </c>
      <c r="AB23" s="44" t="s">
        <v>305</v>
      </c>
      <c r="AC23" s="44" t="s">
        <v>306</v>
      </c>
      <c r="AE23">
        <v>2</v>
      </c>
      <c r="AG23" s="47">
        <v>110780</v>
      </c>
      <c r="AH23" s="48">
        <f t="shared" si="2"/>
        <v>221560</v>
      </c>
      <c r="AL23" s="50">
        <v>8</v>
      </c>
      <c r="AN23" s="47">
        <f t="shared" si="3"/>
        <v>17725</v>
      </c>
      <c r="AO23" s="51" t="s">
        <v>307</v>
      </c>
      <c r="AQ23" s="52" t="s">
        <v>308</v>
      </c>
      <c r="AR23" s="52" t="s">
        <v>309</v>
      </c>
      <c r="AS23" s="52" t="s">
        <v>310</v>
      </c>
    </row>
    <row r="24" spans="4:45" x14ac:dyDescent="0.25">
      <c r="D24" s="44" t="s">
        <v>301</v>
      </c>
      <c r="E24" s="44" t="s">
        <v>302</v>
      </c>
      <c r="F24" s="46">
        <v>46001</v>
      </c>
      <c r="G24" s="46">
        <v>46001</v>
      </c>
      <c r="H24" s="60" t="s">
        <v>890</v>
      </c>
      <c r="I24" s="46">
        <v>46001</v>
      </c>
      <c r="J24" s="45" t="str">
        <f t="shared" si="0"/>
        <v>HBTL2512000988</v>
      </c>
      <c r="L24" s="45" t="s">
        <v>303</v>
      </c>
      <c r="M24" s="45" t="s">
        <v>915</v>
      </c>
      <c r="N24" s="46">
        <v>46022</v>
      </c>
      <c r="O24" s="45" t="s">
        <v>345</v>
      </c>
      <c r="S24" s="45" t="s">
        <v>919</v>
      </c>
      <c r="V24" s="45" t="str">
        <f t="shared" si="1"/>
        <v>Hàng trả - Seika Dimond Westlake 98 Tô Ngọc Vân</v>
      </c>
      <c r="Y24" s="45" t="s">
        <v>215</v>
      </c>
      <c r="AB24" s="44" t="s">
        <v>305</v>
      </c>
      <c r="AC24" s="44" t="s">
        <v>306</v>
      </c>
      <c r="AE24">
        <v>2</v>
      </c>
      <c r="AG24" s="47">
        <v>47673</v>
      </c>
      <c r="AH24" s="48">
        <f t="shared" si="2"/>
        <v>95346</v>
      </c>
      <c r="AL24" s="50">
        <v>8</v>
      </c>
      <c r="AN24" s="47">
        <f t="shared" si="3"/>
        <v>7628</v>
      </c>
      <c r="AO24" s="51" t="s">
        <v>307</v>
      </c>
      <c r="AQ24" s="52" t="s">
        <v>308</v>
      </c>
      <c r="AR24" s="52" t="s">
        <v>309</v>
      </c>
      <c r="AS24" s="52" t="s">
        <v>310</v>
      </c>
    </row>
    <row r="25" spans="4:45" x14ac:dyDescent="0.25">
      <c r="D25" s="44" t="s">
        <v>301</v>
      </c>
      <c r="E25" s="44" t="s">
        <v>302</v>
      </c>
      <c r="F25" s="46">
        <v>46002</v>
      </c>
      <c r="G25" s="46">
        <v>46002</v>
      </c>
      <c r="H25" s="60" t="s">
        <v>891</v>
      </c>
      <c r="I25" s="46">
        <v>46002</v>
      </c>
      <c r="J25" s="45" t="str">
        <f t="shared" si="0"/>
        <v>HBTL2512001145</v>
      </c>
      <c r="L25" s="45" t="s">
        <v>303</v>
      </c>
      <c r="M25" s="45" t="s">
        <v>915</v>
      </c>
      <c r="N25" s="46">
        <v>46022</v>
      </c>
      <c r="O25" s="45" t="s">
        <v>304</v>
      </c>
      <c r="S25" s="45" t="s">
        <v>920</v>
      </c>
      <c r="V25" s="45" t="str">
        <f t="shared" si="1"/>
        <v>Hàng trả - Siêu thị BRG Hàng Bài</v>
      </c>
      <c r="Y25" s="45" t="s">
        <v>221</v>
      </c>
      <c r="AB25" s="44" t="s">
        <v>305</v>
      </c>
      <c r="AC25" s="44" t="s">
        <v>306</v>
      </c>
      <c r="AE25">
        <v>3</v>
      </c>
      <c r="AG25" s="47">
        <v>52815</v>
      </c>
      <c r="AH25" s="48">
        <f t="shared" si="2"/>
        <v>158445</v>
      </c>
      <c r="AL25" s="50">
        <v>8</v>
      </c>
      <c r="AN25" s="47">
        <f t="shared" si="3"/>
        <v>12676</v>
      </c>
      <c r="AO25" s="51" t="s">
        <v>307</v>
      </c>
      <c r="AQ25" s="52" t="s">
        <v>308</v>
      </c>
      <c r="AR25" s="52" t="s">
        <v>309</v>
      </c>
      <c r="AS25" s="52" t="s">
        <v>310</v>
      </c>
    </row>
    <row r="26" spans="4:45" x14ac:dyDescent="0.25">
      <c r="D26" s="44" t="s">
        <v>301</v>
      </c>
      <c r="E26" s="44" t="s">
        <v>302</v>
      </c>
      <c r="F26" s="46">
        <v>46002</v>
      </c>
      <c r="G26" s="46">
        <v>46002</v>
      </c>
      <c r="H26" s="60" t="s">
        <v>891</v>
      </c>
      <c r="I26" s="46">
        <v>46002</v>
      </c>
      <c r="J26" s="45" t="str">
        <f t="shared" si="0"/>
        <v>HBTL2512001145</v>
      </c>
      <c r="L26" s="45" t="s">
        <v>303</v>
      </c>
      <c r="M26" s="45" t="s">
        <v>915</v>
      </c>
      <c r="N26" s="46">
        <v>46022</v>
      </c>
      <c r="O26" s="45" t="s">
        <v>304</v>
      </c>
      <c r="S26" s="45" t="s">
        <v>920</v>
      </c>
      <c r="V26" s="45" t="str">
        <f t="shared" si="1"/>
        <v>Hàng trả - Siêu thị BRG Hàng Bài</v>
      </c>
      <c r="Y26" s="45" t="s">
        <v>215</v>
      </c>
      <c r="AB26" s="44" t="s">
        <v>305</v>
      </c>
      <c r="AC26" s="44" t="s">
        <v>306</v>
      </c>
      <c r="AE26">
        <v>1</v>
      </c>
      <c r="AG26" s="47">
        <v>47673</v>
      </c>
      <c r="AH26" s="48">
        <f t="shared" si="2"/>
        <v>47673</v>
      </c>
      <c r="AL26" s="50">
        <v>8</v>
      </c>
      <c r="AN26" s="47">
        <f t="shared" si="3"/>
        <v>3814</v>
      </c>
      <c r="AO26" s="51" t="s">
        <v>307</v>
      </c>
      <c r="AQ26" s="52" t="s">
        <v>308</v>
      </c>
      <c r="AR26" s="52" t="s">
        <v>309</v>
      </c>
      <c r="AS26" s="52" t="s">
        <v>310</v>
      </c>
    </row>
    <row r="27" spans="4:45" x14ac:dyDescent="0.25">
      <c r="D27" s="44" t="s">
        <v>301</v>
      </c>
      <c r="E27" s="44" t="s">
        <v>302</v>
      </c>
      <c r="F27" s="46">
        <v>46003</v>
      </c>
      <c r="G27" s="46">
        <v>46003</v>
      </c>
      <c r="H27" s="60" t="s">
        <v>892</v>
      </c>
      <c r="I27" s="46">
        <v>46003</v>
      </c>
      <c r="J27" s="45" t="str">
        <f t="shared" si="0"/>
        <v>HBTL2512001264</v>
      </c>
      <c r="L27" s="45" t="s">
        <v>303</v>
      </c>
      <c r="M27" s="45" t="s">
        <v>915</v>
      </c>
      <c r="N27" s="46">
        <v>46022</v>
      </c>
      <c r="O27" s="45" t="s">
        <v>315</v>
      </c>
      <c r="S27" s="45" t="s">
        <v>608</v>
      </c>
      <c r="V27" s="45" t="str">
        <f t="shared" si="1"/>
        <v>Hàng trả - BRG mart Intracom Đông Anh</v>
      </c>
      <c r="Y27" s="45" t="s">
        <v>227</v>
      </c>
      <c r="AB27" s="44" t="s">
        <v>305</v>
      </c>
      <c r="AC27" s="44" t="s">
        <v>306</v>
      </c>
      <c r="AE27">
        <v>1</v>
      </c>
      <c r="AG27" s="47">
        <v>106026</v>
      </c>
      <c r="AH27" s="48">
        <f t="shared" si="2"/>
        <v>106026</v>
      </c>
      <c r="AL27" s="50">
        <v>8</v>
      </c>
      <c r="AN27" s="47">
        <f t="shared" si="3"/>
        <v>8482</v>
      </c>
      <c r="AO27" s="51" t="s">
        <v>307</v>
      </c>
      <c r="AQ27" s="52" t="s">
        <v>308</v>
      </c>
      <c r="AR27" s="52" t="s">
        <v>309</v>
      </c>
      <c r="AS27" s="52" t="s">
        <v>310</v>
      </c>
    </row>
    <row r="28" spans="4:45" x14ac:dyDescent="0.25">
      <c r="D28" s="44" t="s">
        <v>301</v>
      </c>
      <c r="E28" s="44" t="s">
        <v>302</v>
      </c>
      <c r="F28" s="46">
        <v>46003</v>
      </c>
      <c r="G28" s="46">
        <v>46003</v>
      </c>
      <c r="H28" s="60" t="s">
        <v>893</v>
      </c>
      <c r="I28" s="46">
        <v>46003</v>
      </c>
      <c r="J28" s="45" t="str">
        <f t="shared" si="0"/>
        <v>HBTL2512001243</v>
      </c>
      <c r="L28" s="45" t="s">
        <v>303</v>
      </c>
      <c r="M28" s="45" t="s">
        <v>915</v>
      </c>
      <c r="N28" s="46">
        <v>46022</v>
      </c>
      <c r="O28" s="45" t="s">
        <v>343</v>
      </c>
      <c r="S28" s="45" t="s">
        <v>609</v>
      </c>
      <c r="V28" s="45" t="str">
        <f t="shared" si="1"/>
        <v>Hàng trả - CH Hapro N4C Trung hòa - Nhân chính</v>
      </c>
      <c r="Y28" s="45" t="s">
        <v>197</v>
      </c>
      <c r="AB28" s="44" t="s">
        <v>305</v>
      </c>
      <c r="AC28" s="44" t="s">
        <v>306</v>
      </c>
      <c r="AE28">
        <v>2</v>
      </c>
      <c r="AG28" s="47">
        <v>113113</v>
      </c>
      <c r="AH28" s="48">
        <f t="shared" si="2"/>
        <v>226226</v>
      </c>
      <c r="AL28" s="50">
        <v>8</v>
      </c>
      <c r="AN28" s="47">
        <f t="shared" si="3"/>
        <v>18098</v>
      </c>
      <c r="AO28" s="51" t="s">
        <v>307</v>
      </c>
      <c r="AQ28" s="52" t="s">
        <v>308</v>
      </c>
      <c r="AR28" s="52" t="s">
        <v>309</v>
      </c>
      <c r="AS28" s="52" t="s">
        <v>310</v>
      </c>
    </row>
    <row r="29" spans="4:45" x14ac:dyDescent="0.25">
      <c r="D29" s="44" t="s">
        <v>301</v>
      </c>
      <c r="E29" s="44" t="s">
        <v>302</v>
      </c>
      <c r="F29" s="46">
        <v>46004</v>
      </c>
      <c r="G29" s="46">
        <v>46004</v>
      </c>
      <c r="H29" s="60" t="s">
        <v>894</v>
      </c>
      <c r="I29" s="46">
        <v>46004</v>
      </c>
      <c r="J29" s="45" t="str">
        <f t="shared" si="0"/>
        <v>HBTL2512001315</v>
      </c>
      <c r="L29" s="45" t="s">
        <v>303</v>
      </c>
      <c r="M29" s="45" t="s">
        <v>915</v>
      </c>
      <c r="N29" s="46">
        <v>46022</v>
      </c>
      <c r="O29" s="45" t="s">
        <v>329</v>
      </c>
      <c r="S29" s="45" t="s">
        <v>916</v>
      </c>
      <c r="V29" s="45" t="str">
        <f t="shared" si="1"/>
        <v>Hàng trả - Seikamart 275 nguyễn Trãi</v>
      </c>
      <c r="Y29" s="45" t="s">
        <v>221</v>
      </c>
      <c r="AB29" s="44" t="s">
        <v>305</v>
      </c>
      <c r="AC29" s="44" t="s">
        <v>306</v>
      </c>
      <c r="AE29">
        <v>1</v>
      </c>
      <c r="AG29" s="47">
        <v>52815</v>
      </c>
      <c r="AH29" s="48">
        <f t="shared" si="2"/>
        <v>52815</v>
      </c>
      <c r="AL29" s="50">
        <v>8</v>
      </c>
      <c r="AN29" s="47">
        <f t="shared" si="3"/>
        <v>4225</v>
      </c>
      <c r="AO29" s="51" t="s">
        <v>307</v>
      </c>
      <c r="AQ29" s="52" t="s">
        <v>308</v>
      </c>
      <c r="AR29" s="52" t="s">
        <v>309</v>
      </c>
      <c r="AS29" s="52" t="s">
        <v>310</v>
      </c>
    </row>
    <row r="30" spans="4:45" x14ac:dyDescent="0.25">
      <c r="D30" s="44" t="s">
        <v>301</v>
      </c>
      <c r="E30" s="44" t="s">
        <v>302</v>
      </c>
      <c r="F30" s="46">
        <v>46004</v>
      </c>
      <c r="G30" s="46">
        <v>46004</v>
      </c>
      <c r="H30" s="60" t="s">
        <v>894</v>
      </c>
      <c r="I30" s="46">
        <v>46004</v>
      </c>
      <c r="J30" s="45" t="str">
        <f t="shared" si="0"/>
        <v>HBTL2512001315</v>
      </c>
      <c r="L30" s="45" t="s">
        <v>303</v>
      </c>
      <c r="M30" s="45" t="s">
        <v>915</v>
      </c>
      <c r="N30" s="46">
        <v>46022</v>
      </c>
      <c r="O30" s="45" t="s">
        <v>329</v>
      </c>
      <c r="S30" s="45" t="s">
        <v>916</v>
      </c>
      <c r="V30" s="45" t="str">
        <f t="shared" si="1"/>
        <v>Hàng trả - Seikamart 275 nguyễn Trãi</v>
      </c>
      <c r="Y30" s="45" t="s">
        <v>203</v>
      </c>
      <c r="AB30" s="44" t="s">
        <v>305</v>
      </c>
      <c r="AC30" s="44" t="s">
        <v>306</v>
      </c>
      <c r="AE30">
        <v>1</v>
      </c>
      <c r="AG30" s="47">
        <v>110780</v>
      </c>
      <c r="AH30" s="48">
        <f t="shared" si="2"/>
        <v>110780</v>
      </c>
      <c r="AL30" s="50">
        <v>8</v>
      </c>
      <c r="AN30" s="47">
        <f t="shared" si="3"/>
        <v>8862</v>
      </c>
      <c r="AO30" s="51" t="s">
        <v>307</v>
      </c>
      <c r="AQ30" s="52" t="s">
        <v>308</v>
      </c>
      <c r="AR30" s="52" t="s">
        <v>309</v>
      </c>
      <c r="AS30" s="52" t="s">
        <v>310</v>
      </c>
    </row>
    <row r="31" spans="4:45" x14ac:dyDescent="0.25">
      <c r="D31" s="44" t="s">
        <v>301</v>
      </c>
      <c r="E31" s="44" t="s">
        <v>302</v>
      </c>
      <c r="F31" s="46">
        <v>46004</v>
      </c>
      <c r="G31" s="46">
        <v>46004</v>
      </c>
      <c r="H31" s="60" t="s">
        <v>894</v>
      </c>
      <c r="I31" s="46">
        <v>46004</v>
      </c>
      <c r="J31" s="45" t="str">
        <f t="shared" si="0"/>
        <v>HBTL2512001315</v>
      </c>
      <c r="L31" s="45" t="s">
        <v>303</v>
      </c>
      <c r="M31" s="45" t="s">
        <v>915</v>
      </c>
      <c r="N31" s="46">
        <v>46022</v>
      </c>
      <c r="O31" s="45" t="s">
        <v>329</v>
      </c>
      <c r="S31" s="45" t="s">
        <v>916</v>
      </c>
      <c r="V31" s="45" t="str">
        <f t="shared" si="1"/>
        <v>Hàng trả - Seikamart 275 nguyễn Trãi</v>
      </c>
      <c r="Y31" s="45" t="s">
        <v>215</v>
      </c>
      <c r="AB31" s="44" t="s">
        <v>305</v>
      </c>
      <c r="AC31" s="44" t="s">
        <v>306</v>
      </c>
      <c r="AE31">
        <v>2</v>
      </c>
      <c r="AG31" s="47">
        <v>47673</v>
      </c>
      <c r="AH31" s="48">
        <f t="shared" si="2"/>
        <v>95346</v>
      </c>
      <c r="AL31" s="50">
        <v>8</v>
      </c>
      <c r="AN31" s="47">
        <f t="shared" si="3"/>
        <v>7628</v>
      </c>
      <c r="AO31" s="51" t="s">
        <v>307</v>
      </c>
      <c r="AQ31" s="52" t="s">
        <v>308</v>
      </c>
      <c r="AR31" s="52" t="s">
        <v>309</v>
      </c>
      <c r="AS31" s="52" t="s">
        <v>310</v>
      </c>
    </row>
    <row r="32" spans="4:45" x14ac:dyDescent="0.25">
      <c r="D32" s="44" t="s">
        <v>301</v>
      </c>
      <c r="E32" s="44" t="s">
        <v>302</v>
      </c>
      <c r="F32" s="46">
        <v>46006</v>
      </c>
      <c r="G32" s="46">
        <v>46006</v>
      </c>
      <c r="H32" s="60" t="s">
        <v>895</v>
      </c>
      <c r="I32" s="46">
        <v>46006</v>
      </c>
      <c r="J32" s="45" t="str">
        <f t="shared" si="0"/>
        <v>HBTL2512001435</v>
      </c>
      <c r="L32" s="45" t="s">
        <v>303</v>
      </c>
      <c r="M32" s="45" t="s">
        <v>915</v>
      </c>
      <c r="N32" s="46">
        <v>46022</v>
      </c>
      <c r="O32" s="45" t="s">
        <v>757</v>
      </c>
      <c r="S32" s="45" t="s">
        <v>606</v>
      </c>
      <c r="V32" s="45" t="str">
        <f t="shared" si="1"/>
        <v>Hàng trả - CH Haprofood 24 Trần Nhật Duật</v>
      </c>
      <c r="Y32" s="45" t="s">
        <v>197</v>
      </c>
      <c r="AB32" s="44" t="s">
        <v>305</v>
      </c>
      <c r="AC32" s="44" t="s">
        <v>306</v>
      </c>
      <c r="AE32">
        <v>1</v>
      </c>
      <c r="AG32" s="47">
        <v>113113</v>
      </c>
      <c r="AH32" s="48">
        <f t="shared" si="2"/>
        <v>113113</v>
      </c>
      <c r="AL32" s="50">
        <v>8</v>
      </c>
      <c r="AN32" s="47">
        <f t="shared" si="3"/>
        <v>9049</v>
      </c>
      <c r="AO32" s="51" t="s">
        <v>307</v>
      </c>
      <c r="AQ32" s="52" t="s">
        <v>308</v>
      </c>
      <c r="AR32" s="52" t="s">
        <v>309</v>
      </c>
      <c r="AS32" s="52" t="s">
        <v>310</v>
      </c>
    </row>
    <row r="33" spans="4:45" x14ac:dyDescent="0.25">
      <c r="D33" s="44" t="s">
        <v>301</v>
      </c>
      <c r="E33" s="44" t="s">
        <v>302</v>
      </c>
      <c r="F33" s="46">
        <v>46006</v>
      </c>
      <c r="G33" s="46">
        <v>46006</v>
      </c>
      <c r="H33" s="60" t="s">
        <v>896</v>
      </c>
      <c r="I33" s="46">
        <v>46006</v>
      </c>
      <c r="J33" s="45" t="str">
        <f t="shared" si="0"/>
        <v>HBTL2512001398</v>
      </c>
      <c r="L33" s="45" t="s">
        <v>303</v>
      </c>
      <c r="M33" s="45" t="s">
        <v>915</v>
      </c>
      <c r="N33" s="46">
        <v>46022</v>
      </c>
      <c r="O33" s="45" t="s">
        <v>328</v>
      </c>
      <c r="S33" s="45" t="s">
        <v>597</v>
      </c>
      <c r="V33" s="45" t="str">
        <f t="shared" si="1"/>
        <v>Hàng trả - Siêu thị HaproMart Lương Đình Của</v>
      </c>
      <c r="Y33" s="45" t="s">
        <v>197</v>
      </c>
      <c r="AB33" s="44" t="s">
        <v>305</v>
      </c>
      <c r="AC33" s="44" t="s">
        <v>306</v>
      </c>
      <c r="AE33">
        <v>2</v>
      </c>
      <c r="AG33" s="47">
        <v>113113</v>
      </c>
      <c r="AH33" s="48">
        <f t="shared" si="2"/>
        <v>226226</v>
      </c>
      <c r="AL33" s="50">
        <v>8</v>
      </c>
      <c r="AN33" s="47">
        <f t="shared" si="3"/>
        <v>18098</v>
      </c>
      <c r="AO33" s="51" t="s">
        <v>307</v>
      </c>
      <c r="AQ33" s="52" t="s">
        <v>308</v>
      </c>
      <c r="AR33" s="52" t="s">
        <v>309</v>
      </c>
      <c r="AS33" s="52" t="s">
        <v>310</v>
      </c>
    </row>
    <row r="34" spans="4:45" x14ac:dyDescent="0.25">
      <c r="D34" s="44" t="s">
        <v>301</v>
      </c>
      <c r="E34" s="44" t="s">
        <v>302</v>
      </c>
      <c r="F34" s="46">
        <v>46006</v>
      </c>
      <c r="G34" s="46">
        <v>46006</v>
      </c>
      <c r="H34" s="60" t="s">
        <v>896</v>
      </c>
      <c r="I34" s="46">
        <v>46006</v>
      </c>
      <c r="J34" s="45" t="str">
        <f t="shared" si="0"/>
        <v>HBTL2512001398</v>
      </c>
      <c r="L34" s="45" t="s">
        <v>303</v>
      </c>
      <c r="M34" s="45" t="s">
        <v>915</v>
      </c>
      <c r="N34" s="46">
        <v>46022</v>
      </c>
      <c r="O34" s="45" t="s">
        <v>328</v>
      </c>
      <c r="S34" s="45" t="s">
        <v>597</v>
      </c>
      <c r="V34" s="45" t="str">
        <f t="shared" si="1"/>
        <v>Hàng trả - Siêu thị HaproMart Lương Đình Của</v>
      </c>
      <c r="Y34" s="45" t="s">
        <v>221</v>
      </c>
      <c r="AB34" s="44" t="s">
        <v>305</v>
      </c>
      <c r="AC34" s="44" t="s">
        <v>306</v>
      </c>
      <c r="AE34">
        <v>1</v>
      </c>
      <c r="AG34" s="47">
        <v>52815</v>
      </c>
      <c r="AH34" s="48">
        <f t="shared" si="2"/>
        <v>52815</v>
      </c>
      <c r="AL34" s="50">
        <v>8</v>
      </c>
      <c r="AN34" s="47">
        <f t="shared" si="3"/>
        <v>4225</v>
      </c>
      <c r="AO34" s="51" t="s">
        <v>307</v>
      </c>
      <c r="AQ34" s="52" t="s">
        <v>308</v>
      </c>
      <c r="AR34" s="52" t="s">
        <v>309</v>
      </c>
      <c r="AS34" s="52" t="s">
        <v>310</v>
      </c>
    </row>
    <row r="35" spans="4:45" x14ac:dyDescent="0.25">
      <c r="D35" s="44" t="s">
        <v>301</v>
      </c>
      <c r="E35" s="44" t="s">
        <v>302</v>
      </c>
      <c r="F35" s="46">
        <v>46006</v>
      </c>
      <c r="G35" s="46">
        <v>46006</v>
      </c>
      <c r="H35" s="60" t="s">
        <v>896</v>
      </c>
      <c r="I35" s="46">
        <v>46006</v>
      </c>
      <c r="J35" s="45" t="str">
        <f t="shared" si="0"/>
        <v>HBTL2512001398</v>
      </c>
      <c r="L35" s="45" t="s">
        <v>303</v>
      </c>
      <c r="M35" s="45" t="s">
        <v>915</v>
      </c>
      <c r="N35" s="46">
        <v>46022</v>
      </c>
      <c r="O35" s="45" t="s">
        <v>328</v>
      </c>
      <c r="S35" s="45" t="s">
        <v>597</v>
      </c>
      <c r="V35" s="45" t="str">
        <f t="shared" si="1"/>
        <v>Hàng trả - Siêu thị HaproMart Lương Đình Của</v>
      </c>
      <c r="Y35" s="45" t="s">
        <v>215</v>
      </c>
      <c r="AB35" s="44" t="s">
        <v>305</v>
      </c>
      <c r="AC35" s="44" t="s">
        <v>306</v>
      </c>
      <c r="AE35">
        <v>2</v>
      </c>
      <c r="AG35" s="47">
        <v>47673</v>
      </c>
      <c r="AH35" s="48">
        <f t="shared" si="2"/>
        <v>95346</v>
      </c>
      <c r="AL35" s="50">
        <v>8</v>
      </c>
      <c r="AN35" s="47">
        <f t="shared" si="3"/>
        <v>7628</v>
      </c>
      <c r="AO35" s="51" t="s">
        <v>307</v>
      </c>
      <c r="AQ35" s="52" t="s">
        <v>308</v>
      </c>
      <c r="AR35" s="52" t="s">
        <v>309</v>
      </c>
      <c r="AS35" s="52" t="s">
        <v>310</v>
      </c>
    </row>
    <row r="36" spans="4:45" x14ac:dyDescent="0.25">
      <c r="D36" s="44" t="s">
        <v>301</v>
      </c>
      <c r="E36" s="44" t="s">
        <v>302</v>
      </c>
      <c r="F36" s="46">
        <v>46006</v>
      </c>
      <c r="G36" s="46">
        <v>46006</v>
      </c>
      <c r="H36" s="60" t="s">
        <v>895</v>
      </c>
      <c r="I36" s="46">
        <v>46006</v>
      </c>
      <c r="J36" s="45" t="str">
        <f t="shared" si="0"/>
        <v>HBTL2512001435</v>
      </c>
      <c r="L36" s="45" t="s">
        <v>303</v>
      </c>
      <c r="M36" s="45" t="s">
        <v>915</v>
      </c>
      <c r="N36" s="46">
        <v>46022</v>
      </c>
      <c r="O36" s="45" t="s">
        <v>757</v>
      </c>
      <c r="S36" s="45" t="s">
        <v>606</v>
      </c>
      <c r="V36" s="45" t="str">
        <f t="shared" si="1"/>
        <v>Hàng trả - CH Haprofood 24 Trần Nhật Duật</v>
      </c>
      <c r="Y36" s="45" t="s">
        <v>203</v>
      </c>
      <c r="AB36" s="44" t="s">
        <v>305</v>
      </c>
      <c r="AC36" s="44" t="s">
        <v>306</v>
      </c>
      <c r="AE36">
        <v>1</v>
      </c>
      <c r="AG36" s="47">
        <v>110780</v>
      </c>
      <c r="AH36" s="48">
        <f t="shared" si="2"/>
        <v>110780</v>
      </c>
      <c r="AL36" s="50">
        <v>8</v>
      </c>
      <c r="AN36" s="47">
        <f t="shared" si="3"/>
        <v>8862</v>
      </c>
      <c r="AO36" s="51" t="s">
        <v>307</v>
      </c>
      <c r="AQ36" s="52" t="s">
        <v>308</v>
      </c>
      <c r="AR36" s="52" t="s">
        <v>309</v>
      </c>
      <c r="AS36" s="52" t="s">
        <v>310</v>
      </c>
    </row>
    <row r="37" spans="4:45" x14ac:dyDescent="0.25">
      <c r="D37" s="44" t="s">
        <v>301</v>
      </c>
      <c r="E37" s="44" t="s">
        <v>302</v>
      </c>
      <c r="F37" s="46">
        <v>46006</v>
      </c>
      <c r="G37" s="46">
        <v>46006</v>
      </c>
      <c r="H37" s="60" t="s">
        <v>895</v>
      </c>
      <c r="I37" s="46">
        <v>46006</v>
      </c>
      <c r="J37" s="45" t="str">
        <f t="shared" si="0"/>
        <v>HBTL2512001435</v>
      </c>
      <c r="L37" s="45" t="s">
        <v>303</v>
      </c>
      <c r="M37" s="45" t="s">
        <v>915</v>
      </c>
      <c r="N37" s="46">
        <v>46022</v>
      </c>
      <c r="O37" s="45" t="s">
        <v>757</v>
      </c>
      <c r="S37" s="45" t="s">
        <v>606</v>
      </c>
      <c r="V37" s="45" t="str">
        <f t="shared" si="1"/>
        <v>Hàng trả - CH Haprofood 24 Trần Nhật Duật</v>
      </c>
      <c r="Y37" s="45" t="s">
        <v>215</v>
      </c>
      <c r="AB37" s="44" t="s">
        <v>305</v>
      </c>
      <c r="AC37" s="44" t="s">
        <v>306</v>
      </c>
      <c r="AE37">
        <v>4</v>
      </c>
      <c r="AG37" s="47">
        <v>47673</v>
      </c>
      <c r="AH37" s="48">
        <f t="shared" si="2"/>
        <v>190692</v>
      </c>
      <c r="AL37" s="50">
        <v>8</v>
      </c>
      <c r="AN37" s="47">
        <f t="shared" si="3"/>
        <v>15255</v>
      </c>
      <c r="AO37" s="51" t="s">
        <v>307</v>
      </c>
      <c r="AQ37" s="52" t="s">
        <v>308</v>
      </c>
      <c r="AR37" s="52" t="s">
        <v>309</v>
      </c>
      <c r="AS37" s="52" t="s">
        <v>310</v>
      </c>
    </row>
    <row r="38" spans="4:45" x14ac:dyDescent="0.25">
      <c r="D38" s="44" t="s">
        <v>301</v>
      </c>
      <c r="E38" s="44" t="s">
        <v>302</v>
      </c>
      <c r="F38" s="46">
        <v>46007</v>
      </c>
      <c r="G38" s="46">
        <v>46007</v>
      </c>
      <c r="H38" s="60" t="s">
        <v>897</v>
      </c>
      <c r="I38" s="46">
        <v>46007</v>
      </c>
      <c r="J38" s="45" t="str">
        <f t="shared" si="0"/>
        <v>HBTL2512001565</v>
      </c>
      <c r="L38" s="45" t="s">
        <v>303</v>
      </c>
      <c r="M38" s="45" t="s">
        <v>915</v>
      </c>
      <c r="N38" s="46">
        <v>46022</v>
      </c>
      <c r="O38" s="45" t="s">
        <v>304</v>
      </c>
      <c r="S38" s="45" t="s">
        <v>920</v>
      </c>
      <c r="V38" s="45" t="str">
        <f t="shared" si="1"/>
        <v>Hàng trả - Siêu thị BRG Hàng Bài</v>
      </c>
      <c r="Y38" s="45" t="s">
        <v>203</v>
      </c>
      <c r="AB38" s="44" t="s">
        <v>305</v>
      </c>
      <c r="AC38" s="44" t="s">
        <v>306</v>
      </c>
      <c r="AE38">
        <v>3</v>
      </c>
      <c r="AG38" s="47">
        <v>110780</v>
      </c>
      <c r="AH38" s="48">
        <f t="shared" si="2"/>
        <v>332340</v>
      </c>
      <c r="AL38" s="50">
        <v>8</v>
      </c>
      <c r="AN38" s="47">
        <f t="shared" si="3"/>
        <v>26587</v>
      </c>
      <c r="AO38" s="51" t="s">
        <v>307</v>
      </c>
      <c r="AQ38" s="52" t="s">
        <v>308</v>
      </c>
      <c r="AR38" s="52" t="s">
        <v>309</v>
      </c>
      <c r="AS38" s="52" t="s">
        <v>310</v>
      </c>
    </row>
    <row r="39" spans="4:45" x14ac:dyDescent="0.25">
      <c r="D39" s="44" t="s">
        <v>301</v>
      </c>
      <c r="E39" s="44" t="s">
        <v>302</v>
      </c>
      <c r="F39" s="46">
        <v>46007</v>
      </c>
      <c r="G39" s="46">
        <v>46007</v>
      </c>
      <c r="H39" s="60" t="s">
        <v>897</v>
      </c>
      <c r="I39" s="46">
        <v>46007</v>
      </c>
      <c r="J39" s="45" t="str">
        <f t="shared" si="0"/>
        <v>HBTL2512001565</v>
      </c>
      <c r="L39" s="45" t="s">
        <v>303</v>
      </c>
      <c r="M39" s="45" t="s">
        <v>915</v>
      </c>
      <c r="N39" s="46">
        <v>46022</v>
      </c>
      <c r="O39" s="45" t="s">
        <v>304</v>
      </c>
      <c r="S39" s="45" t="s">
        <v>920</v>
      </c>
      <c r="V39" s="45" t="str">
        <f t="shared" si="1"/>
        <v>Hàng trả - Siêu thị BRG Hàng Bài</v>
      </c>
      <c r="Y39" s="45" t="s">
        <v>197</v>
      </c>
      <c r="AB39" s="44" t="s">
        <v>305</v>
      </c>
      <c r="AC39" s="44" t="s">
        <v>306</v>
      </c>
      <c r="AE39">
        <v>1</v>
      </c>
      <c r="AG39" s="47">
        <v>113113</v>
      </c>
      <c r="AH39" s="48">
        <f t="shared" si="2"/>
        <v>113113</v>
      </c>
      <c r="AL39" s="50">
        <v>8</v>
      </c>
      <c r="AN39" s="47">
        <f t="shared" si="3"/>
        <v>9049</v>
      </c>
      <c r="AO39" s="51" t="s">
        <v>307</v>
      </c>
      <c r="AQ39" s="52" t="s">
        <v>308</v>
      </c>
      <c r="AR39" s="52" t="s">
        <v>309</v>
      </c>
      <c r="AS39" s="52" t="s">
        <v>310</v>
      </c>
    </row>
    <row r="40" spans="4:45" x14ac:dyDescent="0.25">
      <c r="D40" s="44" t="s">
        <v>301</v>
      </c>
      <c r="E40" s="44" t="s">
        <v>302</v>
      </c>
      <c r="F40" s="46">
        <v>46008</v>
      </c>
      <c r="G40" s="46">
        <v>46008</v>
      </c>
      <c r="H40" s="60" t="s">
        <v>898</v>
      </c>
      <c r="I40" s="46">
        <v>46008</v>
      </c>
      <c r="J40" s="45" t="str">
        <f t="shared" si="0"/>
        <v>HBTL2512001617</v>
      </c>
      <c r="L40" s="45" t="s">
        <v>303</v>
      </c>
      <c r="M40" s="45" t="s">
        <v>915</v>
      </c>
      <c r="N40" s="46">
        <v>46022</v>
      </c>
      <c r="O40" s="45" t="s">
        <v>380</v>
      </c>
      <c r="S40" s="45" t="s">
        <v>600</v>
      </c>
      <c r="V40" s="45" t="str">
        <f t="shared" si="1"/>
        <v>Hàng trả - BRG Mart Moonlight Vân Canh</v>
      </c>
      <c r="Y40" s="45" t="s">
        <v>227</v>
      </c>
      <c r="AB40" s="44" t="s">
        <v>305</v>
      </c>
      <c r="AC40" s="44" t="s">
        <v>306</v>
      </c>
      <c r="AE40">
        <v>2</v>
      </c>
      <c r="AG40" s="47">
        <v>106026</v>
      </c>
      <c r="AH40" s="48">
        <f t="shared" si="2"/>
        <v>212052</v>
      </c>
      <c r="AL40" s="50">
        <v>8</v>
      </c>
      <c r="AN40" s="47">
        <f t="shared" si="3"/>
        <v>16964</v>
      </c>
      <c r="AO40" s="51" t="s">
        <v>307</v>
      </c>
      <c r="AQ40" s="52" t="s">
        <v>308</v>
      </c>
      <c r="AR40" s="52" t="s">
        <v>309</v>
      </c>
      <c r="AS40" s="52" t="s">
        <v>310</v>
      </c>
    </row>
    <row r="41" spans="4:45" x14ac:dyDescent="0.25">
      <c r="D41" s="44" t="s">
        <v>301</v>
      </c>
      <c r="E41" s="44" t="s">
        <v>302</v>
      </c>
      <c r="F41" s="46">
        <v>46009</v>
      </c>
      <c r="G41" s="46">
        <v>46009</v>
      </c>
      <c r="H41" s="60" t="s">
        <v>899</v>
      </c>
      <c r="I41" s="46">
        <v>46009</v>
      </c>
      <c r="J41" s="45" t="str">
        <f t="shared" si="0"/>
        <v>HBTL2512001742</v>
      </c>
      <c r="L41" s="45" t="s">
        <v>303</v>
      </c>
      <c r="M41" s="45" t="s">
        <v>915</v>
      </c>
      <c r="N41" s="46">
        <v>46022</v>
      </c>
      <c r="O41" s="45" t="s">
        <v>351</v>
      </c>
      <c r="S41" s="45" t="s">
        <v>601</v>
      </c>
      <c r="V41" s="45" t="str">
        <f t="shared" si="1"/>
        <v>Hàng trả - CH Hapro số 5 Hàm tử quan</v>
      </c>
      <c r="Y41" s="45" t="s">
        <v>203</v>
      </c>
      <c r="AB41" s="44" t="s">
        <v>305</v>
      </c>
      <c r="AC41" s="44" t="s">
        <v>306</v>
      </c>
      <c r="AE41">
        <v>2</v>
      </c>
      <c r="AG41" s="47">
        <v>110780</v>
      </c>
      <c r="AH41" s="48">
        <f t="shared" si="2"/>
        <v>221560</v>
      </c>
      <c r="AL41" s="50">
        <v>8</v>
      </c>
      <c r="AN41" s="47">
        <f t="shared" si="3"/>
        <v>17725</v>
      </c>
      <c r="AO41" s="51" t="s">
        <v>307</v>
      </c>
      <c r="AQ41" s="52" t="s">
        <v>308</v>
      </c>
      <c r="AR41" s="52" t="s">
        <v>309</v>
      </c>
      <c r="AS41" s="52" t="s">
        <v>310</v>
      </c>
    </row>
    <row r="42" spans="4:45" x14ac:dyDescent="0.25">
      <c r="D42" s="44" t="s">
        <v>301</v>
      </c>
      <c r="E42" s="44" t="s">
        <v>302</v>
      </c>
      <c r="F42" s="46">
        <v>46009</v>
      </c>
      <c r="G42" s="46">
        <v>46009</v>
      </c>
      <c r="H42" s="60" t="s">
        <v>899</v>
      </c>
      <c r="I42" s="46">
        <v>46009</v>
      </c>
      <c r="J42" s="45" t="str">
        <f t="shared" si="0"/>
        <v>HBTL2512001742</v>
      </c>
      <c r="L42" s="45" t="s">
        <v>303</v>
      </c>
      <c r="M42" s="45" t="s">
        <v>915</v>
      </c>
      <c r="N42" s="46">
        <v>46022</v>
      </c>
      <c r="O42" s="45" t="s">
        <v>351</v>
      </c>
      <c r="S42" s="45" t="s">
        <v>601</v>
      </c>
      <c r="V42" s="45" t="str">
        <f t="shared" si="1"/>
        <v>Hàng trả - CH Hapro số 5 Hàm tử quan</v>
      </c>
      <c r="Y42" s="45" t="s">
        <v>219</v>
      </c>
      <c r="AB42" s="44" t="s">
        <v>305</v>
      </c>
      <c r="AC42" s="44" t="s">
        <v>306</v>
      </c>
      <c r="AE42">
        <v>1</v>
      </c>
      <c r="AG42" s="47">
        <v>43700</v>
      </c>
      <c r="AH42" s="48">
        <f t="shared" si="2"/>
        <v>43700</v>
      </c>
      <c r="AL42" s="50">
        <v>8</v>
      </c>
      <c r="AN42" s="47">
        <f t="shared" si="3"/>
        <v>3496</v>
      </c>
      <c r="AO42" s="51" t="s">
        <v>307</v>
      </c>
      <c r="AQ42" s="52" t="s">
        <v>308</v>
      </c>
      <c r="AR42" s="52" t="s">
        <v>309</v>
      </c>
      <c r="AS42" s="52" t="s">
        <v>310</v>
      </c>
    </row>
    <row r="43" spans="4:45" x14ac:dyDescent="0.25">
      <c r="D43" s="44" t="s">
        <v>301</v>
      </c>
      <c r="E43" s="44" t="s">
        <v>302</v>
      </c>
      <c r="F43" s="46">
        <v>46009</v>
      </c>
      <c r="G43" s="46">
        <v>46009</v>
      </c>
      <c r="H43" s="60" t="s">
        <v>900</v>
      </c>
      <c r="I43" s="46">
        <v>46009</v>
      </c>
      <c r="J43" s="45" t="str">
        <f t="shared" si="0"/>
        <v>HBTL2512001719</v>
      </c>
      <c r="L43" s="45" t="s">
        <v>303</v>
      </c>
      <c r="M43" s="45" t="s">
        <v>915</v>
      </c>
      <c r="N43" s="46">
        <v>46022</v>
      </c>
      <c r="O43" s="45" t="s">
        <v>762</v>
      </c>
      <c r="S43" s="45" t="s">
        <v>768</v>
      </c>
      <c r="V43" s="45" t="str">
        <f t="shared" si="1"/>
        <v>Hàng trả - CH Hapro 198 Lò đúc</v>
      </c>
      <c r="Y43" s="45" t="s">
        <v>203</v>
      </c>
      <c r="AB43" s="44" t="s">
        <v>305</v>
      </c>
      <c r="AC43" s="44" t="s">
        <v>306</v>
      </c>
      <c r="AE43">
        <v>1</v>
      </c>
      <c r="AG43" s="47">
        <v>110780</v>
      </c>
      <c r="AH43" s="48">
        <f t="shared" si="2"/>
        <v>110780</v>
      </c>
      <c r="AL43" s="50">
        <v>8</v>
      </c>
      <c r="AN43" s="47">
        <f t="shared" si="3"/>
        <v>8862</v>
      </c>
      <c r="AO43" s="51" t="s">
        <v>307</v>
      </c>
      <c r="AQ43" s="52" t="s">
        <v>308</v>
      </c>
      <c r="AR43" s="52" t="s">
        <v>309</v>
      </c>
      <c r="AS43" s="52" t="s">
        <v>310</v>
      </c>
    </row>
    <row r="44" spans="4:45" x14ac:dyDescent="0.25">
      <c r="D44" s="44" t="s">
        <v>301</v>
      </c>
      <c r="E44" s="44" t="s">
        <v>302</v>
      </c>
      <c r="F44" s="46">
        <v>46009</v>
      </c>
      <c r="G44" s="46">
        <v>46009</v>
      </c>
      <c r="H44" s="60" t="s">
        <v>901</v>
      </c>
      <c r="I44" s="46">
        <v>46009</v>
      </c>
      <c r="J44" s="45" t="str">
        <f t="shared" si="0"/>
        <v>HBTL2512001691</v>
      </c>
      <c r="L44" s="45" t="s">
        <v>303</v>
      </c>
      <c r="M44" s="45" t="s">
        <v>915</v>
      </c>
      <c r="N44" s="46">
        <v>46022</v>
      </c>
      <c r="O44" s="45" t="s">
        <v>390</v>
      </c>
      <c r="S44" s="45" t="s">
        <v>598</v>
      </c>
      <c r="V44" s="45" t="str">
        <f t="shared" si="1"/>
        <v>Hàng trả - CH Hapro 160-162 ngõ Thái Thịnh I</v>
      </c>
      <c r="Y44" s="45" t="s">
        <v>221</v>
      </c>
      <c r="AB44" s="44" t="s">
        <v>305</v>
      </c>
      <c r="AC44" s="44" t="s">
        <v>306</v>
      </c>
      <c r="AE44">
        <v>2</v>
      </c>
      <c r="AG44" s="47">
        <v>52815</v>
      </c>
      <c r="AH44" s="48">
        <f t="shared" si="2"/>
        <v>105630</v>
      </c>
      <c r="AL44" s="50">
        <v>8</v>
      </c>
      <c r="AN44" s="47">
        <f t="shared" si="3"/>
        <v>8450</v>
      </c>
      <c r="AO44" s="51" t="s">
        <v>307</v>
      </c>
      <c r="AQ44" s="52" t="s">
        <v>308</v>
      </c>
      <c r="AR44" s="52" t="s">
        <v>309</v>
      </c>
      <c r="AS44" s="52" t="s">
        <v>310</v>
      </c>
    </row>
    <row r="45" spans="4:45" x14ac:dyDescent="0.25">
      <c r="D45" s="44" t="s">
        <v>301</v>
      </c>
      <c r="E45" s="44" t="s">
        <v>302</v>
      </c>
      <c r="F45" s="46">
        <v>46009</v>
      </c>
      <c r="G45" s="46">
        <v>46009</v>
      </c>
      <c r="H45" s="60" t="s">
        <v>902</v>
      </c>
      <c r="I45" s="46">
        <v>46009</v>
      </c>
      <c r="J45" s="45" t="str">
        <f t="shared" si="0"/>
        <v>HBTL2512001657</v>
      </c>
      <c r="L45" s="45" t="s">
        <v>303</v>
      </c>
      <c r="M45" s="45" t="s">
        <v>915</v>
      </c>
      <c r="N45" s="46">
        <v>46022</v>
      </c>
      <c r="O45" s="45" t="s">
        <v>315</v>
      </c>
      <c r="S45" s="45" t="s">
        <v>608</v>
      </c>
      <c r="V45" s="45" t="str">
        <f t="shared" si="1"/>
        <v>Hàng trả - BRG mart Intracom Đông Anh</v>
      </c>
      <c r="Y45" s="45" t="s">
        <v>227</v>
      </c>
      <c r="AB45" s="44" t="s">
        <v>305</v>
      </c>
      <c r="AC45" s="44" t="s">
        <v>306</v>
      </c>
      <c r="AE45">
        <v>2</v>
      </c>
      <c r="AG45" s="47">
        <v>106026</v>
      </c>
      <c r="AH45" s="48">
        <f t="shared" si="2"/>
        <v>212052</v>
      </c>
      <c r="AL45" s="50">
        <v>8</v>
      </c>
      <c r="AN45" s="47">
        <f t="shared" si="3"/>
        <v>16964</v>
      </c>
      <c r="AO45" s="51" t="s">
        <v>307</v>
      </c>
      <c r="AQ45" s="52" t="s">
        <v>308</v>
      </c>
      <c r="AR45" s="52" t="s">
        <v>309</v>
      </c>
      <c r="AS45" s="52" t="s">
        <v>310</v>
      </c>
    </row>
    <row r="46" spans="4:45" x14ac:dyDescent="0.25">
      <c r="D46" s="44" t="s">
        <v>301</v>
      </c>
      <c r="E46" s="44" t="s">
        <v>302</v>
      </c>
      <c r="F46" s="46">
        <v>46009</v>
      </c>
      <c r="G46" s="46">
        <v>46009</v>
      </c>
      <c r="H46" s="60" t="s">
        <v>901</v>
      </c>
      <c r="I46" s="46">
        <v>46009</v>
      </c>
      <c r="J46" s="45" t="str">
        <f t="shared" si="0"/>
        <v>HBTL2512001691</v>
      </c>
      <c r="L46" s="45" t="s">
        <v>303</v>
      </c>
      <c r="M46" s="45" t="s">
        <v>915</v>
      </c>
      <c r="N46" s="46">
        <v>46022</v>
      </c>
      <c r="O46" s="45" t="s">
        <v>390</v>
      </c>
      <c r="S46" s="45" t="s">
        <v>598</v>
      </c>
      <c r="V46" s="45" t="str">
        <f t="shared" si="1"/>
        <v>Hàng trả - CH Hapro 160-162 ngõ Thái Thịnh I</v>
      </c>
      <c r="Y46" s="45" t="s">
        <v>203</v>
      </c>
      <c r="AB46" s="44" t="s">
        <v>305</v>
      </c>
      <c r="AC46" s="44" t="s">
        <v>306</v>
      </c>
      <c r="AE46">
        <v>2</v>
      </c>
      <c r="AG46" s="47">
        <v>110780</v>
      </c>
      <c r="AH46" s="48">
        <f t="shared" si="2"/>
        <v>221560</v>
      </c>
      <c r="AL46" s="50">
        <v>8</v>
      </c>
      <c r="AN46" s="47">
        <f t="shared" si="3"/>
        <v>17725</v>
      </c>
      <c r="AO46" s="51" t="s">
        <v>307</v>
      </c>
      <c r="AQ46" s="52" t="s">
        <v>308</v>
      </c>
      <c r="AR46" s="52" t="s">
        <v>309</v>
      </c>
      <c r="AS46" s="52" t="s">
        <v>310</v>
      </c>
    </row>
    <row r="47" spans="4:45" x14ac:dyDescent="0.25">
      <c r="D47" s="44" t="s">
        <v>301</v>
      </c>
      <c r="E47" s="44" t="s">
        <v>302</v>
      </c>
      <c r="F47" s="46">
        <v>46009</v>
      </c>
      <c r="G47" s="46">
        <v>46009</v>
      </c>
      <c r="H47" s="60" t="s">
        <v>901</v>
      </c>
      <c r="I47" s="46">
        <v>46009</v>
      </c>
      <c r="J47" s="45" t="str">
        <f t="shared" si="0"/>
        <v>HBTL2512001691</v>
      </c>
      <c r="L47" s="45" t="s">
        <v>303</v>
      </c>
      <c r="M47" s="45" t="s">
        <v>915</v>
      </c>
      <c r="N47" s="46">
        <v>46022</v>
      </c>
      <c r="O47" s="45" t="s">
        <v>390</v>
      </c>
      <c r="S47" s="45" t="s">
        <v>598</v>
      </c>
      <c r="V47" s="45" t="str">
        <f t="shared" si="1"/>
        <v>Hàng trả - CH Hapro 160-162 ngõ Thái Thịnh I</v>
      </c>
      <c r="Y47" s="45" t="s">
        <v>227</v>
      </c>
      <c r="AB47" s="44" t="s">
        <v>305</v>
      </c>
      <c r="AC47" s="44" t="s">
        <v>306</v>
      </c>
      <c r="AE47">
        <v>2</v>
      </c>
      <c r="AG47" s="47">
        <v>106026</v>
      </c>
      <c r="AH47" s="48">
        <f t="shared" si="2"/>
        <v>212052</v>
      </c>
      <c r="AL47" s="50">
        <v>8</v>
      </c>
      <c r="AN47" s="47">
        <f t="shared" si="3"/>
        <v>16964</v>
      </c>
      <c r="AO47" s="51" t="s">
        <v>307</v>
      </c>
      <c r="AQ47" s="52" t="s">
        <v>308</v>
      </c>
      <c r="AR47" s="52" t="s">
        <v>309</v>
      </c>
      <c r="AS47" s="52" t="s">
        <v>310</v>
      </c>
    </row>
    <row r="48" spans="4:45" x14ac:dyDescent="0.25">
      <c r="D48" s="44" t="s">
        <v>301</v>
      </c>
      <c r="E48" s="44" t="s">
        <v>302</v>
      </c>
      <c r="F48" s="46">
        <v>46010</v>
      </c>
      <c r="G48" s="46">
        <v>46010</v>
      </c>
      <c r="H48" s="60" t="s">
        <v>903</v>
      </c>
      <c r="I48" s="46">
        <v>46010</v>
      </c>
      <c r="J48" s="45" t="str">
        <f t="shared" si="0"/>
        <v>HBTL2512001750</v>
      </c>
      <c r="L48" s="45" t="s">
        <v>303</v>
      </c>
      <c r="M48" s="45" t="s">
        <v>915</v>
      </c>
      <c r="N48" s="46">
        <v>46022</v>
      </c>
      <c r="O48" s="45" t="s">
        <v>325</v>
      </c>
      <c r="S48" s="45" t="s">
        <v>599</v>
      </c>
      <c r="V48" s="45" t="str">
        <f t="shared" si="1"/>
        <v>Hàng trả - CH Hapro 83 Nguyễn An Ninh</v>
      </c>
      <c r="Y48" s="45" t="s">
        <v>221</v>
      </c>
      <c r="AB48" s="44" t="s">
        <v>305</v>
      </c>
      <c r="AC48" s="44" t="s">
        <v>306</v>
      </c>
      <c r="AE48">
        <v>1</v>
      </c>
      <c r="AG48" s="47">
        <v>52815</v>
      </c>
      <c r="AH48" s="48">
        <f t="shared" si="2"/>
        <v>52815</v>
      </c>
      <c r="AL48" s="50">
        <v>8</v>
      </c>
      <c r="AN48" s="47">
        <f t="shared" si="3"/>
        <v>4225</v>
      </c>
      <c r="AO48" s="51" t="s">
        <v>307</v>
      </c>
      <c r="AQ48" s="52" t="s">
        <v>308</v>
      </c>
      <c r="AR48" s="52" t="s">
        <v>309</v>
      </c>
      <c r="AS48" s="52" t="s">
        <v>310</v>
      </c>
    </row>
    <row r="49" spans="4:45" x14ac:dyDescent="0.25">
      <c r="D49" s="44" t="s">
        <v>301</v>
      </c>
      <c r="E49" s="44" t="s">
        <v>302</v>
      </c>
      <c r="F49" s="46">
        <v>46010</v>
      </c>
      <c r="G49" s="46">
        <v>46010</v>
      </c>
      <c r="H49" s="60" t="s">
        <v>903</v>
      </c>
      <c r="I49" s="46">
        <v>46010</v>
      </c>
      <c r="J49" s="45" t="str">
        <f t="shared" si="0"/>
        <v>HBTL2512001750</v>
      </c>
      <c r="L49" s="45" t="s">
        <v>303</v>
      </c>
      <c r="M49" s="45" t="s">
        <v>915</v>
      </c>
      <c r="N49" s="46">
        <v>46022</v>
      </c>
      <c r="O49" s="45" t="s">
        <v>325</v>
      </c>
      <c r="S49" s="45" t="s">
        <v>599</v>
      </c>
      <c r="V49" s="45" t="str">
        <f t="shared" si="1"/>
        <v>Hàng trả - CH Hapro 83 Nguyễn An Ninh</v>
      </c>
      <c r="Y49" s="45" t="s">
        <v>215</v>
      </c>
      <c r="AB49" s="44" t="s">
        <v>305</v>
      </c>
      <c r="AC49" s="44" t="s">
        <v>306</v>
      </c>
      <c r="AE49">
        <v>2</v>
      </c>
      <c r="AG49" s="47">
        <v>47673</v>
      </c>
      <c r="AH49" s="48">
        <f t="shared" si="2"/>
        <v>95346</v>
      </c>
      <c r="AL49" s="50">
        <v>8</v>
      </c>
      <c r="AN49" s="47">
        <f t="shared" si="3"/>
        <v>7628</v>
      </c>
      <c r="AO49" s="51" t="s">
        <v>307</v>
      </c>
      <c r="AQ49" s="52" t="s">
        <v>308</v>
      </c>
      <c r="AR49" s="52" t="s">
        <v>309</v>
      </c>
      <c r="AS49" s="52" t="s">
        <v>310</v>
      </c>
    </row>
    <row r="50" spans="4:45" x14ac:dyDescent="0.25">
      <c r="D50" s="44" t="s">
        <v>301</v>
      </c>
      <c r="E50" s="44" t="s">
        <v>302</v>
      </c>
      <c r="F50" s="46">
        <v>46010</v>
      </c>
      <c r="G50" s="46">
        <v>46010</v>
      </c>
      <c r="H50" s="60" t="s">
        <v>904</v>
      </c>
      <c r="I50" s="46">
        <v>46010</v>
      </c>
      <c r="J50" s="45" t="str">
        <f t="shared" si="0"/>
        <v>HBTL2512001769</v>
      </c>
      <c r="L50" s="45" t="s">
        <v>303</v>
      </c>
      <c r="M50" s="45" t="s">
        <v>915</v>
      </c>
      <c r="N50" s="46">
        <v>46022</v>
      </c>
      <c r="O50" s="45" t="s">
        <v>304</v>
      </c>
      <c r="S50" s="45" t="s">
        <v>611</v>
      </c>
      <c r="V50" s="45" t="str">
        <f t="shared" si="1"/>
        <v>Hàng trả - Siêu thị BRGMart 63 Hàng trống</v>
      </c>
      <c r="Y50" s="45" t="s">
        <v>197</v>
      </c>
      <c r="AB50" s="44" t="s">
        <v>305</v>
      </c>
      <c r="AC50" s="44" t="s">
        <v>306</v>
      </c>
      <c r="AE50">
        <v>1</v>
      </c>
      <c r="AG50" s="47">
        <v>113113</v>
      </c>
      <c r="AH50" s="48">
        <f t="shared" si="2"/>
        <v>113113</v>
      </c>
      <c r="AL50" s="50">
        <v>8</v>
      </c>
      <c r="AN50" s="47">
        <f t="shared" si="3"/>
        <v>9049</v>
      </c>
      <c r="AO50" s="51" t="s">
        <v>307</v>
      </c>
      <c r="AQ50" s="52" t="s">
        <v>308</v>
      </c>
      <c r="AR50" s="52" t="s">
        <v>309</v>
      </c>
      <c r="AS50" s="52" t="s">
        <v>310</v>
      </c>
    </row>
    <row r="51" spans="4:45" x14ac:dyDescent="0.25">
      <c r="D51" s="44" t="s">
        <v>301</v>
      </c>
      <c r="E51" s="44" t="s">
        <v>302</v>
      </c>
      <c r="F51" s="46">
        <v>46010</v>
      </c>
      <c r="G51" s="46">
        <v>46010</v>
      </c>
      <c r="H51" s="60" t="s">
        <v>904</v>
      </c>
      <c r="I51" s="46">
        <v>46010</v>
      </c>
      <c r="J51" s="45" t="str">
        <f t="shared" si="0"/>
        <v>HBTL2512001769</v>
      </c>
      <c r="L51" s="45" t="s">
        <v>303</v>
      </c>
      <c r="M51" s="45" t="s">
        <v>915</v>
      </c>
      <c r="N51" s="46">
        <v>46022</v>
      </c>
      <c r="O51" s="45" t="s">
        <v>304</v>
      </c>
      <c r="S51" s="45" t="s">
        <v>611</v>
      </c>
      <c r="V51" s="45" t="str">
        <f t="shared" si="1"/>
        <v>Hàng trả - Siêu thị BRGMart 63 Hàng trống</v>
      </c>
      <c r="Y51" s="45" t="s">
        <v>203</v>
      </c>
      <c r="AB51" s="44" t="s">
        <v>305</v>
      </c>
      <c r="AC51" s="44" t="s">
        <v>306</v>
      </c>
      <c r="AE51">
        <v>2</v>
      </c>
      <c r="AG51" s="47">
        <v>99702</v>
      </c>
      <c r="AH51" s="48">
        <f t="shared" si="2"/>
        <v>199404</v>
      </c>
      <c r="AL51" s="50">
        <v>8</v>
      </c>
      <c r="AN51" s="47">
        <f t="shared" si="3"/>
        <v>15952</v>
      </c>
      <c r="AO51" s="51" t="s">
        <v>307</v>
      </c>
      <c r="AQ51" s="52" t="s">
        <v>308</v>
      </c>
      <c r="AR51" s="52" t="s">
        <v>309</v>
      </c>
      <c r="AS51" s="52" t="s">
        <v>310</v>
      </c>
    </row>
    <row r="52" spans="4:45" x14ac:dyDescent="0.25">
      <c r="D52" s="44" t="s">
        <v>301</v>
      </c>
      <c r="E52" s="44" t="s">
        <v>302</v>
      </c>
      <c r="F52" s="46">
        <v>46011</v>
      </c>
      <c r="G52" s="46">
        <v>46011</v>
      </c>
      <c r="H52" s="60" t="s">
        <v>905</v>
      </c>
      <c r="I52" s="46">
        <v>46011</v>
      </c>
      <c r="J52" s="45" t="str">
        <f t="shared" si="0"/>
        <v>HBTL2512001895</v>
      </c>
      <c r="L52" s="45" t="s">
        <v>303</v>
      </c>
      <c r="M52" s="45" t="s">
        <v>915</v>
      </c>
      <c r="N52" s="46">
        <v>46022</v>
      </c>
      <c r="O52" s="45" t="s">
        <v>304</v>
      </c>
      <c r="S52" s="45" t="s">
        <v>869</v>
      </c>
      <c r="V52" s="45" t="str">
        <f t="shared" si="1"/>
        <v>Hàng trả - Siêu thị intimex Hưng Yên</v>
      </c>
      <c r="Y52" s="45" t="s">
        <v>195</v>
      </c>
      <c r="AB52" s="44" t="s">
        <v>305</v>
      </c>
      <c r="AC52" s="44" t="s">
        <v>306</v>
      </c>
      <c r="AE52">
        <v>1</v>
      </c>
      <c r="AG52" s="47">
        <v>69759</v>
      </c>
      <c r="AH52" s="48">
        <f t="shared" si="2"/>
        <v>69759</v>
      </c>
      <c r="AL52" s="50">
        <v>8</v>
      </c>
      <c r="AN52" s="47">
        <f t="shared" si="3"/>
        <v>5581</v>
      </c>
      <c r="AO52" s="51" t="s">
        <v>307</v>
      </c>
      <c r="AQ52" s="52" t="s">
        <v>308</v>
      </c>
      <c r="AR52" s="52" t="s">
        <v>309</v>
      </c>
      <c r="AS52" s="52" t="s">
        <v>310</v>
      </c>
    </row>
    <row r="53" spans="4:45" x14ac:dyDescent="0.25">
      <c r="D53" s="44" t="s">
        <v>301</v>
      </c>
      <c r="E53" s="44" t="s">
        <v>302</v>
      </c>
      <c r="F53" s="46">
        <v>46011</v>
      </c>
      <c r="G53" s="46">
        <v>46011</v>
      </c>
      <c r="H53" s="60" t="s">
        <v>905</v>
      </c>
      <c r="I53" s="46">
        <v>46011</v>
      </c>
      <c r="J53" s="45" t="str">
        <f t="shared" si="0"/>
        <v>HBTL2512001895</v>
      </c>
      <c r="L53" s="45" t="s">
        <v>303</v>
      </c>
      <c r="M53" s="45" t="s">
        <v>915</v>
      </c>
      <c r="N53" s="46">
        <v>46022</v>
      </c>
      <c r="O53" s="45" t="s">
        <v>304</v>
      </c>
      <c r="S53" s="45" t="s">
        <v>869</v>
      </c>
      <c r="V53" s="45" t="str">
        <f t="shared" si="1"/>
        <v>Hàng trả - Siêu thị intimex Hưng Yên</v>
      </c>
      <c r="Y53" s="45" t="s">
        <v>197</v>
      </c>
      <c r="AB53" s="44" t="s">
        <v>305</v>
      </c>
      <c r="AC53" s="44" t="s">
        <v>306</v>
      </c>
      <c r="AE53">
        <v>1</v>
      </c>
      <c r="AG53" s="47">
        <v>113113</v>
      </c>
      <c r="AH53" s="48">
        <f t="shared" si="2"/>
        <v>113113</v>
      </c>
      <c r="AL53" s="50">
        <v>8</v>
      </c>
      <c r="AN53" s="47">
        <f t="shared" si="3"/>
        <v>9049</v>
      </c>
      <c r="AO53" s="51" t="s">
        <v>307</v>
      </c>
      <c r="AQ53" s="52" t="s">
        <v>308</v>
      </c>
      <c r="AR53" s="52" t="s">
        <v>309</v>
      </c>
      <c r="AS53" s="52" t="s">
        <v>310</v>
      </c>
    </row>
    <row r="54" spans="4:45" x14ac:dyDescent="0.25">
      <c r="D54" s="44" t="s">
        <v>301</v>
      </c>
      <c r="E54" s="44" t="s">
        <v>302</v>
      </c>
      <c r="F54" s="46">
        <v>46011</v>
      </c>
      <c r="G54" s="46">
        <v>46011</v>
      </c>
      <c r="H54" s="60" t="s">
        <v>905</v>
      </c>
      <c r="I54" s="46">
        <v>46011</v>
      </c>
      <c r="J54" s="45" t="str">
        <f t="shared" si="0"/>
        <v>HBTL2512001895</v>
      </c>
      <c r="L54" s="45" t="s">
        <v>303</v>
      </c>
      <c r="M54" s="45" t="s">
        <v>915</v>
      </c>
      <c r="N54" s="46">
        <v>46022</v>
      </c>
      <c r="O54" s="45" t="s">
        <v>304</v>
      </c>
      <c r="S54" s="45" t="s">
        <v>869</v>
      </c>
      <c r="V54" s="45" t="str">
        <f t="shared" si="1"/>
        <v>Hàng trả - Siêu thị intimex Hưng Yên</v>
      </c>
      <c r="Y54" s="45" t="s">
        <v>221</v>
      </c>
      <c r="AB54" s="44" t="s">
        <v>305</v>
      </c>
      <c r="AC54" s="44" t="s">
        <v>306</v>
      </c>
      <c r="AE54">
        <v>5</v>
      </c>
      <c r="AG54" s="47">
        <v>52815</v>
      </c>
      <c r="AH54" s="48">
        <f t="shared" si="2"/>
        <v>264075</v>
      </c>
      <c r="AL54" s="50">
        <v>8</v>
      </c>
      <c r="AN54" s="47">
        <f t="shared" si="3"/>
        <v>21126</v>
      </c>
      <c r="AO54" s="51" t="s">
        <v>307</v>
      </c>
      <c r="AQ54" s="52" t="s">
        <v>308</v>
      </c>
      <c r="AR54" s="52" t="s">
        <v>309</v>
      </c>
      <c r="AS54" s="52" t="s">
        <v>310</v>
      </c>
    </row>
    <row r="55" spans="4:45" x14ac:dyDescent="0.25">
      <c r="D55" s="44" t="s">
        <v>301</v>
      </c>
      <c r="E55" s="44" t="s">
        <v>302</v>
      </c>
      <c r="F55" s="46">
        <v>46011</v>
      </c>
      <c r="G55" s="46">
        <v>46011</v>
      </c>
      <c r="H55" s="60" t="s">
        <v>906</v>
      </c>
      <c r="I55" s="46">
        <v>46011</v>
      </c>
      <c r="J55" s="45" t="str">
        <f t="shared" si="0"/>
        <v>HBTL2512001843</v>
      </c>
      <c r="L55" s="45" t="s">
        <v>303</v>
      </c>
      <c r="M55" s="45" t="s">
        <v>915</v>
      </c>
      <c r="N55" s="46">
        <v>46022</v>
      </c>
      <c r="O55" s="45" t="s">
        <v>304</v>
      </c>
      <c r="S55" s="45" t="s">
        <v>605</v>
      </c>
      <c r="V55" s="45" t="str">
        <f t="shared" si="1"/>
        <v>Hàng trả - Siêu thị HaproMart Thanh Xuân</v>
      </c>
      <c r="Y55" s="45" t="s">
        <v>203</v>
      </c>
      <c r="AB55" s="44" t="s">
        <v>305</v>
      </c>
      <c r="AC55" s="44" t="s">
        <v>306</v>
      </c>
      <c r="AE55">
        <v>1</v>
      </c>
      <c r="AG55" s="47">
        <v>105505</v>
      </c>
      <c r="AH55" s="48">
        <f t="shared" si="2"/>
        <v>105505</v>
      </c>
      <c r="AL55" s="50">
        <v>8</v>
      </c>
      <c r="AN55" s="47">
        <f t="shared" si="3"/>
        <v>8440</v>
      </c>
      <c r="AO55" s="51" t="s">
        <v>307</v>
      </c>
      <c r="AQ55" s="52" t="s">
        <v>308</v>
      </c>
      <c r="AR55" s="52" t="s">
        <v>309</v>
      </c>
      <c r="AS55" s="52" t="s">
        <v>310</v>
      </c>
    </row>
    <row r="56" spans="4:45" x14ac:dyDescent="0.25">
      <c r="D56" s="44" t="s">
        <v>301</v>
      </c>
      <c r="E56" s="44" t="s">
        <v>302</v>
      </c>
      <c r="F56" s="46">
        <v>46011</v>
      </c>
      <c r="G56" s="46">
        <v>46011</v>
      </c>
      <c r="H56" s="60" t="s">
        <v>907</v>
      </c>
      <c r="I56" s="46">
        <v>46011</v>
      </c>
      <c r="J56" s="45" t="str">
        <f t="shared" si="0"/>
        <v>HBTL2512001852</v>
      </c>
      <c r="L56" s="45" t="s">
        <v>303</v>
      </c>
      <c r="M56" s="45" t="s">
        <v>915</v>
      </c>
      <c r="N56" s="46">
        <v>46022</v>
      </c>
      <c r="O56" s="45" t="s">
        <v>315</v>
      </c>
      <c r="S56" s="45" t="s">
        <v>608</v>
      </c>
      <c r="V56" s="45" t="str">
        <f t="shared" si="1"/>
        <v>Hàng trả - BRG mart Intracom Đông Anh</v>
      </c>
      <c r="Y56" s="45" t="s">
        <v>195</v>
      </c>
      <c r="AB56" s="44" t="s">
        <v>305</v>
      </c>
      <c r="AC56" s="44" t="s">
        <v>306</v>
      </c>
      <c r="AE56">
        <v>1</v>
      </c>
      <c r="AG56" s="47">
        <v>69759</v>
      </c>
      <c r="AH56" s="48">
        <f t="shared" si="2"/>
        <v>69759</v>
      </c>
      <c r="AL56" s="50">
        <v>8</v>
      </c>
      <c r="AN56" s="47">
        <f t="shared" si="3"/>
        <v>5581</v>
      </c>
      <c r="AO56" s="51" t="s">
        <v>307</v>
      </c>
      <c r="AQ56" s="52" t="s">
        <v>308</v>
      </c>
      <c r="AR56" s="52" t="s">
        <v>309</v>
      </c>
      <c r="AS56" s="52" t="s">
        <v>310</v>
      </c>
    </row>
    <row r="57" spans="4:45" x14ac:dyDescent="0.25">
      <c r="D57" s="44" t="s">
        <v>301</v>
      </c>
      <c r="E57" s="44" t="s">
        <v>302</v>
      </c>
      <c r="F57" s="46">
        <v>46011</v>
      </c>
      <c r="G57" s="46">
        <v>46011</v>
      </c>
      <c r="H57" s="60" t="s">
        <v>908</v>
      </c>
      <c r="I57" s="46">
        <v>46011</v>
      </c>
      <c r="J57" s="45" t="str">
        <f t="shared" si="0"/>
        <v>HBTL2512001885</v>
      </c>
      <c r="L57" s="45" t="s">
        <v>303</v>
      </c>
      <c r="M57" s="45" t="s">
        <v>915</v>
      </c>
      <c r="N57" s="46">
        <v>46022</v>
      </c>
      <c r="O57" s="45" t="s">
        <v>316</v>
      </c>
      <c r="S57" s="45" t="s">
        <v>607</v>
      </c>
      <c r="V57" s="45" t="str">
        <f t="shared" si="1"/>
        <v>Hàng trả - Siêu thị Fuji Lê Đại Hành</v>
      </c>
      <c r="Y57" s="45" t="s">
        <v>195</v>
      </c>
      <c r="AB57" s="44" t="s">
        <v>305</v>
      </c>
      <c r="AC57" s="44" t="s">
        <v>306</v>
      </c>
      <c r="AE57">
        <v>2</v>
      </c>
      <c r="AG57" s="47">
        <v>62783</v>
      </c>
      <c r="AH57" s="48">
        <f t="shared" si="2"/>
        <v>125566</v>
      </c>
      <c r="AL57" s="50">
        <v>8</v>
      </c>
      <c r="AN57" s="47">
        <f t="shared" si="3"/>
        <v>10045</v>
      </c>
      <c r="AO57" s="51" t="s">
        <v>307</v>
      </c>
      <c r="AQ57" s="52" t="s">
        <v>308</v>
      </c>
      <c r="AR57" s="52" t="s">
        <v>309</v>
      </c>
      <c r="AS57" s="52" t="s">
        <v>310</v>
      </c>
    </row>
    <row r="58" spans="4:45" x14ac:dyDescent="0.25">
      <c r="D58" s="44" t="s">
        <v>301</v>
      </c>
      <c r="E58" s="44" t="s">
        <v>302</v>
      </c>
      <c r="F58" s="46">
        <v>46013</v>
      </c>
      <c r="G58" s="46">
        <v>46013</v>
      </c>
      <c r="H58" s="60" t="s">
        <v>909</v>
      </c>
      <c r="I58" s="46">
        <v>46013</v>
      </c>
      <c r="J58" s="45" t="str">
        <f t="shared" si="0"/>
        <v>HBTL2512001974</v>
      </c>
      <c r="L58" s="45" t="s">
        <v>303</v>
      </c>
      <c r="M58" s="45" t="s">
        <v>915</v>
      </c>
      <c r="N58" s="46">
        <v>46022</v>
      </c>
      <c r="O58" s="45" t="s">
        <v>319</v>
      </c>
      <c r="S58" s="45" t="s">
        <v>610</v>
      </c>
      <c r="V58" s="45" t="str">
        <f t="shared" si="1"/>
        <v>Hàng trả - CH HaproFood 362 Ngọc Lâm</v>
      </c>
      <c r="Y58" s="45" t="s">
        <v>227</v>
      </c>
      <c r="AB58" s="44" t="s">
        <v>305</v>
      </c>
      <c r="AC58" s="44" t="s">
        <v>306</v>
      </c>
      <c r="AE58">
        <v>1</v>
      </c>
      <c r="AG58" s="47">
        <v>106026</v>
      </c>
      <c r="AH58" s="48">
        <f t="shared" si="2"/>
        <v>106026</v>
      </c>
      <c r="AL58" s="50">
        <v>8</v>
      </c>
      <c r="AN58" s="47">
        <f t="shared" si="3"/>
        <v>8482</v>
      </c>
      <c r="AO58" s="51" t="s">
        <v>307</v>
      </c>
      <c r="AQ58" s="52" t="s">
        <v>308</v>
      </c>
      <c r="AR58" s="52" t="s">
        <v>309</v>
      </c>
      <c r="AS58" s="52" t="s">
        <v>310</v>
      </c>
    </row>
    <row r="59" spans="4:45" x14ac:dyDescent="0.25">
      <c r="D59" s="44" t="s">
        <v>301</v>
      </c>
      <c r="E59" s="44" t="s">
        <v>302</v>
      </c>
      <c r="F59" s="46">
        <v>46013</v>
      </c>
      <c r="G59" s="46">
        <v>46013</v>
      </c>
      <c r="H59" s="60" t="s">
        <v>910</v>
      </c>
      <c r="I59" s="46">
        <v>46013</v>
      </c>
      <c r="J59" s="45" t="str">
        <f t="shared" si="0"/>
        <v>HBTL2512001922</v>
      </c>
      <c r="L59" s="45" t="s">
        <v>303</v>
      </c>
      <c r="M59" s="45" t="s">
        <v>915</v>
      </c>
      <c r="N59" s="46">
        <v>46022</v>
      </c>
      <c r="O59" s="45" t="s">
        <v>348</v>
      </c>
      <c r="S59" s="45" t="s">
        <v>603</v>
      </c>
      <c r="V59" s="45" t="str">
        <f t="shared" si="1"/>
        <v>Hàng trả - Siêu thị HaproMart A4 Vĩnh Phúc, Ba Đình</v>
      </c>
      <c r="Y59" s="45" t="s">
        <v>203</v>
      </c>
      <c r="AB59" s="44" t="s">
        <v>305</v>
      </c>
      <c r="AC59" s="44" t="s">
        <v>306</v>
      </c>
      <c r="AE59">
        <v>1</v>
      </c>
      <c r="AG59" s="47">
        <v>110780</v>
      </c>
      <c r="AH59" s="48">
        <f t="shared" si="2"/>
        <v>110780</v>
      </c>
      <c r="AL59" s="50">
        <v>8</v>
      </c>
      <c r="AN59" s="47">
        <f t="shared" si="3"/>
        <v>8862</v>
      </c>
      <c r="AO59" s="51" t="s">
        <v>307</v>
      </c>
      <c r="AQ59" s="52" t="s">
        <v>308</v>
      </c>
      <c r="AR59" s="52" t="s">
        <v>309</v>
      </c>
      <c r="AS59" s="52" t="s">
        <v>310</v>
      </c>
    </row>
    <row r="60" spans="4:45" x14ac:dyDescent="0.25">
      <c r="D60" s="44" t="s">
        <v>301</v>
      </c>
      <c r="E60" s="44" t="s">
        <v>302</v>
      </c>
      <c r="F60" s="46">
        <v>46013</v>
      </c>
      <c r="G60" s="46">
        <v>46013</v>
      </c>
      <c r="H60" s="60" t="s">
        <v>910</v>
      </c>
      <c r="I60" s="46">
        <v>46013</v>
      </c>
      <c r="J60" s="45" t="str">
        <f t="shared" si="0"/>
        <v>HBTL2512001922</v>
      </c>
      <c r="L60" s="45" t="s">
        <v>303</v>
      </c>
      <c r="M60" s="45" t="s">
        <v>915</v>
      </c>
      <c r="N60" s="46">
        <v>46022</v>
      </c>
      <c r="O60" s="45" t="s">
        <v>348</v>
      </c>
      <c r="S60" s="45" t="s">
        <v>603</v>
      </c>
      <c r="V60" s="45" t="str">
        <f t="shared" si="1"/>
        <v>Hàng trả - Siêu thị HaproMart A4 Vĩnh Phúc, Ba Đình</v>
      </c>
      <c r="Y60" s="45" t="s">
        <v>215</v>
      </c>
      <c r="AB60" s="44" t="s">
        <v>305</v>
      </c>
      <c r="AC60" s="44" t="s">
        <v>306</v>
      </c>
      <c r="AE60">
        <v>2</v>
      </c>
      <c r="AG60" s="47">
        <v>47673</v>
      </c>
      <c r="AH60" s="48">
        <f t="shared" si="2"/>
        <v>95346</v>
      </c>
      <c r="AL60" s="50">
        <v>8</v>
      </c>
      <c r="AN60" s="47">
        <f t="shared" si="3"/>
        <v>7628</v>
      </c>
      <c r="AO60" s="51" t="s">
        <v>307</v>
      </c>
      <c r="AQ60" s="52" t="s">
        <v>308</v>
      </c>
      <c r="AR60" s="52" t="s">
        <v>309</v>
      </c>
      <c r="AS60" s="52" t="s">
        <v>310</v>
      </c>
    </row>
    <row r="61" spans="4:45" x14ac:dyDescent="0.25">
      <c r="D61" s="44" t="s">
        <v>301</v>
      </c>
      <c r="E61" s="44" t="s">
        <v>302</v>
      </c>
      <c r="F61" s="46">
        <v>46015</v>
      </c>
      <c r="G61" s="46">
        <v>46015</v>
      </c>
      <c r="H61" s="60" t="s">
        <v>911</v>
      </c>
      <c r="I61" s="46">
        <v>46015</v>
      </c>
      <c r="J61" s="45" t="str">
        <f t="shared" si="0"/>
        <v>HBTL2512002266</v>
      </c>
      <c r="L61" s="45" t="s">
        <v>303</v>
      </c>
      <c r="M61" s="45" t="s">
        <v>915</v>
      </c>
      <c r="N61" s="46">
        <v>46022</v>
      </c>
      <c r="O61" s="45" t="s">
        <v>339</v>
      </c>
      <c r="S61" s="45" t="s">
        <v>770</v>
      </c>
      <c r="V61" s="45" t="str">
        <f t="shared" si="1"/>
        <v>Hàng trả - Fujimart 67 Trần Phú - Ba Đình</v>
      </c>
      <c r="Y61" s="45" t="s">
        <v>203</v>
      </c>
      <c r="AB61" s="44" t="s">
        <v>305</v>
      </c>
      <c r="AC61" s="44" t="s">
        <v>306</v>
      </c>
      <c r="AE61">
        <v>1</v>
      </c>
      <c r="AG61" s="47">
        <v>110780</v>
      </c>
      <c r="AH61" s="48">
        <f t="shared" si="2"/>
        <v>110780</v>
      </c>
      <c r="AL61" s="50">
        <v>8</v>
      </c>
      <c r="AN61" s="47">
        <f t="shared" si="3"/>
        <v>8862</v>
      </c>
      <c r="AO61" s="51" t="s">
        <v>307</v>
      </c>
      <c r="AQ61" s="52" t="s">
        <v>308</v>
      </c>
      <c r="AR61" s="52" t="s">
        <v>309</v>
      </c>
      <c r="AS61" s="52" t="s">
        <v>310</v>
      </c>
    </row>
    <row r="62" spans="4:45" x14ac:dyDescent="0.25">
      <c r="D62" s="44" t="s">
        <v>301</v>
      </c>
      <c r="E62" s="44" t="s">
        <v>302</v>
      </c>
      <c r="F62" s="46">
        <v>46015</v>
      </c>
      <c r="G62" s="46">
        <v>46015</v>
      </c>
      <c r="H62" s="60" t="s">
        <v>911</v>
      </c>
      <c r="I62" s="46">
        <v>46015</v>
      </c>
      <c r="J62" s="45" t="str">
        <f t="shared" si="0"/>
        <v>HBTL2512002266</v>
      </c>
      <c r="L62" s="45" t="s">
        <v>303</v>
      </c>
      <c r="M62" s="45" t="s">
        <v>915</v>
      </c>
      <c r="N62" s="46">
        <v>46022</v>
      </c>
      <c r="O62" s="45" t="s">
        <v>339</v>
      </c>
      <c r="S62" s="45" t="s">
        <v>770</v>
      </c>
      <c r="V62" s="45" t="str">
        <f t="shared" si="1"/>
        <v>Hàng trả - Fujimart 67 Trần Phú - Ba Đình</v>
      </c>
      <c r="Y62" s="45" t="s">
        <v>227</v>
      </c>
      <c r="AB62" s="44" t="s">
        <v>305</v>
      </c>
      <c r="AC62" s="44" t="s">
        <v>306</v>
      </c>
      <c r="AE62">
        <v>1</v>
      </c>
      <c r="AG62" s="47">
        <v>106026</v>
      </c>
      <c r="AH62" s="48">
        <f t="shared" si="2"/>
        <v>106026</v>
      </c>
      <c r="AL62" s="50">
        <v>8</v>
      </c>
      <c r="AN62" s="47">
        <f t="shared" si="3"/>
        <v>8482</v>
      </c>
      <c r="AO62" s="51" t="s">
        <v>307</v>
      </c>
      <c r="AQ62" s="52" t="s">
        <v>308</v>
      </c>
      <c r="AR62" s="52" t="s">
        <v>309</v>
      </c>
      <c r="AS62" s="52" t="s">
        <v>310</v>
      </c>
    </row>
    <row r="63" spans="4:45" x14ac:dyDescent="0.25">
      <c r="D63" s="44" t="s">
        <v>301</v>
      </c>
      <c r="E63" s="44" t="s">
        <v>302</v>
      </c>
      <c r="F63" s="46">
        <v>46015</v>
      </c>
      <c r="G63" s="46">
        <v>46015</v>
      </c>
      <c r="H63" s="60" t="s">
        <v>912</v>
      </c>
      <c r="I63" s="46">
        <v>46015</v>
      </c>
      <c r="J63" s="45" t="str">
        <f t="shared" si="0"/>
        <v>HBTL2512002221</v>
      </c>
      <c r="L63" s="45" t="s">
        <v>303</v>
      </c>
      <c r="M63" s="45" t="s">
        <v>915</v>
      </c>
      <c r="N63" s="46">
        <v>46022</v>
      </c>
      <c r="O63" s="45" t="s">
        <v>371</v>
      </c>
      <c r="S63" s="45" t="s">
        <v>918</v>
      </c>
      <c r="V63" s="45" t="str">
        <f t="shared" si="1"/>
        <v>Hàng trả - Siêu thị Fuji Ngọc Khánh</v>
      </c>
      <c r="Y63" s="45" t="s">
        <v>203</v>
      </c>
      <c r="AB63" s="44" t="s">
        <v>305</v>
      </c>
      <c r="AC63" s="44" t="s">
        <v>306</v>
      </c>
      <c r="AE63">
        <v>2</v>
      </c>
      <c r="AG63" s="47">
        <v>110780</v>
      </c>
      <c r="AH63" s="48">
        <f t="shared" si="2"/>
        <v>221560</v>
      </c>
      <c r="AL63" s="50">
        <v>8</v>
      </c>
      <c r="AN63" s="47">
        <f t="shared" si="3"/>
        <v>17725</v>
      </c>
      <c r="AO63" s="51" t="s">
        <v>307</v>
      </c>
      <c r="AQ63" s="52" t="s">
        <v>308</v>
      </c>
      <c r="AR63" s="52" t="s">
        <v>309</v>
      </c>
      <c r="AS63" s="52" t="s">
        <v>310</v>
      </c>
    </row>
    <row r="64" spans="4:45" x14ac:dyDescent="0.25">
      <c r="D64" s="44" t="s">
        <v>301</v>
      </c>
      <c r="E64" s="44" t="s">
        <v>302</v>
      </c>
      <c r="F64" s="46">
        <v>46015</v>
      </c>
      <c r="G64" s="46">
        <v>46015</v>
      </c>
      <c r="H64" s="60" t="s">
        <v>912</v>
      </c>
      <c r="I64" s="46">
        <v>46015</v>
      </c>
      <c r="J64" s="45" t="str">
        <f t="shared" si="0"/>
        <v>HBTL2512002221</v>
      </c>
      <c r="L64" s="45" t="s">
        <v>303</v>
      </c>
      <c r="M64" s="45" t="s">
        <v>915</v>
      </c>
      <c r="N64" s="46">
        <v>46022</v>
      </c>
      <c r="O64" s="45" t="s">
        <v>371</v>
      </c>
      <c r="S64" s="45" t="s">
        <v>918</v>
      </c>
      <c r="V64" s="45" t="str">
        <f t="shared" si="1"/>
        <v>Hàng trả - Siêu thị Fuji Ngọc Khánh</v>
      </c>
      <c r="Y64" s="45" t="s">
        <v>227</v>
      </c>
      <c r="AB64" s="44" t="s">
        <v>305</v>
      </c>
      <c r="AC64" s="44" t="s">
        <v>306</v>
      </c>
      <c r="AE64">
        <v>4</v>
      </c>
      <c r="AG64" s="47">
        <v>106026</v>
      </c>
      <c r="AH64" s="48">
        <f t="shared" si="2"/>
        <v>424104</v>
      </c>
      <c r="AL64" s="50">
        <v>8</v>
      </c>
      <c r="AN64" s="47">
        <f t="shared" si="3"/>
        <v>33928</v>
      </c>
      <c r="AO64" s="51" t="s">
        <v>307</v>
      </c>
      <c r="AQ64" s="52" t="s">
        <v>308</v>
      </c>
      <c r="AR64" s="52" t="s">
        <v>309</v>
      </c>
      <c r="AS64" s="52" t="s">
        <v>310</v>
      </c>
    </row>
    <row r="65" spans="4:45" x14ac:dyDescent="0.25">
      <c r="D65" s="44" t="s">
        <v>301</v>
      </c>
      <c r="E65" s="44" t="s">
        <v>302</v>
      </c>
      <c r="F65" s="46">
        <v>46015</v>
      </c>
      <c r="G65" s="46">
        <v>46015</v>
      </c>
      <c r="H65" s="60" t="s">
        <v>913</v>
      </c>
      <c r="I65" s="46">
        <v>46015</v>
      </c>
      <c r="J65" s="45" t="str">
        <f t="shared" si="0"/>
        <v>HBTL2512002222</v>
      </c>
      <c r="L65" s="45" t="s">
        <v>303</v>
      </c>
      <c r="M65" s="45" t="s">
        <v>915</v>
      </c>
      <c r="N65" s="46">
        <v>46022</v>
      </c>
      <c r="O65" s="45" t="s">
        <v>315</v>
      </c>
      <c r="S65" s="45" t="s">
        <v>608</v>
      </c>
      <c r="V65" s="45" t="str">
        <f t="shared" si="1"/>
        <v>Hàng trả - BRG mart Intracom Đông Anh</v>
      </c>
      <c r="Y65" s="45" t="s">
        <v>197</v>
      </c>
      <c r="AB65" s="44" t="s">
        <v>305</v>
      </c>
      <c r="AC65" s="44" t="s">
        <v>306</v>
      </c>
      <c r="AE65">
        <v>1</v>
      </c>
      <c r="AG65" s="47">
        <v>113113</v>
      </c>
      <c r="AH65" s="48">
        <f t="shared" si="2"/>
        <v>113113</v>
      </c>
      <c r="AL65" s="50">
        <v>8</v>
      </c>
      <c r="AN65" s="47">
        <f t="shared" si="3"/>
        <v>9049</v>
      </c>
      <c r="AO65" s="51" t="s">
        <v>307</v>
      </c>
      <c r="AQ65" s="52" t="s">
        <v>308</v>
      </c>
      <c r="AR65" s="52" t="s">
        <v>309</v>
      </c>
      <c r="AS65" s="52" t="s">
        <v>310</v>
      </c>
    </row>
    <row r="66" spans="4:45" x14ac:dyDescent="0.25">
      <c r="D66" s="44" t="s">
        <v>301</v>
      </c>
      <c r="E66" s="44" t="s">
        <v>302</v>
      </c>
      <c r="F66" s="46">
        <v>46016</v>
      </c>
      <c r="G66" s="46">
        <v>46016</v>
      </c>
      <c r="H66" s="60" t="s">
        <v>914</v>
      </c>
      <c r="I66" s="46">
        <v>46016</v>
      </c>
      <c r="J66" s="45" t="str">
        <f t="shared" si="0"/>
        <v>HBTL2512000077</v>
      </c>
      <c r="L66" s="45" t="s">
        <v>303</v>
      </c>
      <c r="M66" s="45" t="s">
        <v>915</v>
      </c>
      <c r="N66" s="46">
        <v>46022</v>
      </c>
      <c r="O66" s="45" t="s">
        <v>386</v>
      </c>
      <c r="S66" s="45" t="s">
        <v>769</v>
      </c>
      <c r="V66" s="45" t="str">
        <f t="shared" si="1"/>
        <v>Hàng trả - Siêu thị Fuji Trần Phú - Hà Đông</v>
      </c>
      <c r="Y66" s="45" t="s">
        <v>203</v>
      </c>
      <c r="AB66" s="44" t="s">
        <v>305</v>
      </c>
      <c r="AC66" s="44" t="s">
        <v>306</v>
      </c>
      <c r="AE66">
        <v>2</v>
      </c>
      <c r="AG66" s="47">
        <v>105505</v>
      </c>
      <c r="AH66" s="48">
        <f t="shared" si="2"/>
        <v>211010</v>
      </c>
      <c r="AL66" s="50">
        <v>8</v>
      </c>
      <c r="AN66" s="47">
        <f t="shared" si="3"/>
        <v>16881</v>
      </c>
      <c r="AO66" s="51" t="s">
        <v>307</v>
      </c>
      <c r="AQ66" s="52" t="s">
        <v>308</v>
      </c>
      <c r="AR66" s="52" t="s">
        <v>309</v>
      </c>
      <c r="AS66" s="52" t="s">
        <v>310</v>
      </c>
    </row>
  </sheetData>
  <phoneticPr fontId="17" type="noConversion"/>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xr:uid="{00000000-0002-0000-0000-000008000000}"/>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xr:uid="{00000000-0002-0000-0000-000009000000}"/>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xr:uid="{00000000-0002-0000-0000-00000A000000}"/>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000-00000B000000}"/>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xr:uid="{00000000-0002-0000-0000-00000C000000}"/>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xr:uid="{00000000-0002-0000-0000-00000D000000}"/>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xr:uid="{00000000-0002-0000-0000-00000E000000}"/>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xr:uid="{00000000-0002-0000-0000-00000F000000}"/>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xr:uid="{00000000-0002-0000-0000-000010000000}"/>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xr:uid="{00000000-0002-0000-0000-000011000000}"/>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xr:uid="{00000000-0002-0000-0000-000012000000}"/>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xr:uid="{00000000-0002-0000-0000-000013000000}"/>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xr:uid="{00000000-0002-0000-0000-000014000000}"/>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66" xr:uid="{00000000-0002-0000-0000-000015000000}">
      <formula1>"0,1"</formula1>
    </dataValidation>
    <dataValidation type="list" allowBlank="1" showInputMessage="1" showErrorMessage="1" promptTitle="MISA SME.NET" prompt="Nhập Kiêm phiếu nhập kho._x000a_Nhập 1 hoặc để trống: Kiêm phiếu nhập kho_x000a_Nhập 0: Không kiêm phiếu nhập kho" sqref="E2:E66" xr:uid="{00000000-0002-0000-0000-000005000000}">
      <formula1>"0,1"</formula1>
    </dataValidation>
    <dataValidation showInputMessage="1" showErrorMessage="1" errorTitle="MISA SME.NET 2012" error="Mã hàng không được để trống!" promptTitle="MISA SME.NET" prompt="Nhập Tài khoản trả lại/Tài khoản nợ_x000a_Tối đa 20 ký tự" sqref="AB2:AB66" xr:uid="{00000000-0002-0000-0000-000006000000}"/>
    <dataValidation showInputMessage="1" showErrorMessage="1" errorTitle="MISA SME.NET 2012" error="Mã hàng không được để trống!" promptTitle="MISA SME.NET" prompt="Nhập Tài khoản công nợ/Tài khoản tiền/Tài khoản có_x000a_Tối đa 20 ký tự" sqref="AC2:AC66" xr:uid="{00000000-0002-0000-0000-000007000000}"/>
    <dataValidation operator="equal" allowBlank="1" showInputMessage="1" promptTitle="MISA SME.NET" prompt="Nhập Đơn giá sau thuế_x000a_Tối đa 14 ký tự." sqref="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AF1:AF1048576" xr:uid="{00000000-0002-0000-0000-000002000000}"/>
    <dataValidation allowBlank="1" showInputMessage="1" showErrorMessage="1" promptTitle="MISA SME.NET" prompt="Nhập Số phiếu nhập_x000a_Tối đa 20 ký tự._x000a_Lưu ý: Chỉ nhập với trả lại hàng bán kiêm phiếu nhập." sqref="WVR1:WVR1048576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J1:J1048576" xr:uid="{00000000-0002-0000-0000-000004000000}"/>
    <dataValidation operator="equal" allowBlank="1" showInputMessage="1" promptTitle="MISA SME.NET" prompt="Nhập Đơn giá_x000a_Tối đa 14 ký tự." sqref="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WWO1:WWO1048576 AG1:AG1048576" xr:uid="{00000000-0002-0000-0000-000001000000}"/>
    <dataValidation allowBlank="1" showInputMessage="1" showErrorMessage="1" promptTitle="MISA SME.NET" prompt="Nhập Số chứng từ_x000a_Tối đa 20 ký tự." sqref="H1:H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WLT1:WLT1048576 WVP1:WVP1048576" xr:uid="{00000000-0002-0000-0000-000000000000}"/>
    <dataValidation allowBlank="1" showInputMessage="1" showErrorMessage="1" promptTitle="MISA SME.NET" prompt="Nhập Diễn giải phiếu nhập._x000a_Tối đa 255 ký tự._x000a_Lưu ý: Chỉ nhập với trả lại hàng bán kiêm phiếu nhập." sqref="WWD1:WWD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V1:V1048576" xr:uid="{00000000-0002-0000-0000-000003000000}"/>
    <dataValidation allowBlank="1" showInputMessage="1" promptTitle="MISA SME.NET" prompt="Nhập Tài khoản thuế giá trị gia tăng._x000a_Lưu ý chỉ nhập với Hình thức bán hàng là (Bán hàng hóa dịch vụ)" sqref="WWW1:WWW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AO1:AO1048576" xr:uid="{00000000-0002-0000-0000-000016000000}"/>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AL1:AL1048576" xr:uid="{00000000-0002-0000-0000-000017000000}"/>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AN1:AN1048576" xr:uid="{00000000-0002-0000-0000-000018000000}"/>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xr:uid="{00000000-0002-0000-0000-000019000000}"/>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xr:uid="{00000000-0002-0000-0000-00001A000000}"/>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xr:uid="{00000000-0002-0000-0000-00001B000000}"/>
    <dataValidation operator="equal" allowBlank="1" showInputMessage="1" promptTitle="MISA SME.NET" prompt="Nhập Thành tiền_x000a_Tối đa 14 ký tự." sqref="WWP1:WWP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AH1:AH1048576" xr:uid="{00000000-0002-0000-0000-00001C000000}"/>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xr:uid="{00000000-0002-0000-0000-00001D000000}"/>
    <dataValidation operator="equal" allowBlank="1" showInputMessage="1" promptTitle="MISA SME.NET" prompt="Nhập Số lượng_x000a_Tối đa 14 ký tự." sqref="WWM1:WWM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AE1:AE1048576" xr:uid="{00000000-0002-0000-0000-00001E000000}"/>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xr:uid="{00000000-0002-0000-0000-00001F000000}"/>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xr:uid="{00000000-0002-0000-0000-000020000000}"/>
    <dataValidation showInputMessage="1" errorTitle="MISA SME.NET 2012" error="Mã khách hàng không được để trống!" promptTitle="MISA SME.NET" prompt="Nhập Mã khách hàng" sqref="WVW1:WVW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O1:O1048576" xr:uid="{00000000-0002-0000-0000-000021000000}"/>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xr:uid="{00000000-0002-0000-0000-000022000000}"/>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xr:uid="{00000000-0002-0000-0000-000023000000}"/>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xr:uid="{00000000-0002-0000-0000-000024000000}"/>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xr:uid="{00000000-0002-0000-0000-000025000000}"/>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xr:uid="{00000000-0002-0000-0000-000026000000}"/>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xr:uid="{00000000-0002-0000-0000-000027000000}"/>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xr:uid="{00000000-0002-0000-0000-000028000000}"/>
    <dataValidation allowBlank="1" showInputMessage="1" showErrorMessage="1" promptTitle="MISA SME.NET" prompt="Nhập Tài khoản giá vốn._x000a_Lưu ý: Chỉ nhập với trả lại hàng bán kiêm phiếu nhập." sqref="WXA1:WXA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AS1:AS1048576" xr:uid="{00000000-0002-0000-0000-000029000000}"/>
    <dataValidation allowBlank="1" showInputMessage="1" showErrorMessage="1" promptTitle="MISA SME.NET" prompt="Nhập Tài khoản kho._x000a_Lưu ý: Chỉ nhập với trả lại hàng bán kiêm phiếu nhập." sqref="WWZ1:WWZ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AR1:AR1048576" xr:uid="{00000000-0002-0000-0000-00002A000000}"/>
    <dataValidation allowBlank="1" showInputMessage="1" showErrorMessage="1" promptTitle="MISA SME.NET" prompt="Nhập Mã kho._x000a_Lưu ý: Chỉ nhập với trả lại hàng bán kiêm phiếu nhập." sqref="WWY1:WWY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AQ1:AQ1048576" xr:uid="{00000000-0002-0000-0000-00002B000000}"/>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xr:uid="{00000000-0002-0000-0000-00002C000000}"/>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xr:uid="{00000000-0002-0000-0000-00002D000000}"/>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xr:uid="{00000000-0002-0000-0000-00002E000000}"/>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xr:uid="{00000000-0002-0000-0000-00002F000000}"/>
    <dataValidation operator="equal" allowBlank="1" showInputMessage="1" promptTitle="MISA SME.NET" prompt="Nhập Số hóa đơn._x000a_Tối đa 25 ký tự." sqref="WVU1:WVU1048576 JI1:JI104857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M1:M1048576" xr:uid="{00000000-0002-0000-0000-00003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64"/>
  <sheetViews>
    <sheetView workbookViewId="0">
      <selection activeCell="C17" sqref="C17"/>
    </sheetView>
  </sheetViews>
  <sheetFormatPr defaultRowHeight="15" x14ac:dyDescent="0.25"/>
  <cols>
    <col min="2" max="2" width="33" bestFit="1" customWidth="1"/>
  </cols>
  <sheetData>
    <row r="1" spans="2:3" x14ac:dyDescent="0.25">
      <c r="B1" s="26" t="s">
        <v>129</v>
      </c>
      <c r="C1" s="26" t="s">
        <v>315</v>
      </c>
    </row>
    <row r="2" spans="2:3" x14ac:dyDescent="0.25">
      <c r="B2" s="26" t="s">
        <v>317</v>
      </c>
      <c r="C2" s="26" t="s">
        <v>316</v>
      </c>
    </row>
    <row r="3" spans="2:3" x14ac:dyDescent="0.25">
      <c r="B3" s="26" t="s">
        <v>69</v>
      </c>
      <c r="C3" s="26" t="s">
        <v>318</v>
      </c>
    </row>
    <row r="4" spans="2:3" x14ac:dyDescent="0.25">
      <c r="B4" s="26" t="s">
        <v>320</v>
      </c>
      <c r="C4" s="26" t="s">
        <v>319</v>
      </c>
    </row>
    <row r="5" spans="2:3" x14ac:dyDescent="0.25">
      <c r="B5" s="26" t="s">
        <v>322</v>
      </c>
      <c r="C5" s="26" t="s">
        <v>321</v>
      </c>
    </row>
    <row r="6" spans="2:3" x14ac:dyDescent="0.25">
      <c r="B6" s="26" t="s">
        <v>324</v>
      </c>
      <c r="C6" s="26" t="s">
        <v>323</v>
      </c>
    </row>
    <row r="7" spans="2:3" x14ac:dyDescent="0.25">
      <c r="B7" s="26" t="s">
        <v>109</v>
      </c>
      <c r="C7" s="26" t="s">
        <v>325</v>
      </c>
    </row>
    <row r="8" spans="2:3" x14ac:dyDescent="0.25">
      <c r="B8" s="26" t="s">
        <v>327</v>
      </c>
      <c r="C8" s="26" t="s">
        <v>326</v>
      </c>
    </row>
    <row r="9" spans="2:3" x14ac:dyDescent="0.25">
      <c r="B9" s="26" t="s">
        <v>59</v>
      </c>
      <c r="C9" s="26" t="s">
        <v>328</v>
      </c>
    </row>
    <row r="10" spans="2:3" x14ac:dyDescent="0.25">
      <c r="B10" s="26" t="s">
        <v>135</v>
      </c>
      <c r="C10" s="26" t="s">
        <v>329</v>
      </c>
    </row>
    <row r="11" spans="2:3" x14ac:dyDescent="0.25">
      <c r="B11" s="26" t="s">
        <v>49</v>
      </c>
      <c r="C11" s="26" t="s">
        <v>330</v>
      </c>
    </row>
    <row r="12" spans="2:3" x14ac:dyDescent="0.25">
      <c r="B12" s="26" t="s">
        <v>332</v>
      </c>
      <c r="C12" s="26" t="s">
        <v>331</v>
      </c>
    </row>
    <row r="13" spans="2:3" x14ac:dyDescent="0.25">
      <c r="B13" s="26" t="s">
        <v>334</v>
      </c>
      <c r="C13" s="26" t="s">
        <v>333</v>
      </c>
    </row>
    <row r="14" spans="2:3" x14ac:dyDescent="0.25">
      <c r="B14" s="26" t="s">
        <v>336</v>
      </c>
      <c r="C14" s="26" t="s">
        <v>335</v>
      </c>
    </row>
    <row r="15" spans="2:3" x14ac:dyDescent="0.25">
      <c r="B15" s="26" t="s">
        <v>338</v>
      </c>
      <c r="C15" s="26" t="s">
        <v>337</v>
      </c>
    </row>
    <row r="16" spans="2:3" x14ac:dyDescent="0.25">
      <c r="B16" s="26" t="s">
        <v>340</v>
      </c>
      <c r="C16" s="26" t="s">
        <v>339</v>
      </c>
    </row>
    <row r="17" spans="2:3" x14ac:dyDescent="0.25">
      <c r="B17" s="26" t="s">
        <v>342</v>
      </c>
      <c r="C17" s="26" t="s">
        <v>341</v>
      </c>
    </row>
    <row r="18" spans="2:3" x14ac:dyDescent="0.25">
      <c r="B18" s="26" t="s">
        <v>344</v>
      </c>
      <c r="C18" s="26" t="s">
        <v>343</v>
      </c>
    </row>
    <row r="19" spans="2:3" x14ac:dyDescent="0.25">
      <c r="B19" s="26" t="s">
        <v>138</v>
      </c>
      <c r="C19" s="26" t="s">
        <v>345</v>
      </c>
    </row>
    <row r="20" spans="2:3" x14ac:dyDescent="0.25">
      <c r="B20" s="26" t="s">
        <v>347</v>
      </c>
      <c r="C20" s="26" t="s">
        <v>346</v>
      </c>
    </row>
    <row r="21" spans="2:3" x14ac:dyDescent="0.25">
      <c r="B21" s="26" t="s">
        <v>75</v>
      </c>
      <c r="C21" s="26" t="s">
        <v>348</v>
      </c>
    </row>
    <row r="22" spans="2:3" x14ac:dyDescent="0.25">
      <c r="B22" s="26" t="s">
        <v>350</v>
      </c>
      <c r="C22" s="26" t="s">
        <v>349</v>
      </c>
    </row>
    <row r="23" spans="2:3" x14ac:dyDescent="0.25">
      <c r="B23" s="26" t="s">
        <v>352</v>
      </c>
      <c r="C23" s="26" t="s">
        <v>351</v>
      </c>
    </row>
    <row r="24" spans="2:3" x14ac:dyDescent="0.25">
      <c r="B24" s="26" t="s">
        <v>354</v>
      </c>
      <c r="C24" s="26" t="s">
        <v>353</v>
      </c>
    </row>
    <row r="25" spans="2:3" x14ac:dyDescent="0.25">
      <c r="B25" s="26" t="s">
        <v>356</v>
      </c>
      <c r="C25" s="26" t="s">
        <v>355</v>
      </c>
    </row>
    <row r="26" spans="2:3" x14ac:dyDescent="0.25">
      <c r="B26" s="26" t="s">
        <v>358</v>
      </c>
      <c r="C26" s="26" t="s">
        <v>357</v>
      </c>
    </row>
    <row r="27" spans="2:3" x14ac:dyDescent="0.25">
      <c r="B27" s="26" t="s">
        <v>360</v>
      </c>
      <c r="C27" s="26" t="s">
        <v>359</v>
      </c>
    </row>
    <row r="28" spans="2:3" x14ac:dyDescent="0.25">
      <c r="B28" s="26" t="s">
        <v>362</v>
      </c>
      <c r="C28" s="26" t="s">
        <v>361</v>
      </c>
    </row>
    <row r="29" spans="2:3" x14ac:dyDescent="0.25">
      <c r="B29" s="26" t="s">
        <v>364</v>
      </c>
      <c r="C29" s="26" t="s">
        <v>363</v>
      </c>
    </row>
    <row r="30" spans="2:3" x14ac:dyDescent="0.25">
      <c r="B30" s="26" t="s">
        <v>366</v>
      </c>
      <c r="C30" s="26" t="s">
        <v>365</v>
      </c>
    </row>
    <row r="31" spans="2:3" x14ac:dyDescent="0.25">
      <c r="B31" s="26" t="s">
        <v>368</v>
      </c>
      <c r="C31" s="26" t="s">
        <v>367</v>
      </c>
    </row>
    <row r="32" spans="2:3" x14ac:dyDescent="0.25">
      <c r="B32" s="26" t="s">
        <v>370</v>
      </c>
      <c r="C32" s="26" t="s">
        <v>369</v>
      </c>
    </row>
    <row r="33" spans="2:3" x14ac:dyDescent="0.25">
      <c r="B33" s="26" t="s">
        <v>372</v>
      </c>
      <c r="C33" s="26" t="s">
        <v>371</v>
      </c>
    </row>
    <row r="34" spans="2:3" x14ac:dyDescent="0.25">
      <c r="B34" s="26" t="s">
        <v>374</v>
      </c>
      <c r="C34" s="26" t="s">
        <v>373</v>
      </c>
    </row>
    <row r="35" spans="2:3" x14ac:dyDescent="0.25">
      <c r="B35" s="26" t="s">
        <v>376</v>
      </c>
      <c r="C35" s="26" t="s">
        <v>375</v>
      </c>
    </row>
    <row r="36" spans="2:3" x14ac:dyDescent="0.25">
      <c r="B36" s="26" t="s">
        <v>378</v>
      </c>
      <c r="C36" s="26" t="s">
        <v>377</v>
      </c>
    </row>
    <row r="37" spans="2:3" x14ac:dyDescent="0.25">
      <c r="B37" s="26" t="s">
        <v>79</v>
      </c>
      <c r="C37" s="26" t="s">
        <v>379</v>
      </c>
    </row>
    <row r="38" spans="2:3" x14ac:dyDescent="0.25">
      <c r="B38" s="26" t="s">
        <v>381</v>
      </c>
      <c r="C38" s="26" t="s">
        <v>380</v>
      </c>
    </row>
    <row r="39" spans="2:3" x14ac:dyDescent="0.25">
      <c r="B39" s="26" t="s">
        <v>383</v>
      </c>
      <c r="C39" s="26" t="s">
        <v>382</v>
      </c>
    </row>
    <row r="40" spans="2:3" x14ac:dyDescent="0.25">
      <c r="B40" s="26" t="s">
        <v>385</v>
      </c>
      <c r="C40" s="26" t="s">
        <v>384</v>
      </c>
    </row>
    <row r="41" spans="2:3" x14ac:dyDescent="0.25">
      <c r="B41" s="26" t="s">
        <v>387</v>
      </c>
      <c r="C41" s="26" t="s">
        <v>386</v>
      </c>
    </row>
    <row r="42" spans="2:3" x14ac:dyDescent="0.25">
      <c r="B42" s="26" t="s">
        <v>389</v>
      </c>
      <c r="C42" s="26" t="s">
        <v>388</v>
      </c>
    </row>
    <row r="43" spans="2:3" x14ac:dyDescent="0.25">
      <c r="B43" s="26" t="s">
        <v>391</v>
      </c>
      <c r="C43" s="26" t="s">
        <v>390</v>
      </c>
    </row>
    <row r="44" spans="2:3" x14ac:dyDescent="0.25">
      <c r="B44" s="11" t="s">
        <v>30</v>
      </c>
      <c r="C44" s="26" t="s">
        <v>388</v>
      </c>
    </row>
    <row r="45" spans="2:3" x14ac:dyDescent="0.25">
      <c r="B45" s="11" t="s">
        <v>34</v>
      </c>
      <c r="C45" s="26" t="s">
        <v>341</v>
      </c>
    </row>
    <row r="46" spans="2:3" x14ac:dyDescent="0.25">
      <c r="B46" s="11" t="s">
        <v>39</v>
      </c>
      <c r="C46" s="26" t="s">
        <v>333</v>
      </c>
    </row>
    <row r="47" spans="2:3" x14ac:dyDescent="0.25">
      <c r="B47" s="11" t="s">
        <v>46</v>
      </c>
      <c r="C47" s="26" t="s">
        <v>319</v>
      </c>
    </row>
    <row r="48" spans="2:3" x14ac:dyDescent="0.25">
      <c r="B48" s="11" t="s">
        <v>53</v>
      </c>
      <c r="C48" s="26" t="s">
        <v>380</v>
      </c>
    </row>
    <row r="49" spans="2:3" x14ac:dyDescent="0.25">
      <c r="B49" s="11" t="s">
        <v>65</v>
      </c>
      <c r="C49" s="26" t="s">
        <v>375</v>
      </c>
    </row>
    <row r="50" spans="2:3" x14ac:dyDescent="0.25">
      <c r="B50" s="11" t="s">
        <v>88</v>
      </c>
      <c r="C50" s="26" t="s">
        <v>316</v>
      </c>
    </row>
    <row r="51" spans="2:3" x14ac:dyDescent="0.25">
      <c r="B51" s="11" t="s">
        <v>92</v>
      </c>
      <c r="C51" s="56" t="s">
        <v>304</v>
      </c>
    </row>
    <row r="52" spans="2:3" x14ac:dyDescent="0.25">
      <c r="B52" s="11" t="s">
        <v>96</v>
      </c>
      <c r="C52" s="26" t="s">
        <v>337</v>
      </c>
    </row>
    <row r="53" spans="2:3" x14ac:dyDescent="0.25">
      <c r="B53" s="11" t="s">
        <v>100</v>
      </c>
      <c r="C53" s="26" t="s">
        <v>339</v>
      </c>
    </row>
    <row r="54" spans="2:3" x14ac:dyDescent="0.25">
      <c r="B54" s="11" t="s">
        <v>103</v>
      </c>
      <c r="C54" s="56" t="s">
        <v>304</v>
      </c>
    </row>
    <row r="55" spans="2:3" x14ac:dyDescent="0.25">
      <c r="B55" s="11" t="s">
        <v>113</v>
      </c>
      <c r="C55" s="26" t="s">
        <v>331</v>
      </c>
    </row>
    <row r="56" spans="2:3" x14ac:dyDescent="0.25">
      <c r="B56" s="11" t="s">
        <v>117</v>
      </c>
      <c r="C56" s="26" t="s">
        <v>321</v>
      </c>
    </row>
    <row r="57" spans="2:3" x14ac:dyDescent="0.25">
      <c r="B57" s="11" t="s">
        <v>145</v>
      </c>
      <c r="C57" s="26" t="s">
        <v>351</v>
      </c>
    </row>
    <row r="58" spans="2:3" x14ac:dyDescent="0.25">
      <c r="B58" s="11" t="s">
        <v>149</v>
      </c>
      <c r="C58" s="56" t="s">
        <v>304</v>
      </c>
    </row>
    <row r="59" spans="2:3" x14ac:dyDescent="0.25">
      <c r="B59" s="11" t="s">
        <v>155</v>
      </c>
      <c r="C59" s="26" t="s">
        <v>382</v>
      </c>
    </row>
    <row r="60" spans="2:3" x14ac:dyDescent="0.25">
      <c r="B60" s="11" t="s">
        <v>158</v>
      </c>
      <c r="C60" s="26" t="s">
        <v>357</v>
      </c>
    </row>
    <row r="61" spans="2:3" x14ac:dyDescent="0.25">
      <c r="B61" s="11" t="s">
        <v>162</v>
      </c>
      <c r="C61" s="56" t="s">
        <v>304</v>
      </c>
    </row>
    <row r="62" spans="2:3" x14ac:dyDescent="0.25">
      <c r="B62" s="11" t="s">
        <v>165</v>
      </c>
      <c r="C62" s="26" t="s">
        <v>386</v>
      </c>
    </row>
    <row r="63" spans="2:3" x14ac:dyDescent="0.25">
      <c r="B63" s="11" t="s">
        <v>168</v>
      </c>
      <c r="C63" s="26" t="s">
        <v>326</v>
      </c>
    </row>
    <row r="64" spans="2:3" x14ac:dyDescent="0.25">
      <c r="B64" s="11" t="s">
        <v>172</v>
      </c>
      <c r="C64" s="26" t="s">
        <v>321</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40"/>
  <sheetViews>
    <sheetView topLeftCell="P269" workbookViewId="0">
      <selection activeCell="AB340" sqref="AB276:AB340"/>
    </sheetView>
  </sheetViews>
  <sheetFormatPr defaultRowHeight="15" x14ac:dyDescent="0.25"/>
  <cols>
    <col min="1" max="1" width="19.140625" bestFit="1" customWidth="1"/>
    <col min="3" max="3" width="10.42578125" bestFit="1" customWidth="1"/>
    <col min="5" max="5" width="19.140625" bestFit="1" customWidth="1"/>
    <col min="6" max="6" width="40.7109375" bestFit="1" customWidth="1"/>
    <col min="8" max="9" width="13" bestFit="1" customWidth="1"/>
    <col min="10" max="10" width="31.85546875" bestFit="1" customWidth="1"/>
    <col min="14" max="14" width="12.28515625" bestFit="1" customWidth="1"/>
    <col min="15" max="15" width="11.28515625" bestFit="1" customWidth="1"/>
    <col min="17" max="17" width="35.42578125" bestFit="1" customWidth="1"/>
    <col min="19" max="19" width="23" style="60" customWidth="1"/>
    <col min="20" max="20" width="14.5703125" style="60" bestFit="1" customWidth="1"/>
    <col min="21" max="21" width="13.28515625" style="60" bestFit="1" customWidth="1"/>
    <col min="22" max="24" width="9" style="60"/>
    <col min="25" max="25" width="48" style="60" customWidth="1"/>
    <col min="26" max="26" width="9" style="60"/>
    <col min="28" max="30" width="16.140625" style="29" customWidth="1"/>
  </cols>
  <sheetData>
    <row r="1" spans="1:31" x14ac:dyDescent="0.25">
      <c r="J1" s="1" t="s">
        <v>586</v>
      </c>
      <c r="K1" s="2"/>
      <c r="L1" s="3"/>
      <c r="M1" s="4"/>
      <c r="N1" s="5">
        <v>-10365657.48</v>
      </c>
      <c r="O1" s="5"/>
      <c r="R1" s="6"/>
    </row>
    <row r="2" spans="1:31" x14ac:dyDescent="0.25">
      <c r="J2" s="1" t="s">
        <v>1</v>
      </c>
      <c r="K2" s="2"/>
      <c r="L2" s="5">
        <v>-107</v>
      </c>
      <c r="M2" s="7"/>
      <c r="N2" s="5">
        <v>-9597831</v>
      </c>
      <c r="O2" s="5">
        <v>-767826.48000000033</v>
      </c>
      <c r="R2" s="6"/>
    </row>
    <row r="3" spans="1:31" ht="30" x14ac:dyDescent="0.25">
      <c r="A3" s="8" t="s">
        <v>2</v>
      </c>
      <c r="B3" s="8" t="s">
        <v>3</v>
      </c>
      <c r="C3" s="9" t="s">
        <v>4</v>
      </c>
      <c r="D3" s="8" t="s">
        <v>5</v>
      </c>
      <c r="E3" s="8" t="s">
        <v>6</v>
      </c>
      <c r="F3" s="8" t="s">
        <v>7</v>
      </c>
      <c r="G3" s="8" t="s">
        <v>8</v>
      </c>
      <c r="H3" s="8" t="s">
        <v>9</v>
      </c>
      <c r="I3" s="8" t="s">
        <v>10</v>
      </c>
      <c r="J3" s="8" t="s">
        <v>11</v>
      </c>
      <c r="K3" s="8" t="s">
        <v>12</v>
      </c>
      <c r="L3" s="8" t="s">
        <v>13</v>
      </c>
      <c r="M3" s="10" t="s">
        <v>14</v>
      </c>
      <c r="N3" s="10" t="s">
        <v>15</v>
      </c>
      <c r="O3" s="10" t="s">
        <v>16</v>
      </c>
      <c r="P3" s="8" t="s">
        <v>17</v>
      </c>
      <c r="Q3" s="10" t="s">
        <v>18</v>
      </c>
      <c r="R3" s="6"/>
      <c r="S3" s="60" t="s">
        <v>311</v>
      </c>
      <c r="T3" s="60" t="s">
        <v>314</v>
      </c>
      <c r="U3" s="60" t="s">
        <v>270</v>
      </c>
      <c r="V3" s="60" t="s">
        <v>312</v>
      </c>
      <c r="W3" s="60" t="s">
        <v>313</v>
      </c>
      <c r="X3" s="60" t="s">
        <v>271</v>
      </c>
      <c r="AA3" s="60" t="s">
        <v>13</v>
      </c>
      <c r="AB3" s="73" t="s">
        <v>14</v>
      </c>
      <c r="AC3" s="73" t="s">
        <v>448</v>
      </c>
      <c r="AD3" s="73" t="s">
        <v>449</v>
      </c>
    </row>
    <row r="4" spans="1:31" x14ac:dyDescent="0.25">
      <c r="A4" s="11" t="s">
        <v>19</v>
      </c>
      <c r="B4" s="11" t="s">
        <v>20</v>
      </c>
      <c r="C4" s="12">
        <v>45904</v>
      </c>
      <c r="D4" s="11" t="s">
        <v>21</v>
      </c>
      <c r="E4" s="11" t="s">
        <v>22</v>
      </c>
      <c r="F4" s="11" t="s">
        <v>23</v>
      </c>
      <c r="G4" s="11" t="s">
        <v>24</v>
      </c>
      <c r="H4" s="11" t="s">
        <v>25</v>
      </c>
      <c r="I4" s="11" t="s">
        <v>26</v>
      </c>
      <c r="J4" s="11" t="s">
        <v>27</v>
      </c>
      <c r="K4" s="13" t="s">
        <v>28</v>
      </c>
      <c r="L4" s="13">
        <v>-1</v>
      </c>
      <c r="M4" s="14">
        <v>113113</v>
      </c>
      <c r="N4" s="14">
        <v>-113113</v>
      </c>
      <c r="O4" s="14">
        <v>-9049.0400000000009</v>
      </c>
      <c r="P4" s="13" t="s">
        <v>29</v>
      </c>
      <c r="Q4" s="11" t="s">
        <v>30</v>
      </c>
      <c r="R4" s="15">
        <v>0.08</v>
      </c>
      <c r="S4" s="60" t="str">
        <f>"HBTL"&amp;RIGHT(A4,10)</f>
        <v>HBTL2509000105</v>
      </c>
      <c r="T4" s="62">
        <f>C4</f>
        <v>45904</v>
      </c>
      <c r="U4" s="62">
        <v>45930</v>
      </c>
      <c r="V4" s="60" t="s">
        <v>303</v>
      </c>
      <c r="W4" s="60">
        <v>2661</v>
      </c>
      <c r="X4" s="60" t="str">
        <f>IFERROR(VLOOKUP(Q4,'Mã KH'!$A:$C,3,0),VLOOKUP(LEFT(E4,8),'Mã KH'!$B:$C,2,0))</f>
        <v>brg11181</v>
      </c>
      <c r="Y4" s="60" t="str">
        <f>"Hàng trả - "&amp;Q4</f>
        <v>Hàng trả - Siêu thị Fuji Chính Kinh</v>
      </c>
      <c r="Z4" s="60" t="s">
        <v>197</v>
      </c>
      <c r="AA4">
        <f>-L4</f>
        <v>1</v>
      </c>
      <c r="AB4" s="29">
        <f>M4</f>
        <v>113113</v>
      </c>
      <c r="AC4" s="29">
        <f>(AA4*AB4)*8%</f>
        <v>9049.0400000000009</v>
      </c>
      <c r="AD4" s="29">
        <f>(AA4*AB4)+AC4</f>
        <v>122162.04000000001</v>
      </c>
      <c r="AE4" s="25">
        <f>O4-AC4</f>
        <v>-18098.080000000002</v>
      </c>
    </row>
    <row r="5" spans="1:31" x14ac:dyDescent="0.25">
      <c r="A5" s="11" t="s">
        <v>31</v>
      </c>
      <c r="B5" s="11" t="s">
        <v>20</v>
      </c>
      <c r="C5" s="12">
        <v>45904</v>
      </c>
      <c r="D5" s="11" t="s">
        <v>21</v>
      </c>
      <c r="E5" s="11" t="s">
        <v>32</v>
      </c>
      <c r="F5" s="11" t="s">
        <v>33</v>
      </c>
      <c r="G5" s="11" t="s">
        <v>24</v>
      </c>
      <c r="H5" s="11" t="s">
        <v>25</v>
      </c>
      <c r="I5" s="11" t="s">
        <v>26</v>
      </c>
      <c r="J5" s="11" t="s">
        <v>27</v>
      </c>
      <c r="K5" s="13" t="s">
        <v>28</v>
      </c>
      <c r="L5" s="13">
        <v>-1</v>
      </c>
      <c r="M5" s="14">
        <v>113113</v>
      </c>
      <c r="N5" s="14">
        <v>-113113</v>
      </c>
      <c r="O5" s="14">
        <v>-9049.0400000000009</v>
      </c>
      <c r="P5" s="13" t="s">
        <v>29</v>
      </c>
      <c r="Q5" s="11" t="s">
        <v>34</v>
      </c>
      <c r="R5" s="15">
        <v>0.08</v>
      </c>
      <c r="S5" s="60" t="str">
        <f t="shared" ref="S5:S68" si="0">"HBTL"&amp;RIGHT(A5,10)</f>
        <v>HBTL2509000160</v>
      </c>
      <c r="T5" s="62">
        <f t="shared" ref="T5:T68" si="1">C5</f>
        <v>45904</v>
      </c>
      <c r="U5" s="62">
        <v>45930</v>
      </c>
      <c r="V5" s="60" t="s">
        <v>303</v>
      </c>
      <c r="W5" s="60">
        <v>2661</v>
      </c>
      <c r="X5" s="60" t="str">
        <f>IFERROR(VLOOKUP(Q5,'Mã KH'!$A:$C,3,0),VLOOKUP(LEFT(E5,8),'Mã KH'!$B:$C,2,0))</f>
        <v>brg11221</v>
      </c>
      <c r="Y5" s="60" t="str">
        <f t="shared" ref="Y5:Y68" si="2">"Hàng trả - "&amp;Q5</f>
        <v>Hàng trả - Fujimart Tân Mai</v>
      </c>
      <c r="Z5" s="60" t="s">
        <v>197</v>
      </c>
      <c r="AA5">
        <f t="shared" ref="AA5:AA68" si="3">-L5</f>
        <v>1</v>
      </c>
      <c r="AB5" s="29">
        <f t="shared" ref="AB5:AB68" si="4">M5</f>
        <v>113113</v>
      </c>
      <c r="AC5" s="29">
        <f t="shared" ref="AC5:AC68" si="5">(AA5*AB5)*8%</f>
        <v>9049.0400000000009</v>
      </c>
      <c r="AD5" s="29">
        <f t="shared" ref="AD5:AD68" si="6">(AA5*AB5)+AC5</f>
        <v>122162.04000000001</v>
      </c>
      <c r="AE5" t="str">
        <f t="shared" ref="AE5:AE68" si="7">IF(AC5=-O5,"",1)</f>
        <v/>
      </c>
    </row>
    <row r="6" spans="1:31" x14ac:dyDescent="0.25">
      <c r="A6" s="11" t="s">
        <v>31</v>
      </c>
      <c r="B6" s="11" t="s">
        <v>20</v>
      </c>
      <c r="C6" s="12">
        <v>45904</v>
      </c>
      <c r="D6" s="11" t="s">
        <v>21</v>
      </c>
      <c r="E6" s="11" t="s">
        <v>32</v>
      </c>
      <c r="F6" s="11" t="s">
        <v>33</v>
      </c>
      <c r="G6" s="11" t="s">
        <v>24</v>
      </c>
      <c r="H6" s="11" t="s">
        <v>25</v>
      </c>
      <c r="I6" s="11" t="s">
        <v>35</v>
      </c>
      <c r="J6" s="11" t="s">
        <v>36</v>
      </c>
      <c r="K6" s="13" t="s">
        <v>28</v>
      </c>
      <c r="L6" s="13">
        <v>-5</v>
      </c>
      <c r="M6" s="14">
        <v>106026</v>
      </c>
      <c r="N6" s="14">
        <v>-530130</v>
      </c>
      <c r="O6" s="14">
        <v>-42410.400000000001</v>
      </c>
      <c r="P6" s="13" t="s">
        <v>29</v>
      </c>
      <c r="Q6" s="11" t="s">
        <v>34</v>
      </c>
      <c r="R6" s="15">
        <v>0.08</v>
      </c>
      <c r="S6" s="60" t="str">
        <f t="shared" si="0"/>
        <v>HBTL2509000160</v>
      </c>
      <c r="T6" s="62">
        <f t="shared" si="1"/>
        <v>45904</v>
      </c>
      <c r="U6" s="62">
        <v>45930</v>
      </c>
      <c r="V6" s="60" t="s">
        <v>303</v>
      </c>
      <c r="W6" s="60">
        <v>2661</v>
      </c>
      <c r="X6" s="60" t="str">
        <f>IFERROR(VLOOKUP(Q6,'Mã KH'!$A:$C,3,0),VLOOKUP(LEFT(E6,8),'Mã KH'!$B:$C,2,0))</f>
        <v>brg11221</v>
      </c>
      <c r="Y6" s="60" t="str">
        <f t="shared" si="2"/>
        <v>Hàng trả - Fujimart Tân Mai</v>
      </c>
      <c r="Z6" s="60" t="s">
        <v>227</v>
      </c>
      <c r="AA6">
        <f t="shared" si="3"/>
        <v>5</v>
      </c>
      <c r="AB6" s="29">
        <f t="shared" si="4"/>
        <v>106026</v>
      </c>
      <c r="AC6" s="29">
        <f t="shared" si="5"/>
        <v>42410.400000000001</v>
      </c>
      <c r="AD6" s="29">
        <f t="shared" si="6"/>
        <v>572540.4</v>
      </c>
      <c r="AE6" t="str">
        <f t="shared" si="7"/>
        <v/>
      </c>
    </row>
    <row r="7" spans="1:31" x14ac:dyDescent="0.25">
      <c r="A7" s="11" t="s">
        <v>37</v>
      </c>
      <c r="B7" s="11" t="s">
        <v>20</v>
      </c>
      <c r="C7" s="12">
        <v>45904</v>
      </c>
      <c r="D7" s="11" t="s">
        <v>21</v>
      </c>
      <c r="E7" s="11" t="s">
        <v>38</v>
      </c>
      <c r="F7" s="11"/>
      <c r="G7" s="11" t="s">
        <v>24</v>
      </c>
      <c r="H7" s="11" t="s">
        <v>25</v>
      </c>
      <c r="I7" s="11" t="s">
        <v>35</v>
      </c>
      <c r="J7" s="11" t="s">
        <v>36</v>
      </c>
      <c r="K7" s="13" t="s">
        <v>28</v>
      </c>
      <c r="L7" s="13">
        <v>-1</v>
      </c>
      <c r="M7" s="14">
        <v>106026</v>
      </c>
      <c r="N7" s="14">
        <v>-106026</v>
      </c>
      <c r="O7" s="14">
        <v>-8482.08</v>
      </c>
      <c r="P7" s="13" t="s">
        <v>29</v>
      </c>
      <c r="Q7" s="11" t="s">
        <v>39</v>
      </c>
      <c r="R7" s="15">
        <v>0.08</v>
      </c>
      <c r="S7" s="60" t="str">
        <f t="shared" si="0"/>
        <v>HBTL2509000172</v>
      </c>
      <c r="T7" s="62">
        <f t="shared" si="1"/>
        <v>45904</v>
      </c>
      <c r="U7" s="62">
        <v>45930</v>
      </c>
      <c r="V7" s="60" t="s">
        <v>303</v>
      </c>
      <c r="W7" s="60">
        <v>2661</v>
      </c>
      <c r="X7" s="60" t="str">
        <f>IFERROR(VLOOKUP(Q7,'Mã KH'!$A:$C,3,0),VLOOKUP(LEFT(E7,8),'Mã KH'!$B:$C,2,0))</f>
        <v>brg11201</v>
      </c>
      <c r="Y7" s="60" t="str">
        <f t="shared" si="2"/>
        <v>Hàng trả - Fujimart Trung Yên</v>
      </c>
      <c r="Z7" s="60" t="s">
        <v>227</v>
      </c>
      <c r="AA7">
        <f t="shared" si="3"/>
        <v>1</v>
      </c>
      <c r="AB7" s="29">
        <f t="shared" si="4"/>
        <v>106026</v>
      </c>
      <c r="AC7" s="29">
        <f t="shared" si="5"/>
        <v>8482.08</v>
      </c>
      <c r="AD7" s="29">
        <f t="shared" si="6"/>
        <v>114508.08</v>
      </c>
      <c r="AE7" t="str">
        <f t="shared" si="7"/>
        <v/>
      </c>
    </row>
    <row r="8" spans="1:31" x14ac:dyDescent="0.25">
      <c r="A8" s="11" t="s">
        <v>40</v>
      </c>
      <c r="B8" s="11" t="s">
        <v>20</v>
      </c>
      <c r="C8" s="12">
        <v>45906</v>
      </c>
      <c r="D8" s="11" t="s">
        <v>21</v>
      </c>
      <c r="E8" s="11" t="s">
        <v>41</v>
      </c>
      <c r="F8" s="11" t="s">
        <v>42</v>
      </c>
      <c r="G8" s="11" t="s">
        <v>24</v>
      </c>
      <c r="H8" s="11" t="s">
        <v>25</v>
      </c>
      <c r="I8" s="11" t="s">
        <v>43</v>
      </c>
      <c r="J8" s="11" t="s">
        <v>44</v>
      </c>
      <c r="K8" s="13" t="s">
        <v>45</v>
      </c>
      <c r="L8" s="13">
        <v>-1</v>
      </c>
      <c r="M8" s="14">
        <v>105505</v>
      </c>
      <c r="N8" s="14">
        <v>-105505</v>
      </c>
      <c r="O8" s="14">
        <v>-8440.4</v>
      </c>
      <c r="P8" s="13" t="s">
        <v>29</v>
      </c>
      <c r="Q8" s="11" t="s">
        <v>46</v>
      </c>
      <c r="R8" s="15">
        <v>0.08</v>
      </c>
      <c r="S8" s="60" t="str">
        <f t="shared" si="0"/>
        <v>HBTL2509000333</v>
      </c>
      <c r="T8" s="62">
        <f t="shared" si="1"/>
        <v>45906</v>
      </c>
      <c r="U8" s="62">
        <v>45930</v>
      </c>
      <c r="V8" s="60" t="s">
        <v>303</v>
      </c>
      <c r="W8" s="60">
        <v>2661</v>
      </c>
      <c r="X8" s="60" t="str">
        <f>IFERROR(VLOOKUP(Q8,'Mã KH'!$A:$C,3,0),VLOOKUP(LEFT(E8,8),'Mã KH'!$B:$C,2,0))</f>
        <v>brg12661</v>
      </c>
      <c r="Y8" s="60" t="str">
        <f t="shared" si="2"/>
        <v>Hàng trả - CH HaproFood 362 Ngọc Lâm</v>
      </c>
      <c r="Z8" s="60" t="s">
        <v>203</v>
      </c>
      <c r="AA8">
        <f t="shared" si="3"/>
        <v>1</v>
      </c>
      <c r="AB8" s="29">
        <f t="shared" si="4"/>
        <v>105505</v>
      </c>
      <c r="AC8" s="29">
        <f t="shared" si="5"/>
        <v>8440.4</v>
      </c>
      <c r="AD8" s="29">
        <f t="shared" si="6"/>
        <v>113945.4</v>
      </c>
      <c r="AE8" t="str">
        <f t="shared" si="7"/>
        <v/>
      </c>
    </row>
    <row r="9" spans="1:31" x14ac:dyDescent="0.25">
      <c r="A9" s="11" t="s">
        <v>47</v>
      </c>
      <c r="B9" s="11" t="s">
        <v>20</v>
      </c>
      <c r="C9" s="12">
        <v>45906</v>
      </c>
      <c r="D9" s="11" t="s">
        <v>21</v>
      </c>
      <c r="E9" s="11" t="s">
        <v>48</v>
      </c>
      <c r="F9" s="11"/>
      <c r="G9" s="11" t="s">
        <v>24</v>
      </c>
      <c r="H9" s="11" t="s">
        <v>25</v>
      </c>
      <c r="I9" s="11" t="s">
        <v>43</v>
      </c>
      <c r="J9" s="11" t="s">
        <v>44</v>
      </c>
      <c r="K9" s="13" t="s">
        <v>45</v>
      </c>
      <c r="L9" s="13">
        <v>-1</v>
      </c>
      <c r="M9" s="14">
        <v>105505</v>
      </c>
      <c r="N9" s="14">
        <v>-105505</v>
      </c>
      <c r="O9" s="14">
        <v>-8440.4</v>
      </c>
      <c r="P9" s="13" t="s">
        <v>29</v>
      </c>
      <c r="Q9" s="11" t="s">
        <v>49</v>
      </c>
      <c r="R9" s="15">
        <v>0.08</v>
      </c>
      <c r="S9" s="60" t="str">
        <f t="shared" si="0"/>
        <v>HBTL2509000344</v>
      </c>
      <c r="T9" s="62">
        <f t="shared" si="1"/>
        <v>45906</v>
      </c>
      <c r="U9" s="62">
        <v>45930</v>
      </c>
      <c r="V9" s="60" t="s">
        <v>303</v>
      </c>
      <c r="W9" s="60">
        <v>2661</v>
      </c>
      <c r="X9" s="60" t="str">
        <f>IFERROR(VLOOKUP(Q9,'Mã KH'!$A:$C,3,0),VLOOKUP(LEFT(E9,8),'Mã KH'!$B:$C,2,0))</f>
        <v>brg12681</v>
      </c>
      <c r="Y9" s="60" t="str">
        <f t="shared" si="2"/>
        <v>Hàng trả - BRG mart N16 Sài Đồng</v>
      </c>
      <c r="Z9" s="60" t="s">
        <v>203</v>
      </c>
      <c r="AA9">
        <f t="shared" si="3"/>
        <v>1</v>
      </c>
      <c r="AB9" s="29">
        <f t="shared" si="4"/>
        <v>105505</v>
      </c>
      <c r="AC9" s="29">
        <f t="shared" si="5"/>
        <v>8440.4</v>
      </c>
      <c r="AD9" s="29">
        <f t="shared" si="6"/>
        <v>113945.4</v>
      </c>
      <c r="AE9" t="str">
        <f t="shared" si="7"/>
        <v/>
      </c>
    </row>
    <row r="10" spans="1:31" x14ac:dyDescent="0.25">
      <c r="A10" s="11" t="s">
        <v>50</v>
      </c>
      <c r="B10" s="11" t="s">
        <v>20</v>
      </c>
      <c r="C10" s="12">
        <v>45907</v>
      </c>
      <c r="D10" s="11" t="s">
        <v>21</v>
      </c>
      <c r="E10" s="11" t="s">
        <v>51</v>
      </c>
      <c r="F10" s="11" t="s">
        <v>52</v>
      </c>
      <c r="G10" s="11" t="s">
        <v>24</v>
      </c>
      <c r="H10" s="11" t="s">
        <v>25</v>
      </c>
      <c r="I10" s="11" t="s">
        <v>35</v>
      </c>
      <c r="J10" s="11" t="s">
        <v>36</v>
      </c>
      <c r="K10" s="13" t="s">
        <v>28</v>
      </c>
      <c r="L10" s="13">
        <v>-1</v>
      </c>
      <c r="M10" s="14">
        <v>106026</v>
      </c>
      <c r="N10" s="14">
        <v>-106026</v>
      </c>
      <c r="O10" s="14">
        <v>-8482.08</v>
      </c>
      <c r="P10" s="13" t="s">
        <v>29</v>
      </c>
      <c r="Q10" s="11" t="s">
        <v>53</v>
      </c>
      <c r="R10" s="15">
        <v>0.08</v>
      </c>
      <c r="S10" s="60" t="str">
        <f t="shared" si="0"/>
        <v>HBTL2509000448</v>
      </c>
      <c r="T10" s="62">
        <f t="shared" si="1"/>
        <v>45907</v>
      </c>
      <c r="U10" s="62">
        <v>45930</v>
      </c>
      <c r="V10" s="60" t="s">
        <v>303</v>
      </c>
      <c r="W10" s="60">
        <v>2661</v>
      </c>
      <c r="X10" s="60" t="str">
        <f>IFERROR(VLOOKUP(Q10,'Mã KH'!$A:$C,3,0),VLOOKUP(LEFT(E10,8),'Mã KH'!$B:$C,2,0))</f>
        <v>brg12342</v>
      </c>
      <c r="Y10" s="60" t="str">
        <f t="shared" si="2"/>
        <v>Hàng trả - BRG Mart Moonlight Vân Canh</v>
      </c>
      <c r="Z10" s="60" t="s">
        <v>227</v>
      </c>
      <c r="AA10">
        <f t="shared" si="3"/>
        <v>1</v>
      </c>
      <c r="AB10" s="29">
        <f t="shared" si="4"/>
        <v>106026</v>
      </c>
      <c r="AC10" s="29">
        <f t="shared" si="5"/>
        <v>8482.08</v>
      </c>
      <c r="AD10" s="29">
        <f t="shared" si="6"/>
        <v>114508.08</v>
      </c>
      <c r="AE10" t="str">
        <f t="shared" si="7"/>
        <v/>
      </c>
    </row>
    <row r="11" spans="1:31" x14ac:dyDescent="0.25">
      <c r="A11" s="11" t="s">
        <v>50</v>
      </c>
      <c r="B11" s="11" t="s">
        <v>20</v>
      </c>
      <c r="C11" s="12">
        <v>45907</v>
      </c>
      <c r="D11" s="11" t="s">
        <v>21</v>
      </c>
      <c r="E11" s="11" t="s">
        <v>51</v>
      </c>
      <c r="F11" s="11" t="s">
        <v>52</v>
      </c>
      <c r="G11" s="11" t="s">
        <v>24</v>
      </c>
      <c r="H11" s="11" t="s">
        <v>25</v>
      </c>
      <c r="I11" s="11" t="s">
        <v>43</v>
      </c>
      <c r="J11" s="11" t="s">
        <v>44</v>
      </c>
      <c r="K11" s="13" t="s">
        <v>45</v>
      </c>
      <c r="L11" s="13">
        <v>-1</v>
      </c>
      <c r="M11" s="14">
        <v>105505</v>
      </c>
      <c r="N11" s="14">
        <v>-105505</v>
      </c>
      <c r="O11" s="14">
        <v>-8440.4</v>
      </c>
      <c r="P11" s="13" t="s">
        <v>29</v>
      </c>
      <c r="Q11" s="11" t="s">
        <v>53</v>
      </c>
      <c r="R11" s="15">
        <v>0.08</v>
      </c>
      <c r="S11" s="60" t="str">
        <f t="shared" si="0"/>
        <v>HBTL2509000448</v>
      </c>
      <c r="T11" s="62">
        <f t="shared" si="1"/>
        <v>45907</v>
      </c>
      <c r="U11" s="62">
        <v>45930</v>
      </c>
      <c r="V11" s="60" t="s">
        <v>303</v>
      </c>
      <c r="W11" s="60">
        <v>2661</v>
      </c>
      <c r="X11" s="60" t="str">
        <f>IFERROR(VLOOKUP(Q11,'Mã KH'!$A:$C,3,0),VLOOKUP(LEFT(E11,8),'Mã KH'!$B:$C,2,0))</f>
        <v>brg12342</v>
      </c>
      <c r="Y11" s="60" t="str">
        <f t="shared" si="2"/>
        <v>Hàng trả - BRG Mart Moonlight Vân Canh</v>
      </c>
      <c r="Z11" s="60" t="s">
        <v>203</v>
      </c>
      <c r="AA11">
        <f t="shared" si="3"/>
        <v>1</v>
      </c>
      <c r="AB11" s="29">
        <f t="shared" si="4"/>
        <v>105505</v>
      </c>
      <c r="AC11" s="29">
        <f t="shared" si="5"/>
        <v>8440.4</v>
      </c>
      <c r="AD11" s="29">
        <f t="shared" si="6"/>
        <v>113945.4</v>
      </c>
      <c r="AE11" t="str">
        <f t="shared" si="7"/>
        <v/>
      </c>
    </row>
    <row r="12" spans="1:31" x14ac:dyDescent="0.25">
      <c r="A12" s="11" t="s">
        <v>54</v>
      </c>
      <c r="B12" s="11" t="s">
        <v>20</v>
      </c>
      <c r="C12" s="12">
        <v>45908</v>
      </c>
      <c r="D12" s="11" t="s">
        <v>21</v>
      </c>
      <c r="E12" s="11" t="s">
        <v>55</v>
      </c>
      <c r="F12" s="11" t="s">
        <v>56</v>
      </c>
      <c r="G12" s="11" t="s">
        <v>24</v>
      </c>
      <c r="H12" s="11" t="s">
        <v>25</v>
      </c>
      <c r="I12" s="11" t="s">
        <v>57</v>
      </c>
      <c r="J12" s="11" t="s">
        <v>58</v>
      </c>
      <c r="K12" s="13" t="s">
        <v>28</v>
      </c>
      <c r="L12" s="13">
        <v>-3</v>
      </c>
      <c r="M12" s="14">
        <v>47673</v>
      </c>
      <c r="N12" s="14">
        <v>-143019</v>
      </c>
      <c r="O12" s="14">
        <v>-11441.52</v>
      </c>
      <c r="P12" s="13" t="s">
        <v>29</v>
      </c>
      <c r="Q12" s="11" t="s">
        <v>59</v>
      </c>
      <c r="R12" s="15">
        <v>0.08</v>
      </c>
      <c r="S12" s="60" t="str">
        <f t="shared" si="0"/>
        <v>HBTL2509000568</v>
      </c>
      <c r="T12" s="62">
        <f t="shared" si="1"/>
        <v>45908</v>
      </c>
      <c r="U12" s="62">
        <v>45930</v>
      </c>
      <c r="V12" s="60" t="s">
        <v>303</v>
      </c>
      <c r="W12" s="60">
        <v>2661</v>
      </c>
      <c r="X12" s="60" t="str">
        <f>IFERROR(VLOOKUP(Q12,'Mã KH'!$A:$C,3,0),VLOOKUP(LEFT(E12,8),'Mã KH'!$B:$C,2,0))</f>
        <v>brg12061</v>
      </c>
      <c r="Y12" s="60" t="str">
        <f t="shared" si="2"/>
        <v>Hàng trả - Siêu thị HaproMart Lương Đình Của</v>
      </c>
      <c r="Z12" s="60" t="s">
        <v>215</v>
      </c>
      <c r="AA12">
        <f t="shared" si="3"/>
        <v>3</v>
      </c>
      <c r="AB12" s="29">
        <f t="shared" si="4"/>
        <v>47673</v>
      </c>
      <c r="AC12" s="29">
        <f t="shared" si="5"/>
        <v>11441.52</v>
      </c>
      <c r="AD12" s="29">
        <f t="shared" si="6"/>
        <v>154460.51999999999</v>
      </c>
      <c r="AE12" t="str">
        <f t="shared" si="7"/>
        <v/>
      </c>
    </row>
    <row r="13" spans="1:31" x14ac:dyDescent="0.25">
      <c r="A13" s="11" t="s">
        <v>60</v>
      </c>
      <c r="B13" s="11" t="s">
        <v>20</v>
      </c>
      <c r="C13" s="12">
        <v>45908</v>
      </c>
      <c r="D13" s="11" t="s">
        <v>21</v>
      </c>
      <c r="E13" s="11" t="s">
        <v>61</v>
      </c>
      <c r="F13" s="11" t="s">
        <v>62</v>
      </c>
      <c r="G13" s="11" t="s">
        <v>24</v>
      </c>
      <c r="H13" s="11" t="s">
        <v>25</v>
      </c>
      <c r="I13" s="11" t="s">
        <v>63</v>
      </c>
      <c r="J13" s="11" t="s">
        <v>64</v>
      </c>
      <c r="K13" s="13" t="s">
        <v>28</v>
      </c>
      <c r="L13" s="13">
        <v>-1</v>
      </c>
      <c r="M13" s="14">
        <v>52815</v>
      </c>
      <c r="N13" s="14">
        <v>-52815</v>
      </c>
      <c r="O13" s="14">
        <v>-4225.2</v>
      </c>
      <c r="P13" s="13" t="s">
        <v>29</v>
      </c>
      <c r="Q13" s="11" t="s">
        <v>65</v>
      </c>
      <c r="R13" s="15">
        <v>0.08</v>
      </c>
      <c r="S13" s="60" t="str">
        <f t="shared" si="0"/>
        <v>HBTL2509000545</v>
      </c>
      <c r="T13" s="62">
        <f t="shared" si="1"/>
        <v>45908</v>
      </c>
      <c r="U13" s="62">
        <v>45930</v>
      </c>
      <c r="V13" s="60" t="s">
        <v>303</v>
      </c>
      <c r="W13" s="60">
        <v>2661</v>
      </c>
      <c r="X13" s="60" t="str">
        <f>IFERROR(VLOOKUP(Q13,'Mã KH'!$A:$C,3,0),VLOOKUP(LEFT(E13,8),'Mã KH'!$B:$C,2,0))</f>
        <v>brg13031</v>
      </c>
      <c r="Y13" s="60" t="str">
        <f t="shared" si="2"/>
        <v>Hàng trả - Seikamart Lý Nam Đế</v>
      </c>
      <c r="Z13" s="60" t="s">
        <v>221</v>
      </c>
      <c r="AA13">
        <f t="shared" si="3"/>
        <v>1</v>
      </c>
      <c r="AB13" s="29">
        <f t="shared" si="4"/>
        <v>52815</v>
      </c>
      <c r="AC13" s="29">
        <f t="shared" si="5"/>
        <v>4225.2</v>
      </c>
      <c r="AD13" s="29">
        <f t="shared" si="6"/>
        <v>57040.2</v>
      </c>
      <c r="AE13" t="str">
        <f t="shared" si="7"/>
        <v/>
      </c>
    </row>
    <row r="14" spans="1:31" x14ac:dyDescent="0.25">
      <c r="A14" s="11" t="s">
        <v>60</v>
      </c>
      <c r="B14" s="11" t="s">
        <v>20</v>
      </c>
      <c r="C14" s="12">
        <v>45908</v>
      </c>
      <c r="D14" s="11" t="s">
        <v>21</v>
      </c>
      <c r="E14" s="11" t="s">
        <v>61</v>
      </c>
      <c r="F14" s="11" t="s">
        <v>62</v>
      </c>
      <c r="G14" s="11" t="s">
        <v>24</v>
      </c>
      <c r="H14" s="11" t="s">
        <v>25</v>
      </c>
      <c r="I14" s="11" t="s">
        <v>35</v>
      </c>
      <c r="J14" s="11" t="s">
        <v>36</v>
      </c>
      <c r="K14" s="13" t="s">
        <v>28</v>
      </c>
      <c r="L14" s="13">
        <v>-1</v>
      </c>
      <c r="M14" s="14">
        <v>106026</v>
      </c>
      <c r="N14" s="14">
        <v>-106026</v>
      </c>
      <c r="O14" s="14">
        <v>-8482.08</v>
      </c>
      <c r="P14" s="13" t="s">
        <v>29</v>
      </c>
      <c r="Q14" s="11" t="s">
        <v>65</v>
      </c>
      <c r="R14" s="15">
        <v>0.08</v>
      </c>
      <c r="S14" s="60" t="str">
        <f t="shared" si="0"/>
        <v>HBTL2509000545</v>
      </c>
      <c r="T14" s="62">
        <f t="shared" si="1"/>
        <v>45908</v>
      </c>
      <c r="U14" s="62">
        <v>45930</v>
      </c>
      <c r="V14" s="60" t="s">
        <v>303</v>
      </c>
      <c r="W14" s="60">
        <v>2661</v>
      </c>
      <c r="X14" s="60" t="str">
        <f>IFERROR(VLOOKUP(Q14,'Mã KH'!$A:$C,3,0),VLOOKUP(LEFT(E14,8),'Mã KH'!$B:$C,2,0))</f>
        <v>brg13031</v>
      </c>
      <c r="Y14" s="60" t="str">
        <f t="shared" si="2"/>
        <v>Hàng trả - Seikamart Lý Nam Đế</v>
      </c>
      <c r="Z14" s="60" t="s">
        <v>227</v>
      </c>
      <c r="AA14">
        <f t="shared" si="3"/>
        <v>1</v>
      </c>
      <c r="AB14" s="29">
        <f t="shared" si="4"/>
        <v>106026</v>
      </c>
      <c r="AC14" s="29">
        <f t="shared" si="5"/>
        <v>8482.08</v>
      </c>
      <c r="AD14" s="29">
        <f t="shared" si="6"/>
        <v>114508.08</v>
      </c>
      <c r="AE14" t="str">
        <f t="shared" si="7"/>
        <v/>
      </c>
    </row>
    <row r="15" spans="1:31" x14ac:dyDescent="0.25">
      <c r="A15" s="11" t="s">
        <v>66</v>
      </c>
      <c r="B15" s="11" t="s">
        <v>20</v>
      </c>
      <c r="C15" s="12">
        <v>45909</v>
      </c>
      <c r="D15" s="11" t="s">
        <v>21</v>
      </c>
      <c r="E15" s="11" t="s">
        <v>67</v>
      </c>
      <c r="F15" s="11" t="s">
        <v>68</v>
      </c>
      <c r="G15" s="11" t="s">
        <v>24</v>
      </c>
      <c r="H15" s="11" t="s">
        <v>25</v>
      </c>
      <c r="I15" s="11" t="s">
        <v>35</v>
      </c>
      <c r="J15" s="11" t="s">
        <v>36</v>
      </c>
      <c r="K15" s="13" t="s">
        <v>28</v>
      </c>
      <c r="L15" s="13">
        <v>-2</v>
      </c>
      <c r="M15" s="14">
        <v>106026</v>
      </c>
      <c r="N15" s="14">
        <v>-212052</v>
      </c>
      <c r="O15" s="14">
        <v>-16964.16</v>
      </c>
      <c r="P15" s="13" t="s">
        <v>29</v>
      </c>
      <c r="Q15" s="11" t="s">
        <v>69</v>
      </c>
      <c r="R15" s="15">
        <v>0.08</v>
      </c>
      <c r="S15" s="60" t="str">
        <f t="shared" si="0"/>
        <v>HBTL2509000669</v>
      </c>
      <c r="T15" s="62">
        <f t="shared" si="1"/>
        <v>45909</v>
      </c>
      <c r="U15" s="62">
        <v>45930</v>
      </c>
      <c r="V15" s="60" t="s">
        <v>303</v>
      </c>
      <c r="W15" s="60">
        <v>2661</v>
      </c>
      <c r="X15" s="60" t="str">
        <f>IFERROR(VLOOKUP(Q15,'Mã KH'!$A:$C,3,0),VLOOKUP(LEFT(E15,8),'Mã KH'!$B:$C,2,0))</f>
        <v>brg13011</v>
      </c>
      <c r="Y15" s="60" t="str">
        <f t="shared" si="2"/>
        <v>Hàng trả - Seikamart Phạm Ngọc Thạch</v>
      </c>
      <c r="Z15" s="60" t="s">
        <v>227</v>
      </c>
      <c r="AA15">
        <f t="shared" si="3"/>
        <v>2</v>
      </c>
      <c r="AB15" s="29">
        <f t="shared" si="4"/>
        <v>106026</v>
      </c>
      <c r="AC15" s="29">
        <f t="shared" si="5"/>
        <v>16964.16</v>
      </c>
      <c r="AD15" s="29">
        <f t="shared" si="6"/>
        <v>229016.16</v>
      </c>
      <c r="AE15" t="str">
        <f t="shared" si="7"/>
        <v/>
      </c>
    </row>
    <row r="16" spans="1:31" x14ac:dyDescent="0.25">
      <c r="A16" s="11" t="s">
        <v>70</v>
      </c>
      <c r="B16" s="11" t="s">
        <v>20</v>
      </c>
      <c r="C16" s="12">
        <v>45909</v>
      </c>
      <c r="D16" s="11" t="s">
        <v>21</v>
      </c>
      <c r="E16" s="11" t="s">
        <v>71</v>
      </c>
      <c r="F16" s="11" t="s">
        <v>72</v>
      </c>
      <c r="G16" s="11" t="s">
        <v>24</v>
      </c>
      <c r="H16" s="11" t="s">
        <v>25</v>
      </c>
      <c r="I16" s="11" t="s">
        <v>73</v>
      </c>
      <c r="J16" s="11" t="s">
        <v>74</v>
      </c>
      <c r="K16" s="13" t="s">
        <v>45</v>
      </c>
      <c r="L16" s="13">
        <v>-1</v>
      </c>
      <c r="M16" s="14">
        <v>69759</v>
      </c>
      <c r="N16" s="14">
        <v>-69759</v>
      </c>
      <c r="O16" s="14">
        <v>-5580.72</v>
      </c>
      <c r="P16" s="13" t="s">
        <v>29</v>
      </c>
      <c r="Q16" s="11" t="s">
        <v>75</v>
      </c>
      <c r="R16" s="15">
        <v>0.08</v>
      </c>
      <c r="S16" s="60" t="str">
        <f t="shared" si="0"/>
        <v>HBTL2509000705</v>
      </c>
      <c r="T16" s="62">
        <f t="shared" si="1"/>
        <v>45909</v>
      </c>
      <c r="U16" s="62">
        <v>45930</v>
      </c>
      <c r="V16" s="60" t="s">
        <v>303</v>
      </c>
      <c r="W16" s="60">
        <v>2661</v>
      </c>
      <c r="X16" s="60" t="str">
        <f>IFERROR(VLOOKUP(Q16,'Mã KH'!$A:$C,3,0),VLOOKUP(LEFT(E16,8),'Mã KH'!$B:$C,2,0))</f>
        <v>brg12091</v>
      </c>
      <c r="Y16" s="60" t="str">
        <f t="shared" si="2"/>
        <v>Hàng trả - Siêu thị HaproMart A4 Vĩnh Phúc, Ba Đình</v>
      </c>
      <c r="Z16" s="60" t="s">
        <v>195</v>
      </c>
      <c r="AA16">
        <f t="shared" si="3"/>
        <v>1</v>
      </c>
      <c r="AB16" s="29">
        <f t="shared" si="4"/>
        <v>69759</v>
      </c>
      <c r="AC16" s="29">
        <f t="shared" si="5"/>
        <v>5580.72</v>
      </c>
      <c r="AD16" s="29">
        <f t="shared" si="6"/>
        <v>75339.72</v>
      </c>
      <c r="AE16" t="str">
        <f t="shared" si="7"/>
        <v/>
      </c>
    </row>
    <row r="17" spans="1:31" x14ac:dyDescent="0.25">
      <c r="A17" s="11" t="s">
        <v>76</v>
      </c>
      <c r="B17" s="11" t="s">
        <v>20</v>
      </c>
      <c r="C17" s="12">
        <v>45909</v>
      </c>
      <c r="D17" s="11" t="s">
        <v>21</v>
      </c>
      <c r="E17" s="11" t="s">
        <v>77</v>
      </c>
      <c r="F17" s="11" t="s">
        <v>78</v>
      </c>
      <c r="G17" s="11" t="s">
        <v>24</v>
      </c>
      <c r="H17" s="11" t="s">
        <v>25</v>
      </c>
      <c r="I17" s="11" t="s">
        <v>73</v>
      </c>
      <c r="J17" s="11" t="s">
        <v>74</v>
      </c>
      <c r="K17" s="13" t="s">
        <v>45</v>
      </c>
      <c r="L17" s="13">
        <v>-2</v>
      </c>
      <c r="M17" s="14">
        <v>69759</v>
      </c>
      <c r="N17" s="14">
        <v>-139518</v>
      </c>
      <c r="O17" s="14">
        <v>-11161.44</v>
      </c>
      <c r="P17" s="13" t="s">
        <v>29</v>
      </c>
      <c r="Q17" s="11" t="s">
        <v>79</v>
      </c>
      <c r="R17" s="15">
        <v>0.08</v>
      </c>
      <c r="S17" s="60" t="str">
        <f t="shared" si="0"/>
        <v>HBTL2509000714</v>
      </c>
      <c r="T17" s="62">
        <f t="shared" si="1"/>
        <v>45909</v>
      </c>
      <c r="U17" s="62">
        <v>45930</v>
      </c>
      <c r="V17" s="60" t="s">
        <v>303</v>
      </c>
      <c r="W17" s="60">
        <v>2661</v>
      </c>
      <c r="X17" s="60" t="str">
        <f>IFERROR(VLOOKUP(Q17,'Mã KH'!$A:$C,3,0),VLOOKUP(LEFT(E17,8),'Mã KH'!$B:$C,2,0))</f>
        <v>brg10101</v>
      </c>
      <c r="Y17" s="60" t="str">
        <f t="shared" si="2"/>
        <v>Hàng trả - Siêu thị intimex Hải Phòng</v>
      </c>
      <c r="Z17" s="60" t="s">
        <v>195</v>
      </c>
      <c r="AA17">
        <f t="shared" si="3"/>
        <v>2</v>
      </c>
      <c r="AB17" s="29">
        <f t="shared" si="4"/>
        <v>69759</v>
      </c>
      <c r="AC17" s="29">
        <f t="shared" si="5"/>
        <v>11161.44</v>
      </c>
      <c r="AD17" s="29">
        <f t="shared" si="6"/>
        <v>150679.44</v>
      </c>
      <c r="AE17" t="str">
        <f t="shared" si="7"/>
        <v/>
      </c>
    </row>
    <row r="18" spans="1:31" x14ac:dyDescent="0.25">
      <c r="A18" s="11" t="s">
        <v>76</v>
      </c>
      <c r="B18" s="11" t="s">
        <v>20</v>
      </c>
      <c r="C18" s="12">
        <v>45909</v>
      </c>
      <c r="D18" s="11" t="s">
        <v>21</v>
      </c>
      <c r="E18" s="11" t="s">
        <v>77</v>
      </c>
      <c r="F18" s="11" t="s">
        <v>78</v>
      </c>
      <c r="G18" s="11" t="s">
        <v>24</v>
      </c>
      <c r="H18" s="11" t="s">
        <v>25</v>
      </c>
      <c r="I18" s="11" t="s">
        <v>63</v>
      </c>
      <c r="J18" s="11" t="s">
        <v>64</v>
      </c>
      <c r="K18" s="13" t="s">
        <v>28</v>
      </c>
      <c r="L18" s="13">
        <v>-3</v>
      </c>
      <c r="M18" s="14">
        <v>52815</v>
      </c>
      <c r="N18" s="14">
        <v>-158445</v>
      </c>
      <c r="O18" s="14">
        <v>-12675.6</v>
      </c>
      <c r="P18" s="13" t="s">
        <v>29</v>
      </c>
      <c r="Q18" s="11" t="s">
        <v>79</v>
      </c>
      <c r="R18" s="15">
        <v>0.08</v>
      </c>
      <c r="S18" s="60" t="str">
        <f t="shared" si="0"/>
        <v>HBTL2509000714</v>
      </c>
      <c r="T18" s="62">
        <f t="shared" si="1"/>
        <v>45909</v>
      </c>
      <c r="U18" s="62">
        <v>45930</v>
      </c>
      <c r="V18" s="60" t="s">
        <v>303</v>
      </c>
      <c r="W18" s="60">
        <v>2661</v>
      </c>
      <c r="X18" s="60" t="str">
        <f>IFERROR(VLOOKUP(Q18,'Mã KH'!$A:$C,3,0),VLOOKUP(LEFT(E18,8),'Mã KH'!$B:$C,2,0))</f>
        <v>brg10101</v>
      </c>
      <c r="Y18" s="60" t="str">
        <f t="shared" si="2"/>
        <v>Hàng trả - Siêu thị intimex Hải Phòng</v>
      </c>
      <c r="Z18" s="60" t="s">
        <v>221</v>
      </c>
      <c r="AA18">
        <f t="shared" si="3"/>
        <v>3</v>
      </c>
      <c r="AB18" s="29">
        <f t="shared" si="4"/>
        <v>52815</v>
      </c>
      <c r="AC18" s="29">
        <f t="shared" si="5"/>
        <v>12675.6</v>
      </c>
      <c r="AD18" s="29">
        <f t="shared" si="6"/>
        <v>171120.6</v>
      </c>
      <c r="AE18" t="str">
        <f t="shared" si="7"/>
        <v/>
      </c>
    </row>
    <row r="19" spans="1:31" x14ac:dyDescent="0.25">
      <c r="A19" s="11" t="s">
        <v>76</v>
      </c>
      <c r="B19" s="11" t="s">
        <v>20</v>
      </c>
      <c r="C19" s="12">
        <v>45909</v>
      </c>
      <c r="D19" s="11" t="s">
        <v>21</v>
      </c>
      <c r="E19" s="11" t="s">
        <v>77</v>
      </c>
      <c r="F19" s="11" t="s">
        <v>78</v>
      </c>
      <c r="G19" s="11" t="s">
        <v>24</v>
      </c>
      <c r="H19" s="11" t="s">
        <v>25</v>
      </c>
      <c r="I19" s="11" t="s">
        <v>80</v>
      </c>
      <c r="J19" s="11" t="s">
        <v>81</v>
      </c>
      <c r="K19" s="13" t="s">
        <v>28</v>
      </c>
      <c r="L19" s="13">
        <v>-3</v>
      </c>
      <c r="M19" s="14">
        <v>101845</v>
      </c>
      <c r="N19" s="14">
        <v>-305535</v>
      </c>
      <c r="O19" s="14">
        <v>-24442.799999999999</v>
      </c>
      <c r="P19" s="13" t="s">
        <v>29</v>
      </c>
      <c r="Q19" s="11" t="s">
        <v>79</v>
      </c>
      <c r="R19" s="15">
        <v>0.08</v>
      </c>
      <c r="S19" s="60" t="str">
        <f t="shared" si="0"/>
        <v>HBTL2509000714</v>
      </c>
      <c r="T19" s="62">
        <f t="shared" si="1"/>
        <v>45909</v>
      </c>
      <c r="U19" s="62">
        <v>45930</v>
      </c>
      <c r="V19" s="60" t="s">
        <v>303</v>
      </c>
      <c r="W19" s="60">
        <v>2661</v>
      </c>
      <c r="X19" s="60" t="str">
        <f>IFERROR(VLOOKUP(Q19,'Mã KH'!$A:$C,3,0),VLOOKUP(LEFT(E19,8),'Mã KH'!$B:$C,2,0))</f>
        <v>brg10101</v>
      </c>
      <c r="Y19" s="60" t="str">
        <f t="shared" si="2"/>
        <v>Hàng trả - Siêu thị intimex Hải Phòng</v>
      </c>
      <c r="Z19" s="60" t="s">
        <v>223</v>
      </c>
      <c r="AA19">
        <f t="shared" si="3"/>
        <v>3</v>
      </c>
      <c r="AB19" s="29">
        <f t="shared" si="4"/>
        <v>101845</v>
      </c>
      <c r="AC19" s="29">
        <f t="shared" si="5"/>
        <v>24442.799999999999</v>
      </c>
      <c r="AD19" s="29">
        <f t="shared" si="6"/>
        <v>329977.8</v>
      </c>
      <c r="AE19" t="str">
        <f t="shared" si="7"/>
        <v/>
      </c>
    </row>
    <row r="20" spans="1:31" x14ac:dyDescent="0.25">
      <c r="A20" s="11" t="s">
        <v>76</v>
      </c>
      <c r="B20" s="11" t="s">
        <v>20</v>
      </c>
      <c r="C20" s="12">
        <v>45909</v>
      </c>
      <c r="D20" s="11" t="s">
        <v>21</v>
      </c>
      <c r="E20" s="11" t="s">
        <v>77</v>
      </c>
      <c r="F20" s="11" t="s">
        <v>78</v>
      </c>
      <c r="G20" s="11" t="s">
        <v>24</v>
      </c>
      <c r="H20" s="11" t="s">
        <v>25</v>
      </c>
      <c r="I20" s="11" t="s">
        <v>43</v>
      </c>
      <c r="J20" s="11" t="s">
        <v>44</v>
      </c>
      <c r="K20" s="13" t="s">
        <v>45</v>
      </c>
      <c r="L20" s="13">
        <v>-2</v>
      </c>
      <c r="M20" s="14">
        <v>105505</v>
      </c>
      <c r="N20" s="14">
        <v>-211010</v>
      </c>
      <c r="O20" s="14">
        <v>-16880.8</v>
      </c>
      <c r="P20" s="13" t="s">
        <v>29</v>
      </c>
      <c r="Q20" s="11" t="s">
        <v>79</v>
      </c>
      <c r="R20" s="15">
        <v>0.08</v>
      </c>
      <c r="S20" s="60" t="str">
        <f t="shared" si="0"/>
        <v>HBTL2509000714</v>
      </c>
      <c r="T20" s="62">
        <f t="shared" si="1"/>
        <v>45909</v>
      </c>
      <c r="U20" s="62">
        <v>45930</v>
      </c>
      <c r="V20" s="60" t="s">
        <v>303</v>
      </c>
      <c r="W20" s="60">
        <v>2661</v>
      </c>
      <c r="X20" s="60" t="str">
        <f>IFERROR(VLOOKUP(Q20,'Mã KH'!$A:$C,3,0),VLOOKUP(LEFT(E20,8),'Mã KH'!$B:$C,2,0))</f>
        <v>brg10101</v>
      </c>
      <c r="Y20" s="60" t="str">
        <f t="shared" si="2"/>
        <v>Hàng trả - Siêu thị intimex Hải Phòng</v>
      </c>
      <c r="Z20" s="60" t="s">
        <v>203</v>
      </c>
      <c r="AA20">
        <f t="shared" si="3"/>
        <v>2</v>
      </c>
      <c r="AB20" s="29">
        <f t="shared" si="4"/>
        <v>105505</v>
      </c>
      <c r="AC20" s="29">
        <f t="shared" si="5"/>
        <v>16880.8</v>
      </c>
      <c r="AD20" s="29">
        <f t="shared" si="6"/>
        <v>227890.8</v>
      </c>
      <c r="AE20" t="str">
        <f t="shared" si="7"/>
        <v/>
      </c>
    </row>
    <row r="21" spans="1:31" x14ac:dyDescent="0.25">
      <c r="A21" s="11" t="s">
        <v>82</v>
      </c>
      <c r="B21" s="11" t="s">
        <v>20</v>
      </c>
      <c r="C21" s="12">
        <v>45909</v>
      </c>
      <c r="D21" s="11" t="s">
        <v>21</v>
      </c>
      <c r="E21" s="11" t="s">
        <v>83</v>
      </c>
      <c r="F21" s="11" t="s">
        <v>84</v>
      </c>
      <c r="G21" s="11" t="s">
        <v>24</v>
      </c>
      <c r="H21" s="11" t="s">
        <v>25</v>
      </c>
      <c r="I21" s="11" t="s">
        <v>73</v>
      </c>
      <c r="J21" s="11" t="s">
        <v>74</v>
      </c>
      <c r="K21" s="13" t="s">
        <v>45</v>
      </c>
      <c r="L21" s="13">
        <v>-1</v>
      </c>
      <c r="M21" s="14">
        <v>69759</v>
      </c>
      <c r="N21" s="14">
        <v>-69759</v>
      </c>
      <c r="O21" s="14">
        <v>-5580.72</v>
      </c>
      <c r="P21" s="13" t="s">
        <v>29</v>
      </c>
      <c r="Q21" s="11" t="s">
        <v>46</v>
      </c>
      <c r="R21" s="15">
        <v>0.08</v>
      </c>
      <c r="S21" s="60" t="str">
        <f t="shared" si="0"/>
        <v>HBTL2509000653</v>
      </c>
      <c r="T21" s="62">
        <f t="shared" si="1"/>
        <v>45909</v>
      </c>
      <c r="U21" s="62">
        <v>45930</v>
      </c>
      <c r="V21" s="60" t="s">
        <v>303</v>
      </c>
      <c r="W21" s="60">
        <v>2661</v>
      </c>
      <c r="X21" s="60" t="str">
        <f>IFERROR(VLOOKUP(Q21,'Mã KH'!$A:$C,3,0),VLOOKUP(LEFT(E21,8),'Mã KH'!$B:$C,2,0))</f>
        <v>brg12661</v>
      </c>
      <c r="Y21" s="60" t="str">
        <f t="shared" si="2"/>
        <v>Hàng trả - CH HaproFood 362 Ngọc Lâm</v>
      </c>
      <c r="Z21" s="60" t="s">
        <v>195</v>
      </c>
      <c r="AA21">
        <f t="shared" si="3"/>
        <v>1</v>
      </c>
      <c r="AB21" s="29">
        <f t="shared" si="4"/>
        <v>69759</v>
      </c>
      <c r="AC21" s="29">
        <f t="shared" si="5"/>
        <v>5580.72</v>
      </c>
      <c r="AD21" s="29">
        <f t="shared" si="6"/>
        <v>75339.72</v>
      </c>
      <c r="AE21" t="str">
        <f t="shared" si="7"/>
        <v/>
      </c>
    </row>
    <row r="22" spans="1:31" x14ac:dyDescent="0.25">
      <c r="A22" s="11" t="s">
        <v>76</v>
      </c>
      <c r="B22" s="11" t="s">
        <v>20</v>
      </c>
      <c r="C22" s="12">
        <v>45909</v>
      </c>
      <c r="D22" s="11" t="s">
        <v>21</v>
      </c>
      <c r="E22" s="11" t="s">
        <v>77</v>
      </c>
      <c r="F22" s="11" t="s">
        <v>78</v>
      </c>
      <c r="G22" s="11" t="s">
        <v>24</v>
      </c>
      <c r="H22" s="11" t="s">
        <v>25</v>
      </c>
      <c r="I22" s="11" t="s">
        <v>57</v>
      </c>
      <c r="J22" s="11" t="s">
        <v>58</v>
      </c>
      <c r="K22" s="13" t="s">
        <v>28</v>
      </c>
      <c r="L22" s="13">
        <v>-3</v>
      </c>
      <c r="M22" s="14">
        <v>47673</v>
      </c>
      <c r="N22" s="14">
        <v>-143019</v>
      </c>
      <c r="O22" s="14">
        <v>-11441.52</v>
      </c>
      <c r="P22" s="13" t="s">
        <v>29</v>
      </c>
      <c r="Q22" s="11" t="s">
        <v>79</v>
      </c>
      <c r="R22" s="15">
        <v>0.08</v>
      </c>
      <c r="S22" s="60" t="str">
        <f t="shared" si="0"/>
        <v>HBTL2509000714</v>
      </c>
      <c r="T22" s="62">
        <f t="shared" si="1"/>
        <v>45909</v>
      </c>
      <c r="U22" s="62">
        <v>45930</v>
      </c>
      <c r="V22" s="60" t="s">
        <v>303</v>
      </c>
      <c r="W22" s="60">
        <v>2661</v>
      </c>
      <c r="X22" s="60" t="str">
        <f>IFERROR(VLOOKUP(Q22,'Mã KH'!$A:$C,3,0),VLOOKUP(LEFT(E22,8),'Mã KH'!$B:$C,2,0))</f>
        <v>brg10101</v>
      </c>
      <c r="Y22" s="60" t="str">
        <f t="shared" si="2"/>
        <v>Hàng trả - Siêu thị intimex Hải Phòng</v>
      </c>
      <c r="Z22" s="60" t="s">
        <v>215</v>
      </c>
      <c r="AA22">
        <f t="shared" si="3"/>
        <v>3</v>
      </c>
      <c r="AB22" s="29">
        <f t="shared" si="4"/>
        <v>47673</v>
      </c>
      <c r="AC22" s="29">
        <f t="shared" si="5"/>
        <v>11441.52</v>
      </c>
      <c r="AD22" s="29">
        <f t="shared" si="6"/>
        <v>154460.51999999999</v>
      </c>
      <c r="AE22" t="str">
        <f t="shared" si="7"/>
        <v/>
      </c>
    </row>
    <row r="23" spans="1:31" x14ac:dyDescent="0.25">
      <c r="A23" s="11" t="s">
        <v>76</v>
      </c>
      <c r="B23" s="11" t="s">
        <v>20</v>
      </c>
      <c r="C23" s="12">
        <v>45909</v>
      </c>
      <c r="D23" s="11" t="s">
        <v>21</v>
      </c>
      <c r="E23" s="11" t="s">
        <v>77</v>
      </c>
      <c r="F23" s="11" t="s">
        <v>78</v>
      </c>
      <c r="G23" s="11" t="s">
        <v>24</v>
      </c>
      <c r="H23" s="11" t="s">
        <v>25</v>
      </c>
      <c r="I23" s="11" t="s">
        <v>35</v>
      </c>
      <c r="J23" s="11" t="s">
        <v>36</v>
      </c>
      <c r="K23" s="13" t="s">
        <v>28</v>
      </c>
      <c r="L23" s="13">
        <v>-3</v>
      </c>
      <c r="M23" s="14">
        <v>106026</v>
      </c>
      <c r="N23" s="14">
        <v>-318078</v>
      </c>
      <c r="O23" s="14">
        <v>-25446.240000000002</v>
      </c>
      <c r="P23" s="13" t="s">
        <v>29</v>
      </c>
      <c r="Q23" s="11" t="s">
        <v>79</v>
      </c>
      <c r="R23" s="15">
        <v>0.08</v>
      </c>
      <c r="S23" s="60" t="str">
        <f t="shared" si="0"/>
        <v>HBTL2509000714</v>
      </c>
      <c r="T23" s="62">
        <f t="shared" si="1"/>
        <v>45909</v>
      </c>
      <c r="U23" s="62">
        <v>45930</v>
      </c>
      <c r="V23" s="60" t="s">
        <v>303</v>
      </c>
      <c r="W23" s="60">
        <v>2661</v>
      </c>
      <c r="X23" s="60" t="str">
        <f>IFERROR(VLOOKUP(Q23,'Mã KH'!$A:$C,3,0),VLOOKUP(LEFT(E23,8),'Mã KH'!$B:$C,2,0))</f>
        <v>brg10101</v>
      </c>
      <c r="Y23" s="60" t="str">
        <f t="shared" si="2"/>
        <v>Hàng trả - Siêu thị intimex Hải Phòng</v>
      </c>
      <c r="Z23" s="60" t="s">
        <v>227</v>
      </c>
      <c r="AA23">
        <f t="shared" si="3"/>
        <v>3</v>
      </c>
      <c r="AB23" s="29">
        <f t="shared" si="4"/>
        <v>106026</v>
      </c>
      <c r="AC23" s="29">
        <f t="shared" si="5"/>
        <v>25446.240000000002</v>
      </c>
      <c r="AD23" s="29">
        <f t="shared" si="6"/>
        <v>343524.24</v>
      </c>
      <c r="AE23" t="str">
        <f t="shared" si="7"/>
        <v/>
      </c>
    </row>
    <row r="24" spans="1:31" x14ac:dyDescent="0.25">
      <c r="A24" s="11" t="s">
        <v>66</v>
      </c>
      <c r="B24" s="11" t="s">
        <v>20</v>
      </c>
      <c r="C24" s="12">
        <v>45909</v>
      </c>
      <c r="D24" s="11" t="s">
        <v>21</v>
      </c>
      <c r="E24" s="11" t="s">
        <v>67</v>
      </c>
      <c r="F24" s="11" t="s">
        <v>68</v>
      </c>
      <c r="G24" s="11" t="s">
        <v>24</v>
      </c>
      <c r="H24" s="11" t="s">
        <v>25</v>
      </c>
      <c r="I24" s="11" t="s">
        <v>57</v>
      </c>
      <c r="J24" s="11" t="s">
        <v>58</v>
      </c>
      <c r="K24" s="13" t="s">
        <v>28</v>
      </c>
      <c r="L24" s="13">
        <v>-1</v>
      </c>
      <c r="M24" s="14">
        <v>47673</v>
      </c>
      <c r="N24" s="14">
        <v>-47673</v>
      </c>
      <c r="O24" s="14">
        <v>-3813.84</v>
      </c>
      <c r="P24" s="13" t="s">
        <v>29</v>
      </c>
      <c r="Q24" s="11" t="s">
        <v>69</v>
      </c>
      <c r="R24" s="15">
        <v>0.08</v>
      </c>
      <c r="S24" s="60" t="str">
        <f t="shared" si="0"/>
        <v>HBTL2509000669</v>
      </c>
      <c r="T24" s="62">
        <f t="shared" si="1"/>
        <v>45909</v>
      </c>
      <c r="U24" s="62">
        <v>45930</v>
      </c>
      <c r="V24" s="60" t="s">
        <v>303</v>
      </c>
      <c r="W24" s="60">
        <v>2661</v>
      </c>
      <c r="X24" s="60" t="str">
        <f>IFERROR(VLOOKUP(Q24,'Mã KH'!$A:$C,3,0),VLOOKUP(LEFT(E24,8),'Mã KH'!$B:$C,2,0))</f>
        <v>brg13011</v>
      </c>
      <c r="Y24" s="60" t="str">
        <f t="shared" si="2"/>
        <v>Hàng trả - Seikamart Phạm Ngọc Thạch</v>
      </c>
      <c r="Z24" s="60" t="s">
        <v>215</v>
      </c>
      <c r="AA24">
        <f t="shared" si="3"/>
        <v>1</v>
      </c>
      <c r="AB24" s="29">
        <f t="shared" si="4"/>
        <v>47673</v>
      </c>
      <c r="AC24" s="29">
        <f t="shared" si="5"/>
        <v>3813.84</v>
      </c>
      <c r="AD24" s="29">
        <f t="shared" si="6"/>
        <v>51486.84</v>
      </c>
      <c r="AE24" t="str">
        <f t="shared" si="7"/>
        <v/>
      </c>
    </row>
    <row r="25" spans="1:31" x14ac:dyDescent="0.25">
      <c r="A25" s="11" t="s">
        <v>85</v>
      </c>
      <c r="B25" s="11" t="s">
        <v>20</v>
      </c>
      <c r="C25" s="12">
        <v>45910</v>
      </c>
      <c r="D25" s="11" t="s">
        <v>21</v>
      </c>
      <c r="E25" s="11" t="s">
        <v>86</v>
      </c>
      <c r="F25" s="11" t="s">
        <v>87</v>
      </c>
      <c r="G25" s="11" t="s">
        <v>24</v>
      </c>
      <c r="H25" s="11" t="s">
        <v>25</v>
      </c>
      <c r="I25" s="11" t="s">
        <v>73</v>
      </c>
      <c r="J25" s="11" t="s">
        <v>74</v>
      </c>
      <c r="K25" s="13" t="s">
        <v>45</v>
      </c>
      <c r="L25" s="13">
        <v>-1</v>
      </c>
      <c r="M25" s="14">
        <v>62783</v>
      </c>
      <c r="N25" s="14">
        <v>-62783</v>
      </c>
      <c r="O25" s="14">
        <v>-5022.6400000000003</v>
      </c>
      <c r="P25" s="13" t="s">
        <v>29</v>
      </c>
      <c r="Q25" s="11" t="s">
        <v>88</v>
      </c>
      <c r="R25" s="15">
        <v>0.08</v>
      </c>
      <c r="S25" s="60" t="str">
        <f t="shared" si="0"/>
        <v>HBTL2509000813</v>
      </c>
      <c r="T25" s="62">
        <f t="shared" si="1"/>
        <v>45910</v>
      </c>
      <c r="U25" s="62">
        <v>45930</v>
      </c>
      <c r="V25" s="60" t="s">
        <v>303</v>
      </c>
      <c r="W25" s="60">
        <v>2661</v>
      </c>
      <c r="X25" s="60" t="str">
        <f>IFERROR(VLOOKUP(Q25,'Mã KH'!$A:$C,3,0),VLOOKUP(LEFT(E25,8),'Mã KH'!$B:$C,2,0))</f>
        <v>brg12761</v>
      </c>
      <c r="Y25" s="60" t="str">
        <f t="shared" si="2"/>
        <v>Hàng trả - Siêu thị Fuji Lê Đại Hành</v>
      </c>
      <c r="Z25" s="60" t="s">
        <v>195</v>
      </c>
      <c r="AA25">
        <f t="shared" si="3"/>
        <v>1</v>
      </c>
      <c r="AB25" s="29">
        <f t="shared" si="4"/>
        <v>62783</v>
      </c>
      <c r="AC25" s="29">
        <f t="shared" si="5"/>
        <v>5022.6400000000003</v>
      </c>
      <c r="AD25" s="29">
        <f t="shared" si="6"/>
        <v>67805.64</v>
      </c>
      <c r="AE25" t="str">
        <f t="shared" si="7"/>
        <v/>
      </c>
    </row>
    <row r="26" spans="1:31" x14ac:dyDescent="0.25">
      <c r="A26" s="11" t="s">
        <v>85</v>
      </c>
      <c r="B26" s="11" t="s">
        <v>20</v>
      </c>
      <c r="C26" s="12">
        <v>45910</v>
      </c>
      <c r="D26" s="11" t="s">
        <v>21</v>
      </c>
      <c r="E26" s="11" t="s">
        <v>86</v>
      </c>
      <c r="F26" s="11" t="s">
        <v>87</v>
      </c>
      <c r="G26" s="11" t="s">
        <v>24</v>
      </c>
      <c r="H26" s="11" t="s">
        <v>25</v>
      </c>
      <c r="I26" s="11" t="s">
        <v>26</v>
      </c>
      <c r="J26" s="11" t="s">
        <v>27</v>
      </c>
      <c r="K26" s="13" t="s">
        <v>28</v>
      </c>
      <c r="L26" s="13">
        <v>-1</v>
      </c>
      <c r="M26" s="14">
        <v>113113</v>
      </c>
      <c r="N26" s="14">
        <v>-113113</v>
      </c>
      <c r="O26" s="14">
        <v>-9049.0400000000009</v>
      </c>
      <c r="P26" s="13" t="s">
        <v>29</v>
      </c>
      <c r="Q26" s="11" t="s">
        <v>88</v>
      </c>
      <c r="R26" s="15">
        <v>0.08</v>
      </c>
      <c r="S26" s="60" t="str">
        <f t="shared" si="0"/>
        <v>HBTL2509000813</v>
      </c>
      <c r="T26" s="62">
        <f t="shared" si="1"/>
        <v>45910</v>
      </c>
      <c r="U26" s="62">
        <v>45930</v>
      </c>
      <c r="V26" s="60" t="s">
        <v>303</v>
      </c>
      <c r="W26" s="60">
        <v>2661</v>
      </c>
      <c r="X26" s="60" t="str">
        <f>IFERROR(VLOOKUP(Q26,'Mã KH'!$A:$C,3,0),VLOOKUP(LEFT(E26,8),'Mã KH'!$B:$C,2,0))</f>
        <v>brg12761</v>
      </c>
      <c r="Y26" s="60" t="str">
        <f t="shared" si="2"/>
        <v>Hàng trả - Siêu thị Fuji Lê Đại Hành</v>
      </c>
      <c r="Z26" s="60" t="s">
        <v>197</v>
      </c>
      <c r="AA26">
        <f t="shared" si="3"/>
        <v>1</v>
      </c>
      <c r="AB26" s="29">
        <f t="shared" si="4"/>
        <v>113113</v>
      </c>
      <c r="AC26" s="29">
        <f t="shared" si="5"/>
        <v>9049.0400000000009</v>
      </c>
      <c r="AD26" s="29">
        <f t="shared" si="6"/>
        <v>122162.04000000001</v>
      </c>
      <c r="AE26" t="str">
        <f t="shared" si="7"/>
        <v/>
      </c>
    </row>
    <row r="27" spans="1:31" x14ac:dyDescent="0.25">
      <c r="A27" s="11" t="s">
        <v>85</v>
      </c>
      <c r="B27" s="11" t="s">
        <v>20</v>
      </c>
      <c r="C27" s="12">
        <v>45910</v>
      </c>
      <c r="D27" s="11" t="s">
        <v>21</v>
      </c>
      <c r="E27" s="11" t="s">
        <v>86</v>
      </c>
      <c r="F27" s="11" t="s">
        <v>87</v>
      </c>
      <c r="G27" s="11" t="s">
        <v>24</v>
      </c>
      <c r="H27" s="11" t="s">
        <v>25</v>
      </c>
      <c r="I27" s="11" t="s">
        <v>57</v>
      </c>
      <c r="J27" s="11" t="s">
        <v>58</v>
      </c>
      <c r="K27" s="13" t="s">
        <v>28</v>
      </c>
      <c r="L27" s="13">
        <v>-1</v>
      </c>
      <c r="M27" s="14">
        <v>47673</v>
      </c>
      <c r="N27" s="14">
        <v>-47673</v>
      </c>
      <c r="O27" s="14">
        <v>-3813.84</v>
      </c>
      <c r="P27" s="13" t="s">
        <v>29</v>
      </c>
      <c r="Q27" s="11" t="s">
        <v>88</v>
      </c>
      <c r="R27" s="15">
        <v>0.08</v>
      </c>
      <c r="S27" s="60" t="str">
        <f t="shared" si="0"/>
        <v>HBTL2509000813</v>
      </c>
      <c r="T27" s="62">
        <f t="shared" si="1"/>
        <v>45910</v>
      </c>
      <c r="U27" s="62">
        <v>45930</v>
      </c>
      <c r="V27" s="60" t="s">
        <v>303</v>
      </c>
      <c r="W27" s="60">
        <v>2661</v>
      </c>
      <c r="X27" s="60" t="str">
        <f>IFERROR(VLOOKUP(Q27,'Mã KH'!$A:$C,3,0),VLOOKUP(LEFT(E27,8),'Mã KH'!$B:$C,2,0))</f>
        <v>brg12761</v>
      </c>
      <c r="Y27" s="60" t="str">
        <f t="shared" si="2"/>
        <v>Hàng trả - Siêu thị Fuji Lê Đại Hành</v>
      </c>
      <c r="Z27" s="60" t="s">
        <v>215</v>
      </c>
      <c r="AA27">
        <f t="shared" si="3"/>
        <v>1</v>
      </c>
      <c r="AB27" s="29">
        <f t="shared" si="4"/>
        <v>47673</v>
      </c>
      <c r="AC27" s="29">
        <f t="shared" si="5"/>
        <v>3813.84</v>
      </c>
      <c r="AD27" s="29">
        <f t="shared" si="6"/>
        <v>51486.84</v>
      </c>
      <c r="AE27" t="str">
        <f t="shared" si="7"/>
        <v/>
      </c>
    </row>
    <row r="28" spans="1:31" x14ac:dyDescent="0.25">
      <c r="A28" s="11" t="s">
        <v>85</v>
      </c>
      <c r="B28" s="11" t="s">
        <v>20</v>
      </c>
      <c r="C28" s="12">
        <v>45910</v>
      </c>
      <c r="D28" s="11" t="s">
        <v>21</v>
      </c>
      <c r="E28" s="11" t="s">
        <v>86</v>
      </c>
      <c r="F28" s="11" t="s">
        <v>87</v>
      </c>
      <c r="G28" s="11" t="s">
        <v>24</v>
      </c>
      <c r="H28" s="11" t="s">
        <v>25</v>
      </c>
      <c r="I28" s="11" t="s">
        <v>35</v>
      </c>
      <c r="J28" s="11" t="s">
        <v>36</v>
      </c>
      <c r="K28" s="13" t="s">
        <v>28</v>
      </c>
      <c r="L28" s="13">
        <v>-1</v>
      </c>
      <c r="M28" s="14">
        <v>106026</v>
      </c>
      <c r="N28" s="14">
        <v>-106026</v>
      </c>
      <c r="O28" s="14">
        <v>-8482.08</v>
      </c>
      <c r="P28" s="13" t="s">
        <v>29</v>
      </c>
      <c r="Q28" s="11" t="s">
        <v>88</v>
      </c>
      <c r="R28" s="15">
        <v>0.08</v>
      </c>
      <c r="S28" s="60" t="str">
        <f t="shared" si="0"/>
        <v>HBTL2509000813</v>
      </c>
      <c r="T28" s="62">
        <f t="shared" si="1"/>
        <v>45910</v>
      </c>
      <c r="U28" s="62">
        <v>45930</v>
      </c>
      <c r="V28" s="60" t="s">
        <v>303</v>
      </c>
      <c r="W28" s="60">
        <v>2661</v>
      </c>
      <c r="X28" s="60" t="str">
        <f>IFERROR(VLOOKUP(Q28,'Mã KH'!$A:$C,3,0),VLOOKUP(LEFT(E28,8),'Mã KH'!$B:$C,2,0))</f>
        <v>brg12761</v>
      </c>
      <c r="Y28" s="60" t="str">
        <f t="shared" si="2"/>
        <v>Hàng trả - Siêu thị Fuji Lê Đại Hành</v>
      </c>
      <c r="Z28" s="60" t="s">
        <v>227</v>
      </c>
      <c r="AA28">
        <f t="shared" si="3"/>
        <v>1</v>
      </c>
      <c r="AB28" s="29">
        <f t="shared" si="4"/>
        <v>106026</v>
      </c>
      <c r="AC28" s="29">
        <f t="shared" si="5"/>
        <v>8482.08</v>
      </c>
      <c r="AD28" s="29">
        <f t="shared" si="6"/>
        <v>114508.08</v>
      </c>
      <c r="AE28" t="str">
        <f t="shared" si="7"/>
        <v/>
      </c>
    </row>
    <row r="29" spans="1:31" x14ac:dyDescent="0.25">
      <c r="A29" s="11" t="s">
        <v>89</v>
      </c>
      <c r="B29" s="11" t="s">
        <v>20</v>
      </c>
      <c r="C29" s="12">
        <v>45913</v>
      </c>
      <c r="D29" s="11" t="s">
        <v>21</v>
      </c>
      <c r="E29" s="11" t="s">
        <v>90</v>
      </c>
      <c r="F29" s="11" t="s">
        <v>91</v>
      </c>
      <c r="G29" s="11" t="s">
        <v>24</v>
      </c>
      <c r="H29" s="11" t="s">
        <v>25</v>
      </c>
      <c r="I29" s="11" t="s">
        <v>26</v>
      </c>
      <c r="J29" s="11" t="s">
        <v>27</v>
      </c>
      <c r="K29" s="13" t="s">
        <v>28</v>
      </c>
      <c r="L29" s="13">
        <v>-1</v>
      </c>
      <c r="M29" s="14">
        <v>113113</v>
      </c>
      <c r="N29" s="14">
        <v>-113113</v>
      </c>
      <c r="O29" s="14">
        <v>-9049.0400000000009</v>
      </c>
      <c r="P29" s="13" t="s">
        <v>29</v>
      </c>
      <c r="Q29" s="11" t="s">
        <v>92</v>
      </c>
      <c r="R29" s="15">
        <v>0.08</v>
      </c>
      <c r="S29" s="60" t="str">
        <f t="shared" si="0"/>
        <v>HBTL2509001064</v>
      </c>
      <c r="T29" s="62">
        <f t="shared" si="1"/>
        <v>45913</v>
      </c>
      <c r="U29" s="62">
        <v>45930</v>
      </c>
      <c r="V29" s="60" t="s">
        <v>303</v>
      </c>
      <c r="W29" s="60">
        <v>2661</v>
      </c>
      <c r="X29" s="60" t="str">
        <f>IFERROR(VLOOKUP(Q29,'Mã KH'!$A:$C,3,0),VLOOKUP(LEFT(E29,8),'Mã KH'!$B:$C,2,0))</f>
        <v>BRG01</v>
      </c>
      <c r="Y29" s="60" t="str">
        <f t="shared" si="2"/>
        <v>Hàng trả - Siêu thị BRGMart 63 Hàng trống</v>
      </c>
      <c r="Z29" s="60" t="s">
        <v>197</v>
      </c>
      <c r="AA29">
        <f t="shared" si="3"/>
        <v>1</v>
      </c>
      <c r="AB29" s="29">
        <f t="shared" si="4"/>
        <v>113113</v>
      </c>
      <c r="AC29" s="29">
        <f t="shared" si="5"/>
        <v>9049.0400000000009</v>
      </c>
      <c r="AD29" s="29">
        <f t="shared" si="6"/>
        <v>122162.04000000001</v>
      </c>
      <c r="AE29" t="str">
        <f t="shared" si="7"/>
        <v/>
      </c>
    </row>
    <row r="30" spans="1:31" x14ac:dyDescent="0.25">
      <c r="A30" s="11" t="s">
        <v>89</v>
      </c>
      <c r="B30" s="11" t="s">
        <v>20</v>
      </c>
      <c r="C30" s="12">
        <v>45913</v>
      </c>
      <c r="D30" s="11" t="s">
        <v>21</v>
      </c>
      <c r="E30" s="11" t="s">
        <v>90</v>
      </c>
      <c r="F30" s="11" t="s">
        <v>91</v>
      </c>
      <c r="G30" s="11" t="s">
        <v>24</v>
      </c>
      <c r="H30" s="11" t="s">
        <v>25</v>
      </c>
      <c r="I30" s="11" t="s">
        <v>63</v>
      </c>
      <c r="J30" s="11" t="s">
        <v>64</v>
      </c>
      <c r="K30" s="13" t="s">
        <v>28</v>
      </c>
      <c r="L30" s="13">
        <v>-2</v>
      </c>
      <c r="M30" s="14">
        <v>52815</v>
      </c>
      <c r="N30" s="14">
        <v>-105630</v>
      </c>
      <c r="O30" s="14">
        <v>-8450.4</v>
      </c>
      <c r="P30" s="13" t="s">
        <v>29</v>
      </c>
      <c r="Q30" s="11" t="s">
        <v>92</v>
      </c>
      <c r="R30" s="15">
        <v>0.08</v>
      </c>
      <c r="S30" s="60" t="str">
        <f t="shared" si="0"/>
        <v>HBTL2509001064</v>
      </c>
      <c r="T30" s="62">
        <f t="shared" si="1"/>
        <v>45913</v>
      </c>
      <c r="U30" s="62">
        <v>45930</v>
      </c>
      <c r="V30" s="60" t="s">
        <v>303</v>
      </c>
      <c r="W30" s="60">
        <v>2661</v>
      </c>
      <c r="X30" s="60" t="str">
        <f>IFERROR(VLOOKUP(Q30,'Mã KH'!$A:$C,3,0),VLOOKUP(LEFT(E30,8),'Mã KH'!$B:$C,2,0))</f>
        <v>BRG01</v>
      </c>
      <c r="Y30" s="60" t="str">
        <f t="shared" si="2"/>
        <v>Hàng trả - Siêu thị BRGMart 63 Hàng trống</v>
      </c>
      <c r="Z30" s="60" t="s">
        <v>221</v>
      </c>
      <c r="AA30">
        <f t="shared" si="3"/>
        <v>2</v>
      </c>
      <c r="AB30" s="29">
        <f t="shared" si="4"/>
        <v>52815</v>
      </c>
      <c r="AC30" s="29">
        <f t="shared" si="5"/>
        <v>8450.4</v>
      </c>
      <c r="AD30" s="29">
        <f t="shared" si="6"/>
        <v>114080.4</v>
      </c>
      <c r="AE30" t="str">
        <f t="shared" si="7"/>
        <v/>
      </c>
    </row>
    <row r="31" spans="1:31" x14ac:dyDescent="0.25">
      <c r="A31" s="11" t="s">
        <v>89</v>
      </c>
      <c r="B31" s="11" t="s">
        <v>20</v>
      </c>
      <c r="C31" s="12">
        <v>45913</v>
      </c>
      <c r="D31" s="11" t="s">
        <v>21</v>
      </c>
      <c r="E31" s="11" t="s">
        <v>90</v>
      </c>
      <c r="F31" s="11" t="s">
        <v>91</v>
      </c>
      <c r="G31" s="11" t="s">
        <v>24</v>
      </c>
      <c r="H31" s="11" t="s">
        <v>25</v>
      </c>
      <c r="I31" s="11" t="s">
        <v>43</v>
      </c>
      <c r="J31" s="11" t="s">
        <v>44</v>
      </c>
      <c r="K31" s="13" t="s">
        <v>45</v>
      </c>
      <c r="L31" s="13">
        <v>-3</v>
      </c>
      <c r="M31" s="14">
        <v>105505</v>
      </c>
      <c r="N31" s="14">
        <v>-316515</v>
      </c>
      <c r="O31" s="14">
        <v>-25321.200000000001</v>
      </c>
      <c r="P31" s="13" t="s">
        <v>29</v>
      </c>
      <c r="Q31" s="11" t="s">
        <v>92</v>
      </c>
      <c r="R31" s="15">
        <v>0.08</v>
      </c>
      <c r="S31" s="60" t="str">
        <f t="shared" si="0"/>
        <v>HBTL2509001064</v>
      </c>
      <c r="T31" s="62">
        <f t="shared" si="1"/>
        <v>45913</v>
      </c>
      <c r="U31" s="62">
        <v>45930</v>
      </c>
      <c r="V31" s="60" t="s">
        <v>303</v>
      </c>
      <c r="W31" s="60">
        <v>2661</v>
      </c>
      <c r="X31" s="60" t="str">
        <f>IFERROR(VLOOKUP(Q31,'Mã KH'!$A:$C,3,0),VLOOKUP(LEFT(E31,8),'Mã KH'!$B:$C,2,0))</f>
        <v>BRG01</v>
      </c>
      <c r="Y31" s="60" t="str">
        <f t="shared" si="2"/>
        <v>Hàng trả - Siêu thị BRGMart 63 Hàng trống</v>
      </c>
      <c r="Z31" s="60" t="s">
        <v>203</v>
      </c>
      <c r="AA31">
        <f t="shared" si="3"/>
        <v>3</v>
      </c>
      <c r="AB31" s="29">
        <f t="shared" si="4"/>
        <v>105505</v>
      </c>
      <c r="AC31" s="29">
        <f t="shared" si="5"/>
        <v>25321.200000000001</v>
      </c>
      <c r="AD31" s="29">
        <f t="shared" si="6"/>
        <v>341836.2</v>
      </c>
      <c r="AE31" t="str">
        <f t="shared" si="7"/>
        <v/>
      </c>
    </row>
    <row r="32" spans="1:31" x14ac:dyDescent="0.25">
      <c r="A32" s="11" t="s">
        <v>93</v>
      </c>
      <c r="B32" s="11" t="s">
        <v>20</v>
      </c>
      <c r="C32" s="12">
        <v>45913</v>
      </c>
      <c r="D32" s="11" t="s">
        <v>21</v>
      </c>
      <c r="E32" s="11" t="s">
        <v>94</v>
      </c>
      <c r="F32" s="11" t="s">
        <v>95</v>
      </c>
      <c r="G32" s="11" t="s">
        <v>24</v>
      </c>
      <c r="H32" s="11" t="s">
        <v>25</v>
      </c>
      <c r="I32" s="11" t="s">
        <v>43</v>
      </c>
      <c r="J32" s="11" t="s">
        <v>44</v>
      </c>
      <c r="K32" s="13" t="s">
        <v>45</v>
      </c>
      <c r="L32" s="13">
        <v>-1</v>
      </c>
      <c r="M32" s="14">
        <v>94955</v>
      </c>
      <c r="N32" s="14">
        <v>-94955</v>
      </c>
      <c r="O32" s="14">
        <v>-7596.4</v>
      </c>
      <c r="P32" s="13" t="s">
        <v>29</v>
      </c>
      <c r="Q32" s="11" t="s">
        <v>96</v>
      </c>
      <c r="R32" s="15">
        <v>0.08</v>
      </c>
      <c r="S32" s="60" t="str">
        <f t="shared" si="0"/>
        <v>HBTL2509001040</v>
      </c>
      <c r="T32" s="62">
        <f t="shared" si="1"/>
        <v>45913</v>
      </c>
      <c r="U32" s="62">
        <v>45930</v>
      </c>
      <c r="V32" s="60" t="s">
        <v>303</v>
      </c>
      <c r="W32" s="60">
        <v>2661</v>
      </c>
      <c r="X32" s="60" t="str">
        <f>IFERROR(VLOOKUP(Q32,'Mã KH'!$A:$C,3,0),VLOOKUP(LEFT(E32,8),'Mã KH'!$B:$C,2,0))</f>
        <v>brg11091</v>
      </c>
      <c r="Y32" s="60" t="str">
        <f t="shared" si="2"/>
        <v>Hàng trả - Siêu thị Fuji giảng võ</v>
      </c>
      <c r="Z32" s="60" t="s">
        <v>203</v>
      </c>
      <c r="AA32">
        <f t="shared" si="3"/>
        <v>1</v>
      </c>
      <c r="AB32" s="29">
        <f t="shared" si="4"/>
        <v>94955</v>
      </c>
      <c r="AC32" s="29">
        <f t="shared" si="5"/>
        <v>7596.4000000000005</v>
      </c>
      <c r="AD32" s="29">
        <f t="shared" si="6"/>
        <v>102551.4</v>
      </c>
      <c r="AE32" t="str">
        <f t="shared" si="7"/>
        <v/>
      </c>
    </row>
    <row r="33" spans="1:31" x14ac:dyDescent="0.25">
      <c r="A33" s="11" t="s">
        <v>97</v>
      </c>
      <c r="B33" s="11" t="s">
        <v>20</v>
      </c>
      <c r="C33" s="12">
        <v>45913</v>
      </c>
      <c r="D33" s="11" t="s">
        <v>21</v>
      </c>
      <c r="E33" s="11" t="s">
        <v>98</v>
      </c>
      <c r="F33" s="11" t="s">
        <v>99</v>
      </c>
      <c r="G33" s="11" t="s">
        <v>24</v>
      </c>
      <c r="H33" s="11" t="s">
        <v>25</v>
      </c>
      <c r="I33" s="11" t="s">
        <v>26</v>
      </c>
      <c r="J33" s="11" t="s">
        <v>27</v>
      </c>
      <c r="K33" s="13" t="s">
        <v>28</v>
      </c>
      <c r="L33" s="13">
        <v>-1</v>
      </c>
      <c r="M33" s="14">
        <v>113113</v>
      </c>
      <c r="N33" s="14">
        <v>-113113</v>
      </c>
      <c r="O33" s="14">
        <v>-9049.0400000000009</v>
      </c>
      <c r="P33" s="13" t="s">
        <v>29</v>
      </c>
      <c r="Q33" s="11" t="s">
        <v>100</v>
      </c>
      <c r="R33" s="15">
        <v>0.08</v>
      </c>
      <c r="S33" s="60" t="str">
        <f t="shared" si="0"/>
        <v>HBTL2509001036</v>
      </c>
      <c r="T33" s="62">
        <f t="shared" si="1"/>
        <v>45913</v>
      </c>
      <c r="U33" s="62">
        <v>45930</v>
      </c>
      <c r="V33" s="60" t="s">
        <v>303</v>
      </c>
      <c r="W33" s="60">
        <v>2661</v>
      </c>
      <c r="X33" s="60" t="str">
        <f>IFERROR(VLOOKUP(Q33,'Mã KH'!$A:$C,3,0),VLOOKUP(LEFT(E33,8),'Mã KH'!$B:$C,2,0))</f>
        <v>brg11211</v>
      </c>
      <c r="Y33" s="60" t="str">
        <f t="shared" si="2"/>
        <v>Hàng trả - Fujimart 67 Trần Phú - Ba Đình</v>
      </c>
      <c r="Z33" s="60" t="s">
        <v>197</v>
      </c>
      <c r="AA33">
        <f t="shared" si="3"/>
        <v>1</v>
      </c>
      <c r="AB33" s="29">
        <f t="shared" si="4"/>
        <v>113113</v>
      </c>
      <c r="AC33" s="29">
        <f t="shared" si="5"/>
        <v>9049.0400000000009</v>
      </c>
      <c r="AD33" s="29">
        <f t="shared" si="6"/>
        <v>122162.04000000001</v>
      </c>
      <c r="AE33" t="str">
        <f t="shared" si="7"/>
        <v/>
      </c>
    </row>
    <row r="34" spans="1:31" x14ac:dyDescent="0.25">
      <c r="A34" s="11" t="s">
        <v>101</v>
      </c>
      <c r="B34" s="11" t="s">
        <v>20</v>
      </c>
      <c r="C34" s="12">
        <v>45914</v>
      </c>
      <c r="D34" s="11" t="s">
        <v>21</v>
      </c>
      <c r="E34" s="11" t="s">
        <v>102</v>
      </c>
      <c r="F34" s="11"/>
      <c r="G34" s="11" t="s">
        <v>24</v>
      </c>
      <c r="H34" s="11" t="s">
        <v>25</v>
      </c>
      <c r="I34" s="11" t="s">
        <v>26</v>
      </c>
      <c r="J34" s="11" t="s">
        <v>27</v>
      </c>
      <c r="K34" s="13" t="s">
        <v>28</v>
      </c>
      <c r="L34" s="13">
        <v>-1</v>
      </c>
      <c r="M34" s="14">
        <v>113113</v>
      </c>
      <c r="N34" s="14">
        <v>-113113</v>
      </c>
      <c r="O34" s="14">
        <v>-9049.0400000000009</v>
      </c>
      <c r="P34" s="13" t="s">
        <v>29</v>
      </c>
      <c r="Q34" s="11" t="s">
        <v>103</v>
      </c>
      <c r="R34" s="15">
        <v>0.08</v>
      </c>
      <c r="S34" s="60" t="str">
        <f t="shared" si="0"/>
        <v>HBTL2509001076</v>
      </c>
      <c r="T34" s="62">
        <f t="shared" si="1"/>
        <v>45914</v>
      </c>
      <c r="U34" s="62">
        <v>45930</v>
      </c>
      <c r="V34" s="60" t="s">
        <v>303</v>
      </c>
      <c r="W34" s="60">
        <v>2661</v>
      </c>
      <c r="X34" s="60" t="str">
        <f>IFERROR(VLOOKUP(Q34,'Mã KH'!$A:$C,3,0),VLOOKUP(LEFT(E34,8),'Mã KH'!$B:$C,2,0))</f>
        <v>brg12751</v>
      </c>
      <c r="Y34" s="60" t="str">
        <f t="shared" si="2"/>
        <v>Hàng trả - CH Haprofood 24 Trần Nhật Duật</v>
      </c>
      <c r="Z34" s="60" t="s">
        <v>197</v>
      </c>
      <c r="AA34">
        <f t="shared" si="3"/>
        <v>1</v>
      </c>
      <c r="AB34" s="29">
        <f t="shared" si="4"/>
        <v>113113</v>
      </c>
      <c r="AC34" s="29">
        <f t="shared" si="5"/>
        <v>9049.0400000000009</v>
      </c>
      <c r="AD34" s="29">
        <f t="shared" si="6"/>
        <v>122162.04000000001</v>
      </c>
      <c r="AE34" t="str">
        <f t="shared" si="7"/>
        <v/>
      </c>
    </row>
    <row r="35" spans="1:31" x14ac:dyDescent="0.25">
      <c r="A35" s="11" t="s">
        <v>101</v>
      </c>
      <c r="B35" s="11" t="s">
        <v>20</v>
      </c>
      <c r="C35" s="12">
        <v>45914</v>
      </c>
      <c r="D35" s="11" t="s">
        <v>21</v>
      </c>
      <c r="E35" s="11" t="s">
        <v>102</v>
      </c>
      <c r="F35" s="11"/>
      <c r="G35" s="11" t="s">
        <v>24</v>
      </c>
      <c r="H35" s="11" t="s">
        <v>25</v>
      </c>
      <c r="I35" s="11" t="s">
        <v>43</v>
      </c>
      <c r="J35" s="11" t="s">
        <v>44</v>
      </c>
      <c r="K35" s="13" t="s">
        <v>45</v>
      </c>
      <c r="L35" s="13">
        <v>-1</v>
      </c>
      <c r="M35" s="14">
        <v>105505</v>
      </c>
      <c r="N35" s="14">
        <v>-105505</v>
      </c>
      <c r="O35" s="14">
        <v>-8440.4</v>
      </c>
      <c r="P35" s="13" t="s">
        <v>29</v>
      </c>
      <c r="Q35" s="11" t="s">
        <v>103</v>
      </c>
      <c r="R35" s="15">
        <v>0.08</v>
      </c>
      <c r="S35" s="60" t="str">
        <f t="shared" si="0"/>
        <v>HBTL2509001076</v>
      </c>
      <c r="T35" s="62">
        <f t="shared" si="1"/>
        <v>45914</v>
      </c>
      <c r="U35" s="62">
        <v>45930</v>
      </c>
      <c r="V35" s="60" t="s">
        <v>303</v>
      </c>
      <c r="W35" s="60">
        <v>2661</v>
      </c>
      <c r="X35" s="60" t="str">
        <f>IFERROR(VLOOKUP(Q35,'Mã KH'!$A:$C,3,0),VLOOKUP(LEFT(E35,8),'Mã KH'!$B:$C,2,0))</f>
        <v>brg12751</v>
      </c>
      <c r="Y35" s="60" t="str">
        <f t="shared" si="2"/>
        <v>Hàng trả - CH Haprofood 24 Trần Nhật Duật</v>
      </c>
      <c r="Z35" s="60" t="s">
        <v>203</v>
      </c>
      <c r="AA35">
        <f t="shared" si="3"/>
        <v>1</v>
      </c>
      <c r="AB35" s="29">
        <f t="shared" si="4"/>
        <v>105505</v>
      </c>
      <c r="AC35" s="29">
        <f t="shared" si="5"/>
        <v>8440.4</v>
      </c>
      <c r="AD35" s="29">
        <f t="shared" si="6"/>
        <v>113945.4</v>
      </c>
      <c r="AE35" t="str">
        <f t="shared" si="7"/>
        <v/>
      </c>
    </row>
    <row r="36" spans="1:31" x14ac:dyDescent="0.25">
      <c r="A36" s="11" t="s">
        <v>104</v>
      </c>
      <c r="B36" s="11" t="s">
        <v>20</v>
      </c>
      <c r="C36" s="12">
        <v>45915</v>
      </c>
      <c r="D36" s="11" t="s">
        <v>21</v>
      </c>
      <c r="E36" s="11" t="s">
        <v>105</v>
      </c>
      <c r="F36" s="11" t="s">
        <v>106</v>
      </c>
      <c r="G36" s="11" t="s">
        <v>24</v>
      </c>
      <c r="H36" s="11" t="s">
        <v>25</v>
      </c>
      <c r="I36" s="11" t="s">
        <v>43</v>
      </c>
      <c r="J36" s="11" t="s">
        <v>44</v>
      </c>
      <c r="K36" s="13" t="s">
        <v>45</v>
      </c>
      <c r="L36" s="13">
        <v>-1</v>
      </c>
      <c r="M36" s="14">
        <v>105505</v>
      </c>
      <c r="N36" s="14">
        <v>-105505</v>
      </c>
      <c r="O36" s="14">
        <v>-8440.4</v>
      </c>
      <c r="P36" s="13" t="s">
        <v>29</v>
      </c>
      <c r="Q36" s="11" t="s">
        <v>100</v>
      </c>
      <c r="R36" s="15">
        <v>0.08</v>
      </c>
      <c r="S36" s="60" t="str">
        <f t="shared" si="0"/>
        <v>HBTL2509001089</v>
      </c>
      <c r="T36" s="62">
        <f t="shared" si="1"/>
        <v>45915</v>
      </c>
      <c r="U36" s="62">
        <v>45930</v>
      </c>
      <c r="V36" s="60" t="s">
        <v>303</v>
      </c>
      <c r="W36" s="60">
        <v>2661</v>
      </c>
      <c r="X36" s="60" t="str">
        <f>IFERROR(VLOOKUP(Q36,'Mã KH'!$A:$C,3,0),VLOOKUP(LEFT(E36,8),'Mã KH'!$B:$C,2,0))</f>
        <v>brg11211</v>
      </c>
      <c r="Y36" s="60" t="str">
        <f t="shared" si="2"/>
        <v>Hàng trả - Fujimart 67 Trần Phú - Ba Đình</v>
      </c>
      <c r="Z36" s="60" t="s">
        <v>203</v>
      </c>
      <c r="AA36">
        <f t="shared" si="3"/>
        <v>1</v>
      </c>
      <c r="AB36" s="29">
        <f t="shared" si="4"/>
        <v>105505</v>
      </c>
      <c r="AC36" s="29">
        <f t="shared" si="5"/>
        <v>8440.4</v>
      </c>
      <c r="AD36" s="29">
        <f t="shared" si="6"/>
        <v>113945.4</v>
      </c>
      <c r="AE36" t="str">
        <f t="shared" si="7"/>
        <v/>
      </c>
    </row>
    <row r="37" spans="1:31" x14ac:dyDescent="0.25">
      <c r="A37" s="11" t="s">
        <v>107</v>
      </c>
      <c r="B37" s="11" t="s">
        <v>20</v>
      </c>
      <c r="C37" s="12">
        <v>45916</v>
      </c>
      <c r="D37" s="11" t="s">
        <v>21</v>
      </c>
      <c r="E37" s="11" t="s">
        <v>108</v>
      </c>
      <c r="F37" s="11"/>
      <c r="G37" s="11" t="s">
        <v>24</v>
      </c>
      <c r="H37" s="11" t="s">
        <v>25</v>
      </c>
      <c r="I37" s="11" t="s">
        <v>57</v>
      </c>
      <c r="J37" s="11" t="s">
        <v>58</v>
      </c>
      <c r="K37" s="13" t="s">
        <v>28</v>
      </c>
      <c r="L37" s="13">
        <v>-1</v>
      </c>
      <c r="M37" s="14">
        <v>47673</v>
      </c>
      <c r="N37" s="14">
        <v>-47673</v>
      </c>
      <c r="O37" s="14">
        <v>-3813.84</v>
      </c>
      <c r="P37" s="13" t="s">
        <v>29</v>
      </c>
      <c r="Q37" s="11" t="s">
        <v>109</v>
      </c>
      <c r="R37" s="15">
        <v>0.08</v>
      </c>
      <c r="S37" s="60" t="str">
        <f t="shared" si="0"/>
        <v>HBTL2509001186</v>
      </c>
      <c r="T37" s="62">
        <f t="shared" si="1"/>
        <v>45916</v>
      </c>
      <c r="U37" s="62">
        <v>45930</v>
      </c>
      <c r="V37" s="60" t="s">
        <v>303</v>
      </c>
      <c r="W37" s="60">
        <v>2661</v>
      </c>
      <c r="X37" s="60" t="str">
        <f>IFERROR(VLOOKUP(Q37,'Mã KH'!$A:$C,3,0),VLOOKUP(LEFT(E37,8),'Mã KH'!$B:$C,2,0))</f>
        <v>brg12351</v>
      </c>
      <c r="Y37" s="60" t="str">
        <f t="shared" si="2"/>
        <v>Hàng trả - CH Hapro 83 Nguyễn An Ninh</v>
      </c>
      <c r="Z37" s="60" t="s">
        <v>215</v>
      </c>
      <c r="AA37">
        <f t="shared" si="3"/>
        <v>1</v>
      </c>
      <c r="AB37" s="29">
        <f t="shared" si="4"/>
        <v>47673</v>
      </c>
      <c r="AC37" s="29">
        <f t="shared" si="5"/>
        <v>3813.84</v>
      </c>
      <c r="AD37" s="29">
        <f t="shared" si="6"/>
        <v>51486.84</v>
      </c>
      <c r="AE37" t="str">
        <f t="shared" si="7"/>
        <v/>
      </c>
    </row>
    <row r="38" spans="1:31" x14ac:dyDescent="0.25">
      <c r="A38" s="11" t="s">
        <v>110</v>
      </c>
      <c r="B38" s="11" t="s">
        <v>20</v>
      </c>
      <c r="C38" s="12">
        <v>45916</v>
      </c>
      <c r="D38" s="11" t="s">
        <v>21</v>
      </c>
      <c r="E38" s="11" t="s">
        <v>111</v>
      </c>
      <c r="F38" s="11" t="s">
        <v>112</v>
      </c>
      <c r="G38" s="11" t="s">
        <v>24</v>
      </c>
      <c r="H38" s="11" t="s">
        <v>25</v>
      </c>
      <c r="I38" s="11" t="s">
        <v>57</v>
      </c>
      <c r="J38" s="11" t="s">
        <v>58</v>
      </c>
      <c r="K38" s="13" t="s">
        <v>28</v>
      </c>
      <c r="L38" s="13">
        <v>-1</v>
      </c>
      <c r="M38" s="14">
        <v>47673</v>
      </c>
      <c r="N38" s="14">
        <v>-47673</v>
      </c>
      <c r="O38" s="14">
        <v>-3813.84</v>
      </c>
      <c r="P38" s="13" t="s">
        <v>29</v>
      </c>
      <c r="Q38" s="11" t="s">
        <v>113</v>
      </c>
      <c r="R38" s="15">
        <v>0.08</v>
      </c>
      <c r="S38" s="60" t="str">
        <f t="shared" si="0"/>
        <v>HBTL2509000027</v>
      </c>
      <c r="T38" s="62">
        <f t="shared" si="1"/>
        <v>45916</v>
      </c>
      <c r="U38" s="62">
        <v>45930</v>
      </c>
      <c r="V38" s="60" t="s">
        <v>303</v>
      </c>
      <c r="W38" s="60">
        <v>2661</v>
      </c>
      <c r="X38" s="60" t="str">
        <f>IFERROR(VLOOKUP(Q38,'Mã KH'!$A:$C,3,0),VLOOKUP(LEFT(E38,8),'Mã KH'!$B:$C,2,0))</f>
        <v>brg11041</v>
      </c>
      <c r="Y38" s="60" t="str">
        <f t="shared" si="2"/>
        <v>Hàng trả - Siêu thị Fuji Huỳnh Thúc Kháng</v>
      </c>
      <c r="Z38" s="60" t="s">
        <v>215</v>
      </c>
      <c r="AA38">
        <f t="shared" si="3"/>
        <v>1</v>
      </c>
      <c r="AB38" s="29">
        <f t="shared" si="4"/>
        <v>47673</v>
      </c>
      <c r="AC38" s="29">
        <f t="shared" si="5"/>
        <v>3813.84</v>
      </c>
      <c r="AD38" s="29">
        <f t="shared" si="6"/>
        <v>51486.84</v>
      </c>
      <c r="AE38" t="str">
        <f t="shared" si="7"/>
        <v/>
      </c>
    </row>
    <row r="39" spans="1:31" x14ac:dyDescent="0.25">
      <c r="A39" s="11" t="s">
        <v>110</v>
      </c>
      <c r="B39" s="11" t="s">
        <v>20</v>
      </c>
      <c r="C39" s="12">
        <v>45916</v>
      </c>
      <c r="D39" s="11" t="s">
        <v>21</v>
      </c>
      <c r="E39" s="11" t="s">
        <v>111</v>
      </c>
      <c r="F39" s="11" t="s">
        <v>112</v>
      </c>
      <c r="G39" s="11" t="s">
        <v>24</v>
      </c>
      <c r="H39" s="11" t="s">
        <v>25</v>
      </c>
      <c r="I39" s="11" t="s">
        <v>35</v>
      </c>
      <c r="J39" s="11" t="s">
        <v>36</v>
      </c>
      <c r="K39" s="13" t="s">
        <v>28</v>
      </c>
      <c r="L39" s="13">
        <v>-1</v>
      </c>
      <c r="M39" s="14">
        <v>106026</v>
      </c>
      <c r="N39" s="14">
        <v>-106026</v>
      </c>
      <c r="O39" s="14">
        <v>-8482.08</v>
      </c>
      <c r="P39" s="13" t="s">
        <v>29</v>
      </c>
      <c r="Q39" s="11" t="s">
        <v>113</v>
      </c>
      <c r="R39" s="15">
        <v>0.08</v>
      </c>
      <c r="S39" s="60" t="str">
        <f t="shared" si="0"/>
        <v>HBTL2509000027</v>
      </c>
      <c r="T39" s="62">
        <f t="shared" si="1"/>
        <v>45916</v>
      </c>
      <c r="U39" s="62">
        <v>45930</v>
      </c>
      <c r="V39" s="60" t="s">
        <v>303</v>
      </c>
      <c r="W39" s="60">
        <v>2661</v>
      </c>
      <c r="X39" s="60" t="str">
        <f>IFERROR(VLOOKUP(Q39,'Mã KH'!$A:$C,3,0),VLOOKUP(LEFT(E39,8),'Mã KH'!$B:$C,2,0))</f>
        <v>brg11041</v>
      </c>
      <c r="Y39" s="60" t="str">
        <f t="shared" si="2"/>
        <v>Hàng trả - Siêu thị Fuji Huỳnh Thúc Kháng</v>
      </c>
      <c r="Z39" s="60" t="s">
        <v>227</v>
      </c>
      <c r="AA39">
        <f t="shared" si="3"/>
        <v>1</v>
      </c>
      <c r="AB39" s="29">
        <f t="shared" si="4"/>
        <v>106026</v>
      </c>
      <c r="AC39" s="29">
        <f t="shared" si="5"/>
        <v>8482.08</v>
      </c>
      <c r="AD39" s="29">
        <f t="shared" si="6"/>
        <v>114508.08</v>
      </c>
      <c r="AE39" t="str">
        <f t="shared" si="7"/>
        <v/>
      </c>
    </row>
    <row r="40" spans="1:31" x14ac:dyDescent="0.25">
      <c r="A40" s="11" t="s">
        <v>114</v>
      </c>
      <c r="B40" s="11" t="s">
        <v>20</v>
      </c>
      <c r="C40" s="12">
        <v>45916</v>
      </c>
      <c r="D40" s="11" t="s">
        <v>21</v>
      </c>
      <c r="E40" s="11" t="s">
        <v>115</v>
      </c>
      <c r="F40" s="11" t="s">
        <v>116</v>
      </c>
      <c r="G40" s="11" t="s">
        <v>24</v>
      </c>
      <c r="H40" s="11" t="s">
        <v>25</v>
      </c>
      <c r="I40" s="11" t="s">
        <v>73</v>
      </c>
      <c r="J40" s="11" t="s">
        <v>74</v>
      </c>
      <c r="K40" s="13" t="s">
        <v>45</v>
      </c>
      <c r="L40" s="13">
        <v>-1</v>
      </c>
      <c r="M40" s="14">
        <v>62783</v>
      </c>
      <c r="N40" s="14">
        <v>-62783</v>
      </c>
      <c r="O40" s="14">
        <v>-5022.6400000000003</v>
      </c>
      <c r="P40" s="13" t="s">
        <v>29</v>
      </c>
      <c r="Q40" s="11" t="s">
        <v>117</v>
      </c>
      <c r="R40" s="15">
        <v>0.08</v>
      </c>
      <c r="S40" s="60" t="str">
        <f t="shared" si="0"/>
        <v>HBTL2509001211</v>
      </c>
      <c r="T40" s="62">
        <f t="shared" si="1"/>
        <v>45916</v>
      </c>
      <c r="U40" s="62">
        <v>45930</v>
      </c>
      <c r="V40" s="60" t="s">
        <v>303</v>
      </c>
      <c r="W40" s="60">
        <v>2661</v>
      </c>
      <c r="X40" s="60" t="str">
        <f>IFERROR(VLOOKUP(Q40,'Mã KH'!$A:$C,3,0),VLOOKUP(LEFT(E40,8),'Mã KH'!$B:$C,2,0))</f>
        <v>brg11171</v>
      </c>
      <c r="Y40" s="60" t="str">
        <f t="shared" si="2"/>
        <v>Hàng trả - Siêu thị Fuji 89 Lạc Long Quân</v>
      </c>
      <c r="Z40" s="60" t="s">
        <v>195</v>
      </c>
      <c r="AA40">
        <f t="shared" si="3"/>
        <v>1</v>
      </c>
      <c r="AB40" s="29">
        <f t="shared" si="4"/>
        <v>62783</v>
      </c>
      <c r="AC40" s="29">
        <f t="shared" si="5"/>
        <v>5022.6400000000003</v>
      </c>
      <c r="AD40" s="29">
        <f t="shared" si="6"/>
        <v>67805.64</v>
      </c>
      <c r="AE40" t="str">
        <f t="shared" si="7"/>
        <v/>
      </c>
    </row>
    <row r="41" spans="1:31" x14ac:dyDescent="0.25">
      <c r="A41" s="11" t="s">
        <v>118</v>
      </c>
      <c r="B41" s="11" t="s">
        <v>20</v>
      </c>
      <c r="C41" s="12">
        <v>45916</v>
      </c>
      <c r="D41" s="11" t="s">
        <v>21</v>
      </c>
      <c r="E41" s="11" t="s">
        <v>119</v>
      </c>
      <c r="F41" s="11" t="s">
        <v>116</v>
      </c>
      <c r="G41" s="11" t="s">
        <v>24</v>
      </c>
      <c r="H41" s="11" t="s">
        <v>25</v>
      </c>
      <c r="I41" s="11" t="s">
        <v>35</v>
      </c>
      <c r="J41" s="11" t="s">
        <v>36</v>
      </c>
      <c r="K41" s="13" t="s">
        <v>28</v>
      </c>
      <c r="L41" s="13">
        <v>-1</v>
      </c>
      <c r="M41" s="14">
        <v>106026</v>
      </c>
      <c r="N41" s="14">
        <v>-106026</v>
      </c>
      <c r="O41" s="14">
        <v>-8482.08</v>
      </c>
      <c r="P41" s="13" t="s">
        <v>29</v>
      </c>
      <c r="Q41" s="11" t="s">
        <v>117</v>
      </c>
      <c r="R41" s="15">
        <v>0.08</v>
      </c>
      <c r="S41" s="60" t="str">
        <f t="shared" si="0"/>
        <v>HBTL2509001217</v>
      </c>
      <c r="T41" s="62">
        <f t="shared" si="1"/>
        <v>45916</v>
      </c>
      <c r="U41" s="62">
        <v>45930</v>
      </c>
      <c r="V41" s="60" t="s">
        <v>303</v>
      </c>
      <c r="W41" s="60">
        <v>2661</v>
      </c>
      <c r="X41" s="60" t="str">
        <f>IFERROR(VLOOKUP(Q41,'Mã KH'!$A:$C,3,0),VLOOKUP(LEFT(E41,8),'Mã KH'!$B:$C,2,0))</f>
        <v>brg11171</v>
      </c>
      <c r="Y41" s="60" t="str">
        <f t="shared" si="2"/>
        <v>Hàng trả - Siêu thị Fuji 89 Lạc Long Quân</v>
      </c>
      <c r="Z41" s="60" t="s">
        <v>227</v>
      </c>
      <c r="AA41">
        <f t="shared" si="3"/>
        <v>1</v>
      </c>
      <c r="AB41" s="29">
        <f t="shared" si="4"/>
        <v>106026</v>
      </c>
      <c r="AC41" s="29">
        <f t="shared" si="5"/>
        <v>8482.08</v>
      </c>
      <c r="AD41" s="29">
        <f t="shared" si="6"/>
        <v>114508.08</v>
      </c>
      <c r="AE41" t="str">
        <f t="shared" si="7"/>
        <v/>
      </c>
    </row>
    <row r="42" spans="1:31" x14ac:dyDescent="0.25">
      <c r="A42" s="11" t="s">
        <v>120</v>
      </c>
      <c r="B42" s="11" t="s">
        <v>20</v>
      </c>
      <c r="C42" s="12">
        <v>45916</v>
      </c>
      <c r="D42" s="11" t="s">
        <v>21</v>
      </c>
      <c r="E42" s="11" t="s">
        <v>121</v>
      </c>
      <c r="F42" s="11" t="s">
        <v>68</v>
      </c>
      <c r="G42" s="11" t="s">
        <v>24</v>
      </c>
      <c r="H42" s="11" t="s">
        <v>25</v>
      </c>
      <c r="I42" s="11" t="s">
        <v>35</v>
      </c>
      <c r="J42" s="11" t="s">
        <v>36</v>
      </c>
      <c r="K42" s="13" t="s">
        <v>28</v>
      </c>
      <c r="L42" s="13">
        <v>-2</v>
      </c>
      <c r="M42" s="14">
        <v>106026</v>
      </c>
      <c r="N42" s="14">
        <v>-212052</v>
      </c>
      <c r="O42" s="14">
        <v>-16964.16</v>
      </c>
      <c r="P42" s="13" t="s">
        <v>29</v>
      </c>
      <c r="Q42" s="11" t="s">
        <v>69</v>
      </c>
      <c r="R42" s="15">
        <v>0.08</v>
      </c>
      <c r="S42" s="60" t="str">
        <f t="shared" si="0"/>
        <v>HBTL2509001287</v>
      </c>
      <c r="T42" s="62">
        <f t="shared" si="1"/>
        <v>45916</v>
      </c>
      <c r="U42" s="62">
        <v>45930</v>
      </c>
      <c r="V42" s="60" t="s">
        <v>303</v>
      </c>
      <c r="W42" s="60">
        <v>2661</v>
      </c>
      <c r="X42" s="60" t="str">
        <f>IFERROR(VLOOKUP(Q42,'Mã KH'!$A:$C,3,0),VLOOKUP(LEFT(E42,8),'Mã KH'!$B:$C,2,0))</f>
        <v>brg13011</v>
      </c>
      <c r="Y42" s="60" t="str">
        <f t="shared" si="2"/>
        <v>Hàng trả - Seikamart Phạm Ngọc Thạch</v>
      </c>
      <c r="Z42" s="60" t="s">
        <v>227</v>
      </c>
      <c r="AA42">
        <f t="shared" si="3"/>
        <v>2</v>
      </c>
      <c r="AB42" s="29">
        <f t="shared" si="4"/>
        <v>106026</v>
      </c>
      <c r="AC42" s="29">
        <f t="shared" si="5"/>
        <v>16964.16</v>
      </c>
      <c r="AD42" s="29">
        <f t="shared" si="6"/>
        <v>229016.16</v>
      </c>
      <c r="AE42" t="str">
        <f t="shared" si="7"/>
        <v/>
      </c>
    </row>
    <row r="43" spans="1:31" x14ac:dyDescent="0.25">
      <c r="A43" s="11" t="s">
        <v>122</v>
      </c>
      <c r="B43" s="11" t="s">
        <v>20</v>
      </c>
      <c r="C43" s="12">
        <v>45916</v>
      </c>
      <c r="D43" s="11" t="s">
        <v>21</v>
      </c>
      <c r="E43" s="11" t="s">
        <v>123</v>
      </c>
      <c r="F43" s="11" t="s">
        <v>124</v>
      </c>
      <c r="G43" s="11" t="s">
        <v>24</v>
      </c>
      <c r="H43" s="11" t="s">
        <v>25</v>
      </c>
      <c r="I43" s="11" t="s">
        <v>35</v>
      </c>
      <c r="J43" s="11" t="s">
        <v>36</v>
      </c>
      <c r="K43" s="13" t="s">
        <v>28</v>
      </c>
      <c r="L43" s="13">
        <v>-3</v>
      </c>
      <c r="M43" s="14">
        <v>106026</v>
      </c>
      <c r="N43" s="14">
        <v>-318078</v>
      </c>
      <c r="O43" s="14">
        <v>-25446.240000000002</v>
      </c>
      <c r="P43" s="13" t="s">
        <v>29</v>
      </c>
      <c r="Q43" s="11" t="s">
        <v>59</v>
      </c>
      <c r="R43" s="15">
        <v>0.08</v>
      </c>
      <c r="S43" s="60" t="str">
        <f t="shared" si="0"/>
        <v>HBTL2509001289</v>
      </c>
      <c r="T43" s="62">
        <f t="shared" si="1"/>
        <v>45916</v>
      </c>
      <c r="U43" s="62">
        <v>45930</v>
      </c>
      <c r="V43" s="60" t="s">
        <v>303</v>
      </c>
      <c r="W43" s="60">
        <v>2661</v>
      </c>
      <c r="X43" s="60" t="str">
        <f>IFERROR(VLOOKUP(Q43,'Mã KH'!$A:$C,3,0),VLOOKUP(LEFT(E43,8),'Mã KH'!$B:$C,2,0))</f>
        <v>brg12061</v>
      </c>
      <c r="Y43" s="60" t="str">
        <f t="shared" si="2"/>
        <v>Hàng trả - Siêu thị HaproMart Lương Đình Của</v>
      </c>
      <c r="Z43" s="60" t="s">
        <v>227</v>
      </c>
      <c r="AA43">
        <f t="shared" si="3"/>
        <v>3</v>
      </c>
      <c r="AB43" s="29">
        <f t="shared" si="4"/>
        <v>106026</v>
      </c>
      <c r="AC43" s="29">
        <f t="shared" si="5"/>
        <v>25446.240000000002</v>
      </c>
      <c r="AD43" s="29">
        <f t="shared" si="6"/>
        <v>343524.24</v>
      </c>
      <c r="AE43" t="str">
        <f t="shared" si="7"/>
        <v/>
      </c>
    </row>
    <row r="44" spans="1:31" x14ac:dyDescent="0.25">
      <c r="A44" s="11" t="s">
        <v>125</v>
      </c>
      <c r="B44" s="11" t="s">
        <v>20</v>
      </c>
      <c r="C44" s="12">
        <v>45918</v>
      </c>
      <c r="D44" s="11" t="s">
        <v>21</v>
      </c>
      <c r="E44" s="11" t="s">
        <v>126</v>
      </c>
      <c r="F44" s="11"/>
      <c r="G44" s="11" t="s">
        <v>24</v>
      </c>
      <c r="H44" s="11" t="s">
        <v>25</v>
      </c>
      <c r="I44" s="11" t="s">
        <v>35</v>
      </c>
      <c r="J44" s="11" t="s">
        <v>36</v>
      </c>
      <c r="K44" s="13" t="s">
        <v>28</v>
      </c>
      <c r="L44" s="13">
        <v>-1</v>
      </c>
      <c r="M44" s="14">
        <v>106026</v>
      </c>
      <c r="N44" s="14">
        <v>-106026</v>
      </c>
      <c r="O44" s="14">
        <v>-8482.08</v>
      </c>
      <c r="P44" s="13" t="s">
        <v>29</v>
      </c>
      <c r="Q44" s="11" t="s">
        <v>46</v>
      </c>
      <c r="R44" s="15">
        <v>0.08</v>
      </c>
      <c r="S44" s="60" t="str">
        <f t="shared" si="0"/>
        <v>HBTL2509001481</v>
      </c>
      <c r="T44" s="62">
        <f t="shared" si="1"/>
        <v>45918</v>
      </c>
      <c r="U44" s="62">
        <v>45930</v>
      </c>
      <c r="V44" s="60" t="s">
        <v>303</v>
      </c>
      <c r="W44" s="60">
        <v>2661</v>
      </c>
      <c r="X44" s="60" t="str">
        <f>IFERROR(VLOOKUP(Q44,'Mã KH'!$A:$C,3,0),VLOOKUP(LEFT(E44,8),'Mã KH'!$B:$C,2,0))</f>
        <v>brg12661</v>
      </c>
      <c r="Y44" s="60" t="str">
        <f t="shared" si="2"/>
        <v>Hàng trả - CH HaproFood 362 Ngọc Lâm</v>
      </c>
      <c r="Z44" s="60" t="s">
        <v>227</v>
      </c>
      <c r="AA44">
        <f t="shared" si="3"/>
        <v>1</v>
      </c>
      <c r="AB44" s="29">
        <f t="shared" si="4"/>
        <v>106026</v>
      </c>
      <c r="AC44" s="29">
        <f t="shared" si="5"/>
        <v>8482.08</v>
      </c>
      <c r="AD44" s="29">
        <f t="shared" si="6"/>
        <v>114508.08</v>
      </c>
      <c r="AE44" t="str">
        <f t="shared" si="7"/>
        <v/>
      </c>
    </row>
    <row r="45" spans="1:31" x14ac:dyDescent="0.25">
      <c r="A45" s="11" t="s">
        <v>127</v>
      </c>
      <c r="B45" s="11" t="s">
        <v>20</v>
      </c>
      <c r="C45" s="12">
        <v>45919</v>
      </c>
      <c r="D45" s="11" t="s">
        <v>21</v>
      </c>
      <c r="E45" s="11" t="s">
        <v>128</v>
      </c>
      <c r="F45" s="11"/>
      <c r="G45" s="11" t="s">
        <v>24</v>
      </c>
      <c r="H45" s="11" t="s">
        <v>25</v>
      </c>
      <c r="I45" s="11" t="s">
        <v>35</v>
      </c>
      <c r="J45" s="11" t="s">
        <v>36</v>
      </c>
      <c r="K45" s="13" t="s">
        <v>28</v>
      </c>
      <c r="L45" s="13">
        <v>-1</v>
      </c>
      <c r="M45" s="14">
        <v>106026</v>
      </c>
      <c r="N45" s="14">
        <v>-106026</v>
      </c>
      <c r="O45" s="14">
        <v>-8482.08</v>
      </c>
      <c r="P45" s="13" t="s">
        <v>29</v>
      </c>
      <c r="Q45" s="11" t="s">
        <v>129</v>
      </c>
      <c r="R45" s="15">
        <v>0.08</v>
      </c>
      <c r="S45" s="60" t="str">
        <f t="shared" si="0"/>
        <v>HBTL2509001623</v>
      </c>
      <c r="T45" s="62">
        <f t="shared" si="1"/>
        <v>45919</v>
      </c>
      <c r="U45" s="62">
        <v>45930</v>
      </c>
      <c r="V45" s="60" t="s">
        <v>303</v>
      </c>
      <c r="W45" s="60">
        <v>2661</v>
      </c>
      <c r="X45" s="60" t="str">
        <f>IFERROR(VLOOKUP(Q45,'Mã KH'!$A:$C,3,0),VLOOKUP(LEFT(E45,8),'Mã KH'!$B:$C,2,0))</f>
        <v>brg12691</v>
      </c>
      <c r="Y45" s="60" t="str">
        <f t="shared" si="2"/>
        <v>Hàng trả - BRG mart Intracom Đông Anh</v>
      </c>
      <c r="Z45" s="60" t="s">
        <v>227</v>
      </c>
      <c r="AA45">
        <f t="shared" si="3"/>
        <v>1</v>
      </c>
      <c r="AB45" s="29">
        <f t="shared" si="4"/>
        <v>106026</v>
      </c>
      <c r="AC45" s="29">
        <f t="shared" si="5"/>
        <v>8482.08</v>
      </c>
      <c r="AD45" s="29">
        <f t="shared" si="6"/>
        <v>114508.08</v>
      </c>
      <c r="AE45" t="str">
        <f t="shared" si="7"/>
        <v/>
      </c>
    </row>
    <row r="46" spans="1:31" x14ac:dyDescent="0.25">
      <c r="A46" s="11" t="s">
        <v>130</v>
      </c>
      <c r="B46" s="11" t="s">
        <v>20</v>
      </c>
      <c r="C46" s="12">
        <v>45920</v>
      </c>
      <c r="D46" s="11" t="s">
        <v>21</v>
      </c>
      <c r="E46" s="11" t="s">
        <v>131</v>
      </c>
      <c r="F46" s="11" t="s">
        <v>132</v>
      </c>
      <c r="G46" s="11" t="s">
        <v>24</v>
      </c>
      <c r="H46" s="11" t="s">
        <v>25</v>
      </c>
      <c r="I46" s="11" t="s">
        <v>133</v>
      </c>
      <c r="J46" s="11" t="s">
        <v>134</v>
      </c>
      <c r="K46" s="13" t="s">
        <v>28</v>
      </c>
      <c r="L46" s="13">
        <v>-1</v>
      </c>
      <c r="M46" s="14">
        <v>43700</v>
      </c>
      <c r="N46" s="14">
        <v>-43700</v>
      </c>
      <c r="O46" s="14">
        <v>-3496</v>
      </c>
      <c r="P46" s="13" t="s">
        <v>29</v>
      </c>
      <c r="Q46" s="11" t="s">
        <v>135</v>
      </c>
      <c r="R46" s="15">
        <v>0.08</v>
      </c>
      <c r="S46" s="60" t="str">
        <f t="shared" si="0"/>
        <v>HBTL2509001635</v>
      </c>
      <c r="T46" s="62">
        <f t="shared" si="1"/>
        <v>45920</v>
      </c>
      <c r="U46" s="62">
        <v>45930</v>
      </c>
      <c r="V46" s="60" t="s">
        <v>303</v>
      </c>
      <c r="W46" s="60">
        <v>2661</v>
      </c>
      <c r="X46" s="60" t="str">
        <f>IFERROR(VLOOKUP(Q46,'Mã KH'!$A:$C,3,0),VLOOKUP(LEFT(E46,8),'Mã KH'!$B:$C,2,0))</f>
        <v>brg13041</v>
      </c>
      <c r="Y46" s="60" t="str">
        <f t="shared" si="2"/>
        <v>Hàng trả - Seikamart 275 nguyễn Trãi</v>
      </c>
      <c r="Z46" s="60" t="s">
        <v>219</v>
      </c>
      <c r="AA46">
        <f t="shared" si="3"/>
        <v>1</v>
      </c>
      <c r="AB46" s="29">
        <f t="shared" si="4"/>
        <v>43700</v>
      </c>
      <c r="AC46" s="29">
        <f t="shared" si="5"/>
        <v>3496</v>
      </c>
      <c r="AD46" s="29">
        <f t="shared" si="6"/>
        <v>47196</v>
      </c>
      <c r="AE46" t="str">
        <f t="shared" si="7"/>
        <v/>
      </c>
    </row>
    <row r="47" spans="1:31" x14ac:dyDescent="0.25">
      <c r="A47" s="11" t="s">
        <v>130</v>
      </c>
      <c r="B47" s="11" t="s">
        <v>20</v>
      </c>
      <c r="C47" s="12">
        <v>45920</v>
      </c>
      <c r="D47" s="11" t="s">
        <v>21</v>
      </c>
      <c r="E47" s="11" t="s">
        <v>131</v>
      </c>
      <c r="F47" s="11" t="s">
        <v>132</v>
      </c>
      <c r="G47" s="11" t="s">
        <v>24</v>
      </c>
      <c r="H47" s="11" t="s">
        <v>25</v>
      </c>
      <c r="I47" s="11" t="s">
        <v>63</v>
      </c>
      <c r="J47" s="11" t="s">
        <v>64</v>
      </c>
      <c r="K47" s="13" t="s">
        <v>28</v>
      </c>
      <c r="L47" s="13">
        <v>-4</v>
      </c>
      <c r="M47" s="14">
        <v>52815</v>
      </c>
      <c r="N47" s="14">
        <v>-211260</v>
      </c>
      <c r="O47" s="14">
        <v>-16900.8</v>
      </c>
      <c r="P47" s="13" t="s">
        <v>29</v>
      </c>
      <c r="Q47" s="11" t="s">
        <v>135</v>
      </c>
      <c r="R47" s="15">
        <v>0.08</v>
      </c>
      <c r="S47" s="60" t="str">
        <f t="shared" si="0"/>
        <v>HBTL2509001635</v>
      </c>
      <c r="T47" s="62">
        <f t="shared" si="1"/>
        <v>45920</v>
      </c>
      <c r="U47" s="62">
        <v>45930</v>
      </c>
      <c r="V47" s="60" t="s">
        <v>303</v>
      </c>
      <c r="W47" s="60">
        <v>2661</v>
      </c>
      <c r="X47" s="60" t="str">
        <f>IFERROR(VLOOKUP(Q47,'Mã KH'!$A:$C,3,0),VLOOKUP(LEFT(E47,8),'Mã KH'!$B:$C,2,0))</f>
        <v>brg13041</v>
      </c>
      <c r="Y47" s="60" t="str">
        <f t="shared" si="2"/>
        <v>Hàng trả - Seikamart 275 nguyễn Trãi</v>
      </c>
      <c r="Z47" s="60" t="s">
        <v>221</v>
      </c>
      <c r="AA47">
        <f t="shared" si="3"/>
        <v>4</v>
      </c>
      <c r="AB47" s="29">
        <f t="shared" si="4"/>
        <v>52815</v>
      </c>
      <c r="AC47" s="29">
        <f t="shared" si="5"/>
        <v>16900.8</v>
      </c>
      <c r="AD47" s="29">
        <f t="shared" si="6"/>
        <v>228160.8</v>
      </c>
      <c r="AE47" t="str">
        <f t="shared" si="7"/>
        <v/>
      </c>
    </row>
    <row r="48" spans="1:31" x14ac:dyDescent="0.25">
      <c r="A48" s="11" t="s">
        <v>130</v>
      </c>
      <c r="B48" s="11" t="s">
        <v>20</v>
      </c>
      <c r="C48" s="12">
        <v>45920</v>
      </c>
      <c r="D48" s="11" t="s">
        <v>21</v>
      </c>
      <c r="E48" s="11" t="s">
        <v>131</v>
      </c>
      <c r="F48" s="11" t="s">
        <v>132</v>
      </c>
      <c r="G48" s="11" t="s">
        <v>24</v>
      </c>
      <c r="H48" s="11" t="s">
        <v>25</v>
      </c>
      <c r="I48" s="11" t="s">
        <v>43</v>
      </c>
      <c r="J48" s="11" t="s">
        <v>44</v>
      </c>
      <c r="K48" s="13" t="s">
        <v>45</v>
      </c>
      <c r="L48" s="13">
        <v>-2</v>
      </c>
      <c r="M48" s="14">
        <v>89679</v>
      </c>
      <c r="N48" s="14">
        <v>-179358</v>
      </c>
      <c r="O48" s="14">
        <v>-14348.64</v>
      </c>
      <c r="P48" s="13" t="s">
        <v>29</v>
      </c>
      <c r="Q48" s="11" t="s">
        <v>135</v>
      </c>
      <c r="R48" s="15">
        <v>0.08</v>
      </c>
      <c r="S48" s="60" t="str">
        <f t="shared" si="0"/>
        <v>HBTL2509001635</v>
      </c>
      <c r="T48" s="62">
        <f t="shared" si="1"/>
        <v>45920</v>
      </c>
      <c r="U48" s="62">
        <v>45930</v>
      </c>
      <c r="V48" s="60" t="s">
        <v>303</v>
      </c>
      <c r="W48" s="60">
        <v>2661</v>
      </c>
      <c r="X48" s="60" t="str">
        <f>IFERROR(VLOOKUP(Q48,'Mã KH'!$A:$C,3,0),VLOOKUP(LEFT(E48,8),'Mã KH'!$B:$C,2,0))</f>
        <v>brg13041</v>
      </c>
      <c r="Y48" s="60" t="str">
        <f t="shared" si="2"/>
        <v>Hàng trả - Seikamart 275 nguyễn Trãi</v>
      </c>
      <c r="Z48" s="60" t="s">
        <v>203</v>
      </c>
      <c r="AA48">
        <f t="shared" si="3"/>
        <v>2</v>
      </c>
      <c r="AB48" s="29">
        <f t="shared" si="4"/>
        <v>89679</v>
      </c>
      <c r="AC48" s="29">
        <f t="shared" si="5"/>
        <v>14348.64</v>
      </c>
      <c r="AD48" s="29">
        <f t="shared" si="6"/>
        <v>193706.64</v>
      </c>
      <c r="AE48" t="str">
        <f t="shared" si="7"/>
        <v/>
      </c>
    </row>
    <row r="49" spans="1:31" x14ac:dyDescent="0.25">
      <c r="A49" s="11" t="s">
        <v>130</v>
      </c>
      <c r="B49" s="11" t="s">
        <v>20</v>
      </c>
      <c r="C49" s="12">
        <v>45920</v>
      </c>
      <c r="D49" s="11" t="s">
        <v>21</v>
      </c>
      <c r="E49" s="11" t="s">
        <v>131</v>
      </c>
      <c r="F49" s="11" t="s">
        <v>132</v>
      </c>
      <c r="G49" s="11" t="s">
        <v>24</v>
      </c>
      <c r="H49" s="11" t="s">
        <v>25</v>
      </c>
      <c r="I49" s="11" t="s">
        <v>57</v>
      </c>
      <c r="J49" s="11" t="s">
        <v>58</v>
      </c>
      <c r="K49" s="13" t="s">
        <v>28</v>
      </c>
      <c r="L49" s="13">
        <v>-2</v>
      </c>
      <c r="M49" s="14">
        <v>47673</v>
      </c>
      <c r="N49" s="14">
        <v>-95346</v>
      </c>
      <c r="O49" s="14">
        <v>-7627.68</v>
      </c>
      <c r="P49" s="13" t="s">
        <v>29</v>
      </c>
      <c r="Q49" s="11" t="s">
        <v>135</v>
      </c>
      <c r="R49" s="15">
        <v>0.08</v>
      </c>
      <c r="S49" s="60" t="str">
        <f t="shared" si="0"/>
        <v>HBTL2509001635</v>
      </c>
      <c r="T49" s="62">
        <f t="shared" si="1"/>
        <v>45920</v>
      </c>
      <c r="U49" s="62">
        <v>45930</v>
      </c>
      <c r="V49" s="60" t="s">
        <v>303</v>
      </c>
      <c r="W49" s="60">
        <v>2661</v>
      </c>
      <c r="X49" s="60" t="str">
        <f>IFERROR(VLOOKUP(Q49,'Mã KH'!$A:$C,3,0),VLOOKUP(LEFT(E49,8),'Mã KH'!$B:$C,2,0))</f>
        <v>brg13041</v>
      </c>
      <c r="Y49" s="60" t="str">
        <f t="shared" si="2"/>
        <v>Hàng trả - Seikamart 275 nguyễn Trãi</v>
      </c>
      <c r="Z49" s="60" t="s">
        <v>215</v>
      </c>
      <c r="AA49">
        <f t="shared" si="3"/>
        <v>2</v>
      </c>
      <c r="AB49" s="29">
        <f t="shared" si="4"/>
        <v>47673</v>
      </c>
      <c r="AC49" s="29">
        <f t="shared" si="5"/>
        <v>7627.68</v>
      </c>
      <c r="AD49" s="29">
        <f t="shared" si="6"/>
        <v>102973.68</v>
      </c>
      <c r="AE49" t="str">
        <f t="shared" si="7"/>
        <v/>
      </c>
    </row>
    <row r="50" spans="1:31" x14ac:dyDescent="0.25">
      <c r="A50" s="11" t="s">
        <v>136</v>
      </c>
      <c r="B50" s="11" t="s">
        <v>20</v>
      </c>
      <c r="C50" s="12">
        <v>45921</v>
      </c>
      <c r="D50" s="11" t="s">
        <v>21</v>
      </c>
      <c r="E50" s="11" t="s">
        <v>137</v>
      </c>
      <c r="F50" s="11"/>
      <c r="G50" s="11" t="s">
        <v>24</v>
      </c>
      <c r="H50" s="11" t="s">
        <v>25</v>
      </c>
      <c r="I50" s="11" t="s">
        <v>43</v>
      </c>
      <c r="J50" s="11" t="s">
        <v>44</v>
      </c>
      <c r="K50" s="13" t="s">
        <v>45</v>
      </c>
      <c r="L50" s="13">
        <v>-3</v>
      </c>
      <c r="M50" s="14">
        <v>105505</v>
      </c>
      <c r="N50" s="14">
        <v>-316515</v>
      </c>
      <c r="O50" s="14">
        <v>-25321.200000000001</v>
      </c>
      <c r="P50" s="13" t="s">
        <v>29</v>
      </c>
      <c r="Q50" s="11" t="s">
        <v>138</v>
      </c>
      <c r="R50" s="15">
        <v>0.08</v>
      </c>
      <c r="S50" s="60" t="str">
        <f t="shared" si="0"/>
        <v>HBTL2509001654</v>
      </c>
      <c r="T50" s="62">
        <f t="shared" si="1"/>
        <v>45921</v>
      </c>
      <c r="U50" s="62">
        <v>45930</v>
      </c>
      <c r="V50" s="60" t="s">
        <v>303</v>
      </c>
      <c r="W50" s="60">
        <v>2661</v>
      </c>
      <c r="X50" s="60" t="str">
        <f>IFERROR(VLOOKUP(Q50,'Mã KH'!$A:$C,3,0),VLOOKUP(LEFT(E50,8),'Mã KH'!$B:$C,2,0))</f>
        <v>brg13061</v>
      </c>
      <c r="Y50" s="60" t="str">
        <f t="shared" si="2"/>
        <v>Hàng trả - Seika Dimond Westlake 98 Tô Ngọc Vân</v>
      </c>
      <c r="Z50" s="60" t="s">
        <v>203</v>
      </c>
      <c r="AA50">
        <f t="shared" si="3"/>
        <v>3</v>
      </c>
      <c r="AB50" s="29">
        <f t="shared" si="4"/>
        <v>105505</v>
      </c>
      <c r="AC50" s="29">
        <f t="shared" si="5"/>
        <v>25321.200000000001</v>
      </c>
      <c r="AD50" s="29">
        <f t="shared" si="6"/>
        <v>341836.2</v>
      </c>
      <c r="AE50" t="str">
        <f t="shared" si="7"/>
        <v/>
      </c>
    </row>
    <row r="51" spans="1:31" x14ac:dyDescent="0.25">
      <c r="A51" s="11" t="s">
        <v>139</v>
      </c>
      <c r="B51" s="11" t="s">
        <v>20</v>
      </c>
      <c r="C51" s="12">
        <v>45921</v>
      </c>
      <c r="D51" s="11" t="s">
        <v>21</v>
      </c>
      <c r="E51" s="11" t="s">
        <v>140</v>
      </c>
      <c r="F51" s="11"/>
      <c r="G51" s="11" t="s">
        <v>24</v>
      </c>
      <c r="H51" s="11" t="s">
        <v>25</v>
      </c>
      <c r="I51" s="11" t="s">
        <v>43</v>
      </c>
      <c r="J51" s="11" t="s">
        <v>44</v>
      </c>
      <c r="K51" s="13" t="s">
        <v>45</v>
      </c>
      <c r="L51" s="13">
        <v>-1</v>
      </c>
      <c r="M51" s="14">
        <v>105505</v>
      </c>
      <c r="N51" s="14">
        <v>-105505</v>
      </c>
      <c r="O51" s="14">
        <v>-8440.4</v>
      </c>
      <c r="P51" s="13" t="s">
        <v>29</v>
      </c>
      <c r="Q51" s="11" t="s">
        <v>103</v>
      </c>
      <c r="R51" s="15">
        <v>0.08</v>
      </c>
      <c r="S51" s="60" t="str">
        <f t="shared" si="0"/>
        <v>HBTL2509001656</v>
      </c>
      <c r="T51" s="62">
        <f t="shared" si="1"/>
        <v>45921</v>
      </c>
      <c r="U51" s="62">
        <v>45930</v>
      </c>
      <c r="V51" s="60" t="s">
        <v>303</v>
      </c>
      <c r="W51" s="60">
        <v>2661</v>
      </c>
      <c r="X51" s="60" t="str">
        <f>IFERROR(VLOOKUP(Q51,'Mã KH'!$A:$C,3,0),VLOOKUP(LEFT(E51,8),'Mã KH'!$B:$C,2,0))</f>
        <v>brg12751</v>
      </c>
      <c r="Y51" s="60" t="str">
        <f t="shared" si="2"/>
        <v>Hàng trả - CH Haprofood 24 Trần Nhật Duật</v>
      </c>
      <c r="Z51" s="60" t="s">
        <v>203</v>
      </c>
      <c r="AA51">
        <f t="shared" si="3"/>
        <v>1</v>
      </c>
      <c r="AB51" s="29">
        <f t="shared" si="4"/>
        <v>105505</v>
      </c>
      <c r="AC51" s="29">
        <f t="shared" si="5"/>
        <v>8440.4</v>
      </c>
      <c r="AD51" s="29">
        <f t="shared" si="6"/>
        <v>113945.4</v>
      </c>
      <c r="AE51" t="str">
        <f t="shared" si="7"/>
        <v/>
      </c>
    </row>
    <row r="52" spans="1:31" x14ac:dyDescent="0.25">
      <c r="A52" s="11" t="s">
        <v>141</v>
      </c>
      <c r="B52" s="11" t="s">
        <v>20</v>
      </c>
      <c r="C52" s="12">
        <v>45922</v>
      </c>
      <c r="D52" s="11" t="s">
        <v>21</v>
      </c>
      <c r="E52" s="11" t="s">
        <v>142</v>
      </c>
      <c r="F52" s="11" t="s">
        <v>78</v>
      </c>
      <c r="G52" s="11" t="s">
        <v>24</v>
      </c>
      <c r="H52" s="11" t="s">
        <v>25</v>
      </c>
      <c r="I52" s="11" t="s">
        <v>80</v>
      </c>
      <c r="J52" s="11" t="s">
        <v>81</v>
      </c>
      <c r="K52" s="13" t="s">
        <v>28</v>
      </c>
      <c r="L52" s="13">
        <v>-2</v>
      </c>
      <c r="M52" s="14">
        <v>101845</v>
      </c>
      <c r="N52" s="14">
        <v>-203690</v>
      </c>
      <c r="O52" s="14">
        <v>-16295.2</v>
      </c>
      <c r="P52" s="13" t="s">
        <v>29</v>
      </c>
      <c r="Q52" s="11" t="s">
        <v>79</v>
      </c>
      <c r="R52" s="15">
        <v>0.08</v>
      </c>
      <c r="S52" s="60" t="str">
        <f t="shared" si="0"/>
        <v>HBTL2509001769</v>
      </c>
      <c r="T52" s="62">
        <f t="shared" si="1"/>
        <v>45922</v>
      </c>
      <c r="U52" s="62">
        <v>45930</v>
      </c>
      <c r="V52" s="60" t="s">
        <v>303</v>
      </c>
      <c r="W52" s="60">
        <v>2661</v>
      </c>
      <c r="X52" s="60" t="str">
        <f>IFERROR(VLOOKUP(Q52,'Mã KH'!$A:$C,3,0),VLOOKUP(LEFT(E52,8),'Mã KH'!$B:$C,2,0))</f>
        <v>brg10101</v>
      </c>
      <c r="Y52" s="60" t="str">
        <f t="shared" si="2"/>
        <v>Hàng trả - Siêu thị intimex Hải Phòng</v>
      </c>
      <c r="Z52" s="60" t="s">
        <v>223</v>
      </c>
      <c r="AA52">
        <f t="shared" si="3"/>
        <v>2</v>
      </c>
      <c r="AB52" s="29">
        <f t="shared" si="4"/>
        <v>101845</v>
      </c>
      <c r="AC52" s="29">
        <f t="shared" si="5"/>
        <v>16295.2</v>
      </c>
      <c r="AD52" s="29">
        <f t="shared" si="6"/>
        <v>219985.2</v>
      </c>
      <c r="AE52" t="str">
        <f t="shared" si="7"/>
        <v/>
      </c>
    </row>
    <row r="53" spans="1:31" x14ac:dyDescent="0.25">
      <c r="A53" s="11" t="s">
        <v>141</v>
      </c>
      <c r="B53" s="11" t="s">
        <v>20</v>
      </c>
      <c r="C53" s="12">
        <v>45922</v>
      </c>
      <c r="D53" s="11" t="s">
        <v>21</v>
      </c>
      <c r="E53" s="11" t="s">
        <v>142</v>
      </c>
      <c r="F53" s="11" t="s">
        <v>78</v>
      </c>
      <c r="G53" s="11" t="s">
        <v>24</v>
      </c>
      <c r="H53" s="11" t="s">
        <v>25</v>
      </c>
      <c r="I53" s="11" t="s">
        <v>43</v>
      </c>
      <c r="J53" s="11" t="s">
        <v>44</v>
      </c>
      <c r="K53" s="13" t="s">
        <v>45</v>
      </c>
      <c r="L53" s="13">
        <v>-1</v>
      </c>
      <c r="M53" s="14">
        <v>105505</v>
      </c>
      <c r="N53" s="14">
        <v>-105505</v>
      </c>
      <c r="O53" s="14">
        <v>-8440.4</v>
      </c>
      <c r="P53" s="13" t="s">
        <v>29</v>
      </c>
      <c r="Q53" s="11" t="s">
        <v>79</v>
      </c>
      <c r="R53" s="15">
        <v>0.08</v>
      </c>
      <c r="S53" s="60" t="str">
        <f t="shared" si="0"/>
        <v>HBTL2509001769</v>
      </c>
      <c r="T53" s="62">
        <f t="shared" si="1"/>
        <v>45922</v>
      </c>
      <c r="U53" s="62">
        <v>45930</v>
      </c>
      <c r="V53" s="60" t="s">
        <v>303</v>
      </c>
      <c r="W53" s="60">
        <v>2661</v>
      </c>
      <c r="X53" s="60" t="str">
        <f>IFERROR(VLOOKUP(Q53,'Mã KH'!$A:$C,3,0),VLOOKUP(LEFT(E53,8),'Mã KH'!$B:$C,2,0))</f>
        <v>brg10101</v>
      </c>
      <c r="Y53" s="60" t="str">
        <f t="shared" si="2"/>
        <v>Hàng trả - Siêu thị intimex Hải Phòng</v>
      </c>
      <c r="Z53" s="60" t="s">
        <v>203</v>
      </c>
      <c r="AA53">
        <f t="shared" si="3"/>
        <v>1</v>
      </c>
      <c r="AB53" s="29">
        <f t="shared" si="4"/>
        <v>105505</v>
      </c>
      <c r="AC53" s="29">
        <f t="shared" si="5"/>
        <v>8440.4</v>
      </c>
      <c r="AD53" s="29">
        <f t="shared" si="6"/>
        <v>113945.4</v>
      </c>
      <c r="AE53" t="str">
        <f t="shared" si="7"/>
        <v/>
      </c>
    </row>
    <row r="54" spans="1:31" x14ac:dyDescent="0.25">
      <c r="A54" s="11" t="s">
        <v>141</v>
      </c>
      <c r="B54" s="11" t="s">
        <v>20</v>
      </c>
      <c r="C54" s="12">
        <v>45922</v>
      </c>
      <c r="D54" s="11" t="s">
        <v>21</v>
      </c>
      <c r="E54" s="11" t="s">
        <v>142</v>
      </c>
      <c r="F54" s="11" t="s">
        <v>78</v>
      </c>
      <c r="G54" s="11" t="s">
        <v>24</v>
      </c>
      <c r="H54" s="11" t="s">
        <v>25</v>
      </c>
      <c r="I54" s="11" t="s">
        <v>57</v>
      </c>
      <c r="J54" s="11" t="s">
        <v>58</v>
      </c>
      <c r="K54" s="13" t="s">
        <v>28</v>
      </c>
      <c r="L54" s="13">
        <v>-2</v>
      </c>
      <c r="M54" s="14">
        <v>47673</v>
      </c>
      <c r="N54" s="14">
        <v>-95346</v>
      </c>
      <c r="O54" s="14">
        <v>-7627.68</v>
      </c>
      <c r="P54" s="13" t="s">
        <v>29</v>
      </c>
      <c r="Q54" s="11" t="s">
        <v>79</v>
      </c>
      <c r="R54" s="15">
        <v>0.08</v>
      </c>
      <c r="S54" s="60" t="str">
        <f t="shared" si="0"/>
        <v>HBTL2509001769</v>
      </c>
      <c r="T54" s="62">
        <f t="shared" si="1"/>
        <v>45922</v>
      </c>
      <c r="U54" s="62">
        <v>45930</v>
      </c>
      <c r="V54" s="60" t="s">
        <v>303</v>
      </c>
      <c r="W54" s="60">
        <v>2661</v>
      </c>
      <c r="X54" s="60" t="str">
        <f>IFERROR(VLOOKUP(Q54,'Mã KH'!$A:$C,3,0),VLOOKUP(LEFT(E54,8),'Mã KH'!$B:$C,2,0))</f>
        <v>brg10101</v>
      </c>
      <c r="Y54" s="60" t="str">
        <f t="shared" si="2"/>
        <v>Hàng trả - Siêu thị intimex Hải Phòng</v>
      </c>
      <c r="Z54" s="60" t="s">
        <v>215</v>
      </c>
      <c r="AA54">
        <f t="shared" si="3"/>
        <v>2</v>
      </c>
      <c r="AB54" s="29">
        <f t="shared" si="4"/>
        <v>47673</v>
      </c>
      <c r="AC54" s="29">
        <f t="shared" si="5"/>
        <v>7627.68</v>
      </c>
      <c r="AD54" s="29">
        <f t="shared" si="6"/>
        <v>102973.68</v>
      </c>
      <c r="AE54" t="str">
        <f t="shared" si="7"/>
        <v/>
      </c>
    </row>
    <row r="55" spans="1:31" x14ac:dyDescent="0.25">
      <c r="A55" s="11" t="s">
        <v>141</v>
      </c>
      <c r="B55" s="11" t="s">
        <v>20</v>
      </c>
      <c r="C55" s="12">
        <v>45922</v>
      </c>
      <c r="D55" s="11" t="s">
        <v>21</v>
      </c>
      <c r="E55" s="11" t="s">
        <v>142</v>
      </c>
      <c r="F55" s="11" t="s">
        <v>78</v>
      </c>
      <c r="G55" s="11" t="s">
        <v>24</v>
      </c>
      <c r="H55" s="11" t="s">
        <v>25</v>
      </c>
      <c r="I55" s="11" t="s">
        <v>35</v>
      </c>
      <c r="J55" s="11" t="s">
        <v>36</v>
      </c>
      <c r="K55" s="13" t="s">
        <v>28</v>
      </c>
      <c r="L55" s="13">
        <v>-2</v>
      </c>
      <c r="M55" s="14">
        <v>106026</v>
      </c>
      <c r="N55" s="14">
        <v>-212052</v>
      </c>
      <c r="O55" s="14">
        <v>-16964.16</v>
      </c>
      <c r="P55" s="13" t="s">
        <v>29</v>
      </c>
      <c r="Q55" s="11" t="s">
        <v>79</v>
      </c>
      <c r="R55" s="15">
        <v>0.08</v>
      </c>
      <c r="S55" s="60" t="str">
        <f t="shared" si="0"/>
        <v>HBTL2509001769</v>
      </c>
      <c r="T55" s="62">
        <f t="shared" si="1"/>
        <v>45922</v>
      </c>
      <c r="U55" s="62">
        <v>45930</v>
      </c>
      <c r="V55" s="60" t="s">
        <v>303</v>
      </c>
      <c r="W55" s="60">
        <v>2661</v>
      </c>
      <c r="X55" s="60" t="str">
        <f>IFERROR(VLOOKUP(Q55,'Mã KH'!$A:$C,3,0),VLOOKUP(LEFT(E55,8),'Mã KH'!$B:$C,2,0))</f>
        <v>brg10101</v>
      </c>
      <c r="Y55" s="60" t="str">
        <f t="shared" si="2"/>
        <v>Hàng trả - Siêu thị intimex Hải Phòng</v>
      </c>
      <c r="Z55" s="60" t="s">
        <v>227</v>
      </c>
      <c r="AA55">
        <f t="shared" si="3"/>
        <v>2</v>
      </c>
      <c r="AB55" s="29">
        <f t="shared" si="4"/>
        <v>106026</v>
      </c>
      <c r="AC55" s="29">
        <f t="shared" si="5"/>
        <v>16964.16</v>
      </c>
      <c r="AD55" s="29">
        <f t="shared" si="6"/>
        <v>229016.16</v>
      </c>
      <c r="AE55" t="str">
        <f t="shared" si="7"/>
        <v/>
      </c>
    </row>
    <row r="56" spans="1:31" x14ac:dyDescent="0.25">
      <c r="A56" s="11" t="s">
        <v>143</v>
      </c>
      <c r="B56" s="11" t="s">
        <v>20</v>
      </c>
      <c r="C56" s="12">
        <v>45922</v>
      </c>
      <c r="D56" s="11" t="s">
        <v>21</v>
      </c>
      <c r="E56" s="11" t="s">
        <v>144</v>
      </c>
      <c r="F56" s="11"/>
      <c r="G56" s="11" t="s">
        <v>24</v>
      </c>
      <c r="H56" s="11" t="s">
        <v>25</v>
      </c>
      <c r="I56" s="11" t="s">
        <v>63</v>
      </c>
      <c r="J56" s="11" t="s">
        <v>64</v>
      </c>
      <c r="K56" s="13" t="s">
        <v>28</v>
      </c>
      <c r="L56" s="13">
        <v>-2</v>
      </c>
      <c r="M56" s="14">
        <v>52815</v>
      </c>
      <c r="N56" s="14">
        <v>-105630</v>
      </c>
      <c r="O56" s="14">
        <v>-8450.4</v>
      </c>
      <c r="P56" s="13" t="s">
        <v>29</v>
      </c>
      <c r="Q56" s="11" t="s">
        <v>145</v>
      </c>
      <c r="R56" s="15">
        <v>0.08</v>
      </c>
      <c r="S56" s="60" t="str">
        <f t="shared" si="0"/>
        <v>HBTL2509001739</v>
      </c>
      <c r="T56" s="62">
        <f t="shared" si="1"/>
        <v>45922</v>
      </c>
      <c r="U56" s="62">
        <v>45930</v>
      </c>
      <c r="V56" s="60" t="s">
        <v>303</v>
      </c>
      <c r="W56" s="60">
        <v>2661</v>
      </c>
      <c r="X56" s="60" t="str">
        <f>IFERROR(VLOOKUP(Q56,'Mã KH'!$A:$C,3,0),VLOOKUP(LEFT(E56,8),'Mã KH'!$B:$C,2,0))</f>
        <v>brg12171</v>
      </c>
      <c r="Y56" s="60" t="str">
        <f t="shared" si="2"/>
        <v>Hàng trả - CH Hapro số 5 Hàm tử quan</v>
      </c>
      <c r="Z56" s="60" t="s">
        <v>221</v>
      </c>
      <c r="AA56">
        <f t="shared" si="3"/>
        <v>2</v>
      </c>
      <c r="AB56" s="29">
        <f t="shared" si="4"/>
        <v>52815</v>
      </c>
      <c r="AC56" s="29">
        <f t="shared" si="5"/>
        <v>8450.4</v>
      </c>
      <c r="AD56" s="29">
        <f t="shared" si="6"/>
        <v>114080.4</v>
      </c>
      <c r="AE56" t="str">
        <f t="shared" si="7"/>
        <v/>
      </c>
    </row>
    <row r="57" spans="1:31" x14ac:dyDescent="0.25">
      <c r="A57" s="11" t="s">
        <v>143</v>
      </c>
      <c r="B57" s="11" t="s">
        <v>20</v>
      </c>
      <c r="C57" s="12">
        <v>45922</v>
      </c>
      <c r="D57" s="11" t="s">
        <v>21</v>
      </c>
      <c r="E57" s="11" t="s">
        <v>144</v>
      </c>
      <c r="F57" s="11"/>
      <c r="G57" s="11" t="s">
        <v>24</v>
      </c>
      <c r="H57" s="11" t="s">
        <v>25</v>
      </c>
      <c r="I57" s="11" t="s">
        <v>133</v>
      </c>
      <c r="J57" s="11" t="s">
        <v>134</v>
      </c>
      <c r="K57" s="13" t="s">
        <v>28</v>
      </c>
      <c r="L57" s="13">
        <v>-1</v>
      </c>
      <c r="M57" s="14">
        <v>43700</v>
      </c>
      <c r="N57" s="14">
        <v>-43700</v>
      </c>
      <c r="O57" s="14">
        <v>-3496</v>
      </c>
      <c r="P57" s="13" t="s">
        <v>29</v>
      </c>
      <c r="Q57" s="11" t="s">
        <v>145</v>
      </c>
      <c r="R57" s="15">
        <v>0.08</v>
      </c>
      <c r="S57" s="60" t="str">
        <f t="shared" si="0"/>
        <v>HBTL2509001739</v>
      </c>
      <c r="T57" s="62">
        <f t="shared" si="1"/>
        <v>45922</v>
      </c>
      <c r="U57" s="62">
        <v>45930</v>
      </c>
      <c r="V57" s="60" t="s">
        <v>303</v>
      </c>
      <c r="W57" s="60">
        <v>2661</v>
      </c>
      <c r="X57" s="60" t="str">
        <f>IFERROR(VLOOKUP(Q57,'Mã KH'!$A:$C,3,0),VLOOKUP(LEFT(E57,8),'Mã KH'!$B:$C,2,0))</f>
        <v>brg12171</v>
      </c>
      <c r="Y57" s="60" t="str">
        <f t="shared" si="2"/>
        <v>Hàng trả - CH Hapro số 5 Hàm tử quan</v>
      </c>
      <c r="Z57" s="60" t="s">
        <v>219</v>
      </c>
      <c r="AA57">
        <f t="shared" si="3"/>
        <v>1</v>
      </c>
      <c r="AB57" s="29">
        <f t="shared" si="4"/>
        <v>43700</v>
      </c>
      <c r="AC57" s="29">
        <f t="shared" si="5"/>
        <v>3496</v>
      </c>
      <c r="AD57" s="29">
        <f t="shared" si="6"/>
        <v>47196</v>
      </c>
      <c r="AE57" t="str">
        <f t="shared" si="7"/>
        <v/>
      </c>
    </row>
    <row r="58" spans="1:31" x14ac:dyDescent="0.25">
      <c r="A58" s="11" t="s">
        <v>141</v>
      </c>
      <c r="B58" s="11" t="s">
        <v>20</v>
      </c>
      <c r="C58" s="12">
        <v>45922</v>
      </c>
      <c r="D58" s="11" t="s">
        <v>21</v>
      </c>
      <c r="E58" s="11" t="s">
        <v>142</v>
      </c>
      <c r="F58" s="11" t="s">
        <v>78</v>
      </c>
      <c r="G58" s="11" t="s">
        <v>24</v>
      </c>
      <c r="H58" s="11" t="s">
        <v>25</v>
      </c>
      <c r="I58" s="11" t="s">
        <v>73</v>
      </c>
      <c r="J58" s="11" t="s">
        <v>74</v>
      </c>
      <c r="K58" s="13" t="s">
        <v>45</v>
      </c>
      <c r="L58" s="13">
        <v>-2</v>
      </c>
      <c r="M58" s="14">
        <v>69759</v>
      </c>
      <c r="N58" s="14">
        <v>-139518</v>
      </c>
      <c r="O58" s="14">
        <v>-11161.44</v>
      </c>
      <c r="P58" s="13" t="s">
        <v>29</v>
      </c>
      <c r="Q58" s="11" t="s">
        <v>79</v>
      </c>
      <c r="R58" s="15">
        <v>0.08</v>
      </c>
      <c r="S58" s="60" t="str">
        <f t="shared" si="0"/>
        <v>HBTL2509001769</v>
      </c>
      <c r="T58" s="62">
        <f t="shared" si="1"/>
        <v>45922</v>
      </c>
      <c r="U58" s="62">
        <v>45930</v>
      </c>
      <c r="V58" s="60" t="s">
        <v>303</v>
      </c>
      <c r="W58" s="60">
        <v>2661</v>
      </c>
      <c r="X58" s="60" t="str">
        <f>IFERROR(VLOOKUP(Q58,'Mã KH'!$A:$C,3,0),VLOOKUP(LEFT(E58,8),'Mã KH'!$B:$C,2,0))</f>
        <v>brg10101</v>
      </c>
      <c r="Y58" s="60" t="str">
        <f t="shared" si="2"/>
        <v>Hàng trả - Siêu thị intimex Hải Phòng</v>
      </c>
      <c r="Z58" s="60" t="s">
        <v>195</v>
      </c>
      <c r="AA58">
        <f t="shared" si="3"/>
        <v>2</v>
      </c>
      <c r="AB58" s="29">
        <f t="shared" si="4"/>
        <v>69759</v>
      </c>
      <c r="AC58" s="29">
        <f t="shared" si="5"/>
        <v>11161.44</v>
      </c>
      <c r="AD58" s="29">
        <f t="shared" si="6"/>
        <v>150679.44</v>
      </c>
      <c r="AE58" t="str">
        <f t="shared" si="7"/>
        <v/>
      </c>
    </row>
    <row r="59" spans="1:31" x14ac:dyDescent="0.25">
      <c r="A59" s="11" t="s">
        <v>146</v>
      </c>
      <c r="B59" s="11" t="s">
        <v>20</v>
      </c>
      <c r="C59" s="12">
        <v>45922</v>
      </c>
      <c r="D59" s="11" t="s">
        <v>21</v>
      </c>
      <c r="E59" s="11" t="s">
        <v>147</v>
      </c>
      <c r="F59" s="11" t="s">
        <v>148</v>
      </c>
      <c r="G59" s="11" t="s">
        <v>24</v>
      </c>
      <c r="H59" s="11" t="s">
        <v>25</v>
      </c>
      <c r="I59" s="11" t="s">
        <v>43</v>
      </c>
      <c r="J59" s="11" t="s">
        <v>44</v>
      </c>
      <c r="K59" s="13" t="s">
        <v>45</v>
      </c>
      <c r="L59" s="13">
        <v>-2</v>
      </c>
      <c r="M59" s="14">
        <v>94955</v>
      </c>
      <c r="N59" s="14">
        <v>-189910</v>
      </c>
      <c r="O59" s="14">
        <v>-15192.8</v>
      </c>
      <c r="P59" s="13" t="s">
        <v>29</v>
      </c>
      <c r="Q59" s="11" t="s">
        <v>149</v>
      </c>
      <c r="R59" s="15">
        <v>0.08</v>
      </c>
      <c r="S59" s="60" t="str">
        <f t="shared" si="0"/>
        <v>HBTL2509001794</v>
      </c>
      <c r="T59" s="62">
        <f t="shared" si="1"/>
        <v>45922</v>
      </c>
      <c r="U59" s="62">
        <v>45930</v>
      </c>
      <c r="V59" s="60" t="s">
        <v>303</v>
      </c>
      <c r="W59" s="60">
        <v>2661</v>
      </c>
      <c r="X59" s="60" t="str">
        <f>IFERROR(VLOOKUP(Q59,'Mã KH'!$A:$C,3,0),VLOOKUP(LEFT(E59,8),'Mã KH'!$B:$C,2,0))</f>
        <v>brg12241</v>
      </c>
      <c r="Y59" s="60" t="str">
        <f t="shared" si="2"/>
        <v>Hàng trả - CH Hapro Chợ Bưởi</v>
      </c>
      <c r="Z59" s="60" t="s">
        <v>203</v>
      </c>
      <c r="AA59">
        <f t="shared" si="3"/>
        <v>2</v>
      </c>
      <c r="AB59" s="29">
        <f t="shared" si="4"/>
        <v>94955</v>
      </c>
      <c r="AC59" s="29">
        <f t="shared" si="5"/>
        <v>15192.800000000001</v>
      </c>
      <c r="AD59" s="29">
        <f t="shared" si="6"/>
        <v>205102.8</v>
      </c>
      <c r="AE59" t="str">
        <f t="shared" si="7"/>
        <v/>
      </c>
    </row>
    <row r="60" spans="1:31" x14ac:dyDescent="0.25">
      <c r="A60" s="11" t="s">
        <v>146</v>
      </c>
      <c r="B60" s="11" t="s">
        <v>20</v>
      </c>
      <c r="C60" s="12">
        <v>45922</v>
      </c>
      <c r="D60" s="11" t="s">
        <v>21</v>
      </c>
      <c r="E60" s="11" t="s">
        <v>147</v>
      </c>
      <c r="F60" s="11" t="s">
        <v>148</v>
      </c>
      <c r="G60" s="11" t="s">
        <v>24</v>
      </c>
      <c r="H60" s="11" t="s">
        <v>25</v>
      </c>
      <c r="I60" s="11" t="s">
        <v>35</v>
      </c>
      <c r="J60" s="11" t="s">
        <v>36</v>
      </c>
      <c r="K60" s="13" t="s">
        <v>28</v>
      </c>
      <c r="L60" s="13">
        <v>-3</v>
      </c>
      <c r="M60" s="14">
        <v>106026</v>
      </c>
      <c r="N60" s="14">
        <v>-318078</v>
      </c>
      <c r="O60" s="14">
        <v>-25446.240000000002</v>
      </c>
      <c r="P60" s="13" t="s">
        <v>29</v>
      </c>
      <c r="Q60" s="11" t="s">
        <v>149</v>
      </c>
      <c r="R60" s="15">
        <v>0.08</v>
      </c>
      <c r="S60" s="60" t="str">
        <f t="shared" si="0"/>
        <v>HBTL2509001794</v>
      </c>
      <c r="T60" s="62">
        <f t="shared" si="1"/>
        <v>45922</v>
      </c>
      <c r="U60" s="62">
        <v>45930</v>
      </c>
      <c r="V60" s="60" t="s">
        <v>303</v>
      </c>
      <c r="W60" s="60">
        <v>2661</v>
      </c>
      <c r="X60" s="60" t="str">
        <f>IFERROR(VLOOKUP(Q60,'Mã KH'!$A:$C,3,0),VLOOKUP(LEFT(E60,8),'Mã KH'!$B:$C,2,0))</f>
        <v>brg12241</v>
      </c>
      <c r="Y60" s="60" t="str">
        <f t="shared" si="2"/>
        <v>Hàng trả - CH Hapro Chợ Bưởi</v>
      </c>
      <c r="Z60" s="60" t="s">
        <v>227</v>
      </c>
      <c r="AA60">
        <f t="shared" si="3"/>
        <v>3</v>
      </c>
      <c r="AB60" s="29">
        <f t="shared" si="4"/>
        <v>106026</v>
      </c>
      <c r="AC60" s="29">
        <f t="shared" si="5"/>
        <v>25446.240000000002</v>
      </c>
      <c r="AD60" s="29">
        <f t="shared" si="6"/>
        <v>343524.24</v>
      </c>
      <c r="AE60" t="str">
        <f t="shared" si="7"/>
        <v/>
      </c>
    </row>
    <row r="61" spans="1:31" x14ac:dyDescent="0.25">
      <c r="A61" s="11" t="s">
        <v>150</v>
      </c>
      <c r="B61" s="11" t="s">
        <v>20</v>
      </c>
      <c r="C61" s="12">
        <v>45922</v>
      </c>
      <c r="D61" s="11" t="s">
        <v>21</v>
      </c>
      <c r="E61" s="11" t="s">
        <v>151</v>
      </c>
      <c r="F61" s="11" t="s">
        <v>23</v>
      </c>
      <c r="G61" s="11" t="s">
        <v>24</v>
      </c>
      <c r="H61" s="11" t="s">
        <v>25</v>
      </c>
      <c r="I61" s="11" t="s">
        <v>73</v>
      </c>
      <c r="J61" s="11" t="s">
        <v>74</v>
      </c>
      <c r="K61" s="13" t="s">
        <v>45</v>
      </c>
      <c r="L61" s="13">
        <v>-1</v>
      </c>
      <c r="M61" s="14">
        <v>62783</v>
      </c>
      <c r="N61" s="14">
        <v>-62783</v>
      </c>
      <c r="O61" s="14">
        <v>-5022.6400000000003</v>
      </c>
      <c r="P61" s="13" t="s">
        <v>29</v>
      </c>
      <c r="Q61" s="11" t="s">
        <v>30</v>
      </c>
      <c r="R61" s="15">
        <v>0.08</v>
      </c>
      <c r="S61" s="60" t="str">
        <f t="shared" si="0"/>
        <v>HBTL2509001677</v>
      </c>
      <c r="T61" s="62">
        <f t="shared" si="1"/>
        <v>45922</v>
      </c>
      <c r="U61" s="62">
        <v>45930</v>
      </c>
      <c r="V61" s="60" t="s">
        <v>303</v>
      </c>
      <c r="W61" s="60">
        <v>2661</v>
      </c>
      <c r="X61" s="60" t="str">
        <f>IFERROR(VLOOKUP(Q61,'Mã KH'!$A:$C,3,0),VLOOKUP(LEFT(E61,8),'Mã KH'!$B:$C,2,0))</f>
        <v>brg11181</v>
      </c>
      <c r="Y61" s="60" t="str">
        <f t="shared" si="2"/>
        <v>Hàng trả - Siêu thị Fuji Chính Kinh</v>
      </c>
      <c r="Z61" s="60" t="s">
        <v>195</v>
      </c>
      <c r="AA61">
        <f t="shared" si="3"/>
        <v>1</v>
      </c>
      <c r="AB61" s="29">
        <f t="shared" si="4"/>
        <v>62783</v>
      </c>
      <c r="AC61" s="29">
        <f t="shared" si="5"/>
        <v>5022.6400000000003</v>
      </c>
      <c r="AD61" s="29">
        <f t="shared" si="6"/>
        <v>67805.64</v>
      </c>
      <c r="AE61" t="str">
        <f t="shared" si="7"/>
        <v/>
      </c>
    </row>
    <row r="62" spans="1:31" x14ac:dyDescent="0.25">
      <c r="A62" s="11" t="s">
        <v>150</v>
      </c>
      <c r="B62" s="11" t="s">
        <v>20</v>
      </c>
      <c r="C62" s="12">
        <v>45922</v>
      </c>
      <c r="D62" s="11" t="s">
        <v>21</v>
      </c>
      <c r="E62" s="11" t="s">
        <v>151</v>
      </c>
      <c r="F62" s="11" t="s">
        <v>23</v>
      </c>
      <c r="G62" s="11" t="s">
        <v>24</v>
      </c>
      <c r="H62" s="11" t="s">
        <v>25</v>
      </c>
      <c r="I62" s="11" t="s">
        <v>43</v>
      </c>
      <c r="J62" s="11" t="s">
        <v>44</v>
      </c>
      <c r="K62" s="13" t="s">
        <v>45</v>
      </c>
      <c r="L62" s="13">
        <v>-1</v>
      </c>
      <c r="M62" s="14">
        <v>94955</v>
      </c>
      <c r="N62" s="14">
        <v>-94955</v>
      </c>
      <c r="O62" s="14">
        <v>-7596.4</v>
      </c>
      <c r="P62" s="13" t="s">
        <v>29</v>
      </c>
      <c r="Q62" s="11" t="s">
        <v>30</v>
      </c>
      <c r="R62" s="15">
        <v>0.08</v>
      </c>
      <c r="S62" s="60" t="str">
        <f t="shared" si="0"/>
        <v>HBTL2509001677</v>
      </c>
      <c r="T62" s="62">
        <f t="shared" si="1"/>
        <v>45922</v>
      </c>
      <c r="U62" s="62">
        <v>45930</v>
      </c>
      <c r="V62" s="60" t="s">
        <v>303</v>
      </c>
      <c r="W62" s="60">
        <v>2661</v>
      </c>
      <c r="X62" s="60" t="str">
        <f>IFERROR(VLOOKUP(Q62,'Mã KH'!$A:$C,3,0),VLOOKUP(LEFT(E62,8),'Mã KH'!$B:$C,2,0))</f>
        <v>brg11181</v>
      </c>
      <c r="Y62" s="60" t="str">
        <f t="shared" si="2"/>
        <v>Hàng trả - Siêu thị Fuji Chính Kinh</v>
      </c>
      <c r="Z62" s="60" t="s">
        <v>203</v>
      </c>
      <c r="AA62">
        <f t="shared" si="3"/>
        <v>1</v>
      </c>
      <c r="AB62" s="29">
        <f t="shared" si="4"/>
        <v>94955</v>
      </c>
      <c r="AC62" s="29">
        <f t="shared" si="5"/>
        <v>7596.4000000000005</v>
      </c>
      <c r="AD62" s="29">
        <f t="shared" si="6"/>
        <v>102551.4</v>
      </c>
      <c r="AE62" t="str">
        <f t="shared" si="7"/>
        <v/>
      </c>
    </row>
    <row r="63" spans="1:31" x14ac:dyDescent="0.25">
      <c r="A63" s="11" t="s">
        <v>152</v>
      </c>
      <c r="B63" s="11" t="s">
        <v>20</v>
      </c>
      <c r="C63" s="12">
        <v>45922</v>
      </c>
      <c r="D63" s="11" t="s">
        <v>21</v>
      </c>
      <c r="E63" s="11" t="s">
        <v>153</v>
      </c>
      <c r="F63" s="11" t="s">
        <v>154</v>
      </c>
      <c r="G63" s="11" t="s">
        <v>24</v>
      </c>
      <c r="H63" s="11" t="s">
        <v>25</v>
      </c>
      <c r="I63" s="11" t="s">
        <v>43</v>
      </c>
      <c r="J63" s="11" t="s">
        <v>44</v>
      </c>
      <c r="K63" s="13" t="s">
        <v>45</v>
      </c>
      <c r="L63" s="13">
        <v>-1</v>
      </c>
      <c r="M63" s="14">
        <v>105505</v>
      </c>
      <c r="N63" s="14">
        <v>-105505</v>
      </c>
      <c r="O63" s="14">
        <v>-8440.4</v>
      </c>
      <c r="P63" s="13" t="s">
        <v>29</v>
      </c>
      <c r="Q63" s="11" t="s">
        <v>155</v>
      </c>
      <c r="R63" s="15">
        <v>0.08</v>
      </c>
      <c r="S63" s="60" t="str">
        <f t="shared" si="0"/>
        <v>HBTL2509001793</v>
      </c>
      <c r="T63" s="62">
        <f t="shared" si="1"/>
        <v>45922</v>
      </c>
      <c r="U63" s="62">
        <v>45930</v>
      </c>
      <c r="V63" s="60" t="s">
        <v>303</v>
      </c>
      <c r="W63" s="60">
        <v>2661</v>
      </c>
      <c r="X63" s="60" t="str">
        <f>IFERROR(VLOOKUP(Q63,'Mã KH'!$A:$C,3,0),VLOOKUP(LEFT(E63,8),'Mã KH'!$B:$C,2,0))</f>
        <v>brg12051</v>
      </c>
      <c r="Y63" s="60" t="str">
        <f t="shared" si="2"/>
        <v>Hàng trả - Siêu thị HaproMart Thành Công</v>
      </c>
      <c r="Z63" s="60" t="s">
        <v>203</v>
      </c>
      <c r="AA63">
        <f t="shared" si="3"/>
        <v>1</v>
      </c>
      <c r="AB63" s="29">
        <f t="shared" si="4"/>
        <v>105505</v>
      </c>
      <c r="AC63" s="29">
        <f t="shared" si="5"/>
        <v>8440.4</v>
      </c>
      <c r="AD63" s="29">
        <f t="shared" si="6"/>
        <v>113945.4</v>
      </c>
      <c r="AE63" t="str">
        <f t="shared" si="7"/>
        <v/>
      </c>
    </row>
    <row r="64" spans="1:31" x14ac:dyDescent="0.25">
      <c r="A64" s="11" t="s">
        <v>152</v>
      </c>
      <c r="B64" s="11" t="s">
        <v>20</v>
      </c>
      <c r="C64" s="12">
        <v>45922</v>
      </c>
      <c r="D64" s="11" t="s">
        <v>21</v>
      </c>
      <c r="E64" s="11" t="s">
        <v>153</v>
      </c>
      <c r="F64" s="11" t="s">
        <v>154</v>
      </c>
      <c r="G64" s="11" t="s">
        <v>24</v>
      </c>
      <c r="H64" s="11" t="s">
        <v>25</v>
      </c>
      <c r="I64" s="11" t="s">
        <v>35</v>
      </c>
      <c r="J64" s="11" t="s">
        <v>36</v>
      </c>
      <c r="K64" s="13" t="s">
        <v>28</v>
      </c>
      <c r="L64" s="13">
        <v>-2</v>
      </c>
      <c r="M64" s="14">
        <v>106026</v>
      </c>
      <c r="N64" s="14">
        <v>-212052</v>
      </c>
      <c r="O64" s="14">
        <v>-16964.16</v>
      </c>
      <c r="P64" s="13" t="s">
        <v>29</v>
      </c>
      <c r="Q64" s="11" t="s">
        <v>155</v>
      </c>
      <c r="R64" s="15">
        <v>0.08</v>
      </c>
      <c r="S64" s="60" t="str">
        <f t="shared" si="0"/>
        <v>HBTL2509001793</v>
      </c>
      <c r="T64" s="62">
        <f t="shared" si="1"/>
        <v>45922</v>
      </c>
      <c r="U64" s="62">
        <v>45930</v>
      </c>
      <c r="V64" s="60" t="s">
        <v>303</v>
      </c>
      <c r="W64" s="60">
        <v>2661</v>
      </c>
      <c r="X64" s="60" t="str">
        <f>IFERROR(VLOOKUP(Q64,'Mã KH'!$A:$C,3,0),VLOOKUP(LEFT(E64,8),'Mã KH'!$B:$C,2,0))</f>
        <v>brg12051</v>
      </c>
      <c r="Y64" s="60" t="str">
        <f t="shared" si="2"/>
        <v>Hàng trả - Siêu thị HaproMart Thành Công</v>
      </c>
      <c r="Z64" s="60" t="s">
        <v>227</v>
      </c>
      <c r="AA64">
        <f t="shared" si="3"/>
        <v>2</v>
      </c>
      <c r="AB64" s="29">
        <f t="shared" si="4"/>
        <v>106026</v>
      </c>
      <c r="AC64" s="29">
        <f t="shared" si="5"/>
        <v>16964.16</v>
      </c>
      <c r="AD64" s="29">
        <f t="shared" si="6"/>
        <v>229016.16</v>
      </c>
      <c r="AE64" t="str">
        <f t="shared" si="7"/>
        <v/>
      </c>
    </row>
    <row r="65" spans="1:31" x14ac:dyDescent="0.25">
      <c r="A65" s="11" t="s">
        <v>156</v>
      </c>
      <c r="B65" s="11" t="s">
        <v>20</v>
      </c>
      <c r="C65" s="12">
        <v>45922</v>
      </c>
      <c r="D65" s="11" t="s">
        <v>21</v>
      </c>
      <c r="E65" s="11" t="s">
        <v>157</v>
      </c>
      <c r="F65" s="11"/>
      <c r="G65" s="11" t="s">
        <v>24</v>
      </c>
      <c r="H65" s="11" t="s">
        <v>25</v>
      </c>
      <c r="I65" s="11" t="s">
        <v>26</v>
      </c>
      <c r="J65" s="11" t="s">
        <v>27</v>
      </c>
      <c r="K65" s="13" t="s">
        <v>28</v>
      </c>
      <c r="L65" s="13">
        <v>-1</v>
      </c>
      <c r="M65" s="14">
        <v>113113</v>
      </c>
      <c r="N65" s="14">
        <v>-113113</v>
      </c>
      <c r="O65" s="14">
        <v>-9049.0400000000009</v>
      </c>
      <c r="P65" s="13" t="s">
        <v>29</v>
      </c>
      <c r="Q65" s="11" t="s">
        <v>158</v>
      </c>
      <c r="R65" s="15">
        <v>0.08</v>
      </c>
      <c r="S65" s="60" t="str">
        <f t="shared" si="0"/>
        <v>HBTL2509001704</v>
      </c>
      <c r="T65" s="62">
        <f t="shared" si="1"/>
        <v>45922</v>
      </c>
      <c r="U65" s="62">
        <v>45930</v>
      </c>
      <c r="V65" s="60" t="s">
        <v>303</v>
      </c>
      <c r="W65" s="60">
        <v>2661</v>
      </c>
      <c r="X65" s="60" t="str">
        <f>IFERROR(VLOOKUP(Q65,'Mã KH'!$A:$C,3,0),VLOOKUP(LEFT(E65,8),'Mã KH'!$B:$C,2,0))</f>
        <v>brg12801</v>
      </c>
      <c r="Y65" s="60" t="str">
        <f t="shared" si="2"/>
        <v>Hàng trả - Siêu thị BRG Đồ Sơn Hải Phòng</v>
      </c>
      <c r="Z65" s="60" t="s">
        <v>197</v>
      </c>
      <c r="AA65">
        <f t="shared" si="3"/>
        <v>1</v>
      </c>
      <c r="AB65" s="29">
        <f t="shared" si="4"/>
        <v>113113</v>
      </c>
      <c r="AC65" s="29">
        <f t="shared" si="5"/>
        <v>9049.0400000000009</v>
      </c>
      <c r="AD65" s="29">
        <f t="shared" si="6"/>
        <v>122162.04000000001</v>
      </c>
      <c r="AE65" t="str">
        <f t="shared" si="7"/>
        <v/>
      </c>
    </row>
    <row r="66" spans="1:31" x14ac:dyDescent="0.25">
      <c r="A66" s="11" t="s">
        <v>159</v>
      </c>
      <c r="B66" s="11" t="s">
        <v>20</v>
      </c>
      <c r="C66" s="12">
        <v>45923</v>
      </c>
      <c r="D66" s="11" t="s">
        <v>21</v>
      </c>
      <c r="E66" s="11" t="s">
        <v>160</v>
      </c>
      <c r="F66" s="11" t="s">
        <v>161</v>
      </c>
      <c r="G66" s="11" t="s">
        <v>24</v>
      </c>
      <c r="H66" s="11" t="s">
        <v>25</v>
      </c>
      <c r="I66" s="11" t="s">
        <v>73</v>
      </c>
      <c r="J66" s="11" t="s">
        <v>74</v>
      </c>
      <c r="K66" s="13" t="s">
        <v>45</v>
      </c>
      <c r="L66" s="13">
        <v>-1</v>
      </c>
      <c r="M66" s="14">
        <v>62783</v>
      </c>
      <c r="N66" s="14">
        <v>-62783</v>
      </c>
      <c r="O66" s="14">
        <v>-5022.6400000000003</v>
      </c>
      <c r="P66" s="13" t="s">
        <v>29</v>
      </c>
      <c r="Q66" s="11" t="s">
        <v>162</v>
      </c>
      <c r="R66" s="15">
        <v>0.08</v>
      </c>
      <c r="S66" s="60" t="str">
        <f t="shared" si="0"/>
        <v>HBTL2509001891</v>
      </c>
      <c r="T66" s="62">
        <f t="shared" si="1"/>
        <v>45923</v>
      </c>
      <c r="U66" s="62">
        <v>45930</v>
      </c>
      <c r="V66" s="60" t="s">
        <v>303</v>
      </c>
      <c r="W66" s="60">
        <v>2661</v>
      </c>
      <c r="X66" s="60" t="str">
        <f>IFERROR(VLOOKUP(Q66,'Mã KH'!$A:$C,3,0),VLOOKUP(LEFT(E66,8),'Mã KH'!$B:$C,2,0))</f>
        <v>brg10021</v>
      </c>
      <c r="Y66" s="60" t="str">
        <f t="shared" si="2"/>
        <v>Hàng trả - Siêu thị intimex Nguyễn Văn Cừ</v>
      </c>
      <c r="Z66" s="60" t="s">
        <v>195</v>
      </c>
      <c r="AA66">
        <f t="shared" si="3"/>
        <v>1</v>
      </c>
      <c r="AB66" s="29">
        <f t="shared" si="4"/>
        <v>62783</v>
      </c>
      <c r="AC66" s="29">
        <f t="shared" si="5"/>
        <v>5022.6400000000003</v>
      </c>
      <c r="AD66" s="29">
        <f t="shared" si="6"/>
        <v>67805.64</v>
      </c>
      <c r="AE66" t="str">
        <f t="shared" si="7"/>
        <v/>
      </c>
    </row>
    <row r="67" spans="1:31" x14ac:dyDescent="0.25">
      <c r="A67" s="11" t="s">
        <v>163</v>
      </c>
      <c r="B67" s="11" t="s">
        <v>20</v>
      </c>
      <c r="C67" s="12">
        <v>45923</v>
      </c>
      <c r="D67" s="11" t="s">
        <v>21</v>
      </c>
      <c r="E67" s="11" t="s">
        <v>111</v>
      </c>
      <c r="F67" s="11" t="s">
        <v>164</v>
      </c>
      <c r="G67" s="11" t="s">
        <v>24</v>
      </c>
      <c r="H67" s="11" t="s">
        <v>25</v>
      </c>
      <c r="I67" s="11" t="s">
        <v>26</v>
      </c>
      <c r="J67" s="11" t="s">
        <v>27</v>
      </c>
      <c r="K67" s="13" t="s">
        <v>28</v>
      </c>
      <c r="L67" s="13">
        <v>-1</v>
      </c>
      <c r="M67" s="14">
        <v>113113</v>
      </c>
      <c r="N67" s="14">
        <v>-113113</v>
      </c>
      <c r="O67" s="14">
        <v>-9049.0400000000009</v>
      </c>
      <c r="P67" s="13" t="s">
        <v>29</v>
      </c>
      <c r="Q67" s="11" t="s">
        <v>165</v>
      </c>
      <c r="R67" s="15">
        <v>0.08</v>
      </c>
      <c r="S67" s="60" t="str">
        <f t="shared" si="0"/>
        <v>HBTL2509000053</v>
      </c>
      <c r="T67" s="62">
        <f t="shared" si="1"/>
        <v>45923</v>
      </c>
      <c r="U67" s="62">
        <v>45930</v>
      </c>
      <c r="V67" s="60" t="s">
        <v>303</v>
      </c>
      <c r="W67" s="60">
        <v>2661</v>
      </c>
      <c r="X67" s="60" t="str">
        <f>IFERROR(VLOOKUP(Q67,'Mã KH'!$A:$C,3,0),VLOOKUP(LEFT(E67,8),'Mã KH'!$B:$C,2,0))</f>
        <v>brg11051</v>
      </c>
      <c r="Y67" s="60" t="str">
        <f t="shared" si="2"/>
        <v>Hàng trả - Siêu thị Fuji Trần Phú - Hà Đông</v>
      </c>
      <c r="Z67" s="60" t="s">
        <v>197</v>
      </c>
      <c r="AA67">
        <f t="shared" si="3"/>
        <v>1</v>
      </c>
      <c r="AB67" s="29">
        <f t="shared" si="4"/>
        <v>113113</v>
      </c>
      <c r="AC67" s="29">
        <f t="shared" si="5"/>
        <v>9049.0400000000009</v>
      </c>
      <c r="AD67" s="29">
        <f t="shared" si="6"/>
        <v>122162.04000000001</v>
      </c>
      <c r="AE67" t="str">
        <f t="shared" si="7"/>
        <v/>
      </c>
    </row>
    <row r="68" spans="1:31" x14ac:dyDescent="0.25">
      <c r="A68" s="11" t="s">
        <v>166</v>
      </c>
      <c r="B68" s="11" t="s">
        <v>20</v>
      </c>
      <c r="C68" s="12">
        <v>45923</v>
      </c>
      <c r="D68" s="11" t="s">
        <v>21</v>
      </c>
      <c r="E68" s="11">
        <v>1.4003152509E+16</v>
      </c>
      <c r="F68" s="11" t="s">
        <v>167</v>
      </c>
      <c r="G68" s="11" t="s">
        <v>24</v>
      </c>
      <c r="H68" s="11" t="s">
        <v>25</v>
      </c>
      <c r="I68" s="11" t="s">
        <v>43</v>
      </c>
      <c r="J68" s="11" t="s">
        <v>44</v>
      </c>
      <c r="K68" s="13" t="s">
        <v>45</v>
      </c>
      <c r="L68" s="13">
        <v>-3</v>
      </c>
      <c r="M68" s="14">
        <v>105505</v>
      </c>
      <c r="N68" s="14">
        <v>-316515</v>
      </c>
      <c r="O68" s="14">
        <v>-25321.200000000001</v>
      </c>
      <c r="P68" s="13" t="s">
        <v>29</v>
      </c>
      <c r="Q68" s="11" t="s">
        <v>168</v>
      </c>
      <c r="R68" s="15">
        <v>0.08</v>
      </c>
      <c r="S68" s="60" t="str">
        <f t="shared" si="0"/>
        <v>HBTL2509001876</v>
      </c>
      <c r="T68" s="62">
        <f t="shared" si="1"/>
        <v>45923</v>
      </c>
      <c r="U68" s="62">
        <v>45930</v>
      </c>
      <c r="V68" s="60" t="s">
        <v>303</v>
      </c>
      <c r="W68" s="60">
        <v>2661</v>
      </c>
      <c r="X68" s="60" t="str">
        <f>IFERROR(VLOOKUP(Q68,'Mã KH'!$A:$C,3,0),VLOOKUP(LEFT(E68,8),'Mã KH'!$B:$C,2,0))</f>
        <v>brg10141</v>
      </c>
      <c r="Y68" s="60" t="str">
        <f t="shared" si="2"/>
        <v>Hàng trả - Siêu thị intimex Như Quỳnh</v>
      </c>
      <c r="Z68" s="60" t="s">
        <v>203</v>
      </c>
      <c r="AA68">
        <f t="shared" si="3"/>
        <v>3</v>
      </c>
      <c r="AB68" s="29">
        <f t="shared" si="4"/>
        <v>105505</v>
      </c>
      <c r="AC68" s="29">
        <f t="shared" si="5"/>
        <v>25321.200000000001</v>
      </c>
      <c r="AD68" s="29">
        <f t="shared" si="6"/>
        <v>341836.2</v>
      </c>
      <c r="AE68" t="str">
        <f t="shared" si="7"/>
        <v/>
      </c>
    </row>
    <row r="69" spans="1:31" x14ac:dyDescent="0.25">
      <c r="A69" s="11" t="s">
        <v>163</v>
      </c>
      <c r="B69" s="11" t="s">
        <v>20</v>
      </c>
      <c r="C69" s="12">
        <v>45923</v>
      </c>
      <c r="D69" s="11" t="s">
        <v>21</v>
      </c>
      <c r="E69" s="11" t="s">
        <v>111</v>
      </c>
      <c r="F69" s="11" t="s">
        <v>164</v>
      </c>
      <c r="G69" s="11" t="s">
        <v>24</v>
      </c>
      <c r="H69" s="11" t="s">
        <v>25</v>
      </c>
      <c r="I69" s="11" t="s">
        <v>35</v>
      </c>
      <c r="J69" s="11" t="s">
        <v>36</v>
      </c>
      <c r="K69" s="13" t="s">
        <v>28</v>
      </c>
      <c r="L69" s="13">
        <v>-1</v>
      </c>
      <c r="M69" s="14">
        <v>106026</v>
      </c>
      <c r="N69" s="14">
        <v>-106026</v>
      </c>
      <c r="O69" s="14">
        <v>-8482.08</v>
      </c>
      <c r="P69" s="13" t="s">
        <v>29</v>
      </c>
      <c r="Q69" s="11" t="s">
        <v>165</v>
      </c>
      <c r="R69" s="15">
        <v>0.08</v>
      </c>
      <c r="S69" s="60" t="str">
        <f t="shared" ref="S69:S71" si="8">"HBTL"&amp;RIGHT(A69,10)</f>
        <v>HBTL2509000053</v>
      </c>
      <c r="T69" s="62">
        <f t="shared" ref="T69:T71" si="9">C69</f>
        <v>45923</v>
      </c>
      <c r="U69" s="62">
        <v>45930</v>
      </c>
      <c r="V69" s="60" t="s">
        <v>303</v>
      </c>
      <c r="W69" s="60">
        <v>2661</v>
      </c>
      <c r="X69" s="60" t="str">
        <f>IFERROR(VLOOKUP(Q69,'Mã KH'!$A:$C,3,0),VLOOKUP(LEFT(E69,8),'Mã KH'!$B:$C,2,0))</f>
        <v>brg11051</v>
      </c>
      <c r="Y69" s="60" t="str">
        <f t="shared" ref="Y69:Y71" si="10">"Hàng trả - "&amp;Q69</f>
        <v>Hàng trả - Siêu thị Fuji Trần Phú - Hà Đông</v>
      </c>
      <c r="Z69" s="60" t="s">
        <v>227</v>
      </c>
      <c r="AA69">
        <f t="shared" ref="AA69:AA71" si="11">-L69</f>
        <v>1</v>
      </c>
      <c r="AB69" s="29">
        <f t="shared" ref="AB69:AB71" si="12">M69</f>
        <v>106026</v>
      </c>
      <c r="AC69" s="29">
        <f t="shared" ref="AC69:AC71" si="13">(AA69*AB69)*8%</f>
        <v>8482.08</v>
      </c>
      <c r="AD69" s="29">
        <f t="shared" ref="AD69:AD71" si="14">(AA69*AB69)+AC69</f>
        <v>114508.08</v>
      </c>
      <c r="AE69" t="str">
        <f t="shared" ref="AE69:AE71" si="15">IF(AC69=-O69,"",1)</f>
        <v/>
      </c>
    </row>
    <row r="70" spans="1:31" x14ac:dyDescent="0.25">
      <c r="A70" s="11" t="s">
        <v>169</v>
      </c>
      <c r="B70" s="11" t="s">
        <v>20</v>
      </c>
      <c r="C70" s="12">
        <v>45925</v>
      </c>
      <c r="D70" s="11" t="s">
        <v>21</v>
      </c>
      <c r="E70" s="11" t="s">
        <v>170</v>
      </c>
      <c r="F70" s="11" t="s">
        <v>171</v>
      </c>
      <c r="G70" s="11" t="s">
        <v>24</v>
      </c>
      <c r="H70" s="11" t="s">
        <v>25</v>
      </c>
      <c r="I70" s="11" t="s">
        <v>73</v>
      </c>
      <c r="J70" s="11" t="s">
        <v>74</v>
      </c>
      <c r="K70" s="13" t="s">
        <v>45</v>
      </c>
      <c r="L70" s="13">
        <v>-1</v>
      </c>
      <c r="M70" s="14">
        <v>62783</v>
      </c>
      <c r="N70" s="14">
        <v>-62783</v>
      </c>
      <c r="O70" s="14">
        <v>-5022.6400000000003</v>
      </c>
      <c r="P70" s="13" t="s">
        <v>29</v>
      </c>
      <c r="Q70" s="11" t="s">
        <v>172</v>
      </c>
      <c r="R70" s="15">
        <v>0.08</v>
      </c>
      <c r="S70" s="60" t="str">
        <f t="shared" si="8"/>
        <v>HBTL2509002054</v>
      </c>
      <c r="T70" s="62">
        <f t="shared" si="9"/>
        <v>45925</v>
      </c>
      <c r="U70" s="62">
        <v>45930</v>
      </c>
      <c r="V70" s="60" t="s">
        <v>303</v>
      </c>
      <c r="W70" s="60">
        <v>2661</v>
      </c>
      <c r="X70" s="60" t="str">
        <f>IFERROR(VLOOKUP(Q70,'Mã KH'!$A:$C,3,0),VLOOKUP(LEFT(E70,8),'Mã KH'!$B:$C,2,0))</f>
        <v>brg11171</v>
      </c>
      <c r="Y70" s="60" t="str">
        <f t="shared" si="10"/>
        <v>Hàng trả - Siêu thị Fuji Lạc Long Quân</v>
      </c>
      <c r="Z70" s="60" t="s">
        <v>195</v>
      </c>
      <c r="AA70">
        <f t="shared" si="11"/>
        <v>1</v>
      </c>
      <c r="AB70" s="29">
        <f t="shared" si="12"/>
        <v>62783</v>
      </c>
      <c r="AC70" s="29">
        <f t="shared" si="13"/>
        <v>5022.6400000000003</v>
      </c>
      <c r="AD70" s="29">
        <f t="shared" si="14"/>
        <v>67805.64</v>
      </c>
      <c r="AE70" t="str">
        <f t="shared" si="15"/>
        <v/>
      </c>
    </row>
    <row r="71" spans="1:31" x14ac:dyDescent="0.25">
      <c r="A71" s="11" t="s">
        <v>173</v>
      </c>
      <c r="B71" s="11" t="s">
        <v>20</v>
      </c>
      <c r="C71" s="12">
        <v>45925</v>
      </c>
      <c r="D71" s="11" t="s">
        <v>21</v>
      </c>
      <c r="E71" s="11">
        <v>1.01003152509E+17</v>
      </c>
      <c r="F71" s="11" t="s">
        <v>174</v>
      </c>
      <c r="G71" s="11" t="s">
        <v>24</v>
      </c>
      <c r="H71" s="11" t="s">
        <v>25</v>
      </c>
      <c r="I71" s="11" t="s">
        <v>35</v>
      </c>
      <c r="J71" s="11" t="s">
        <v>36</v>
      </c>
      <c r="K71" s="13" t="s">
        <v>28</v>
      </c>
      <c r="L71" s="13">
        <v>-2</v>
      </c>
      <c r="M71" s="14">
        <v>106026</v>
      </c>
      <c r="N71" s="14">
        <v>-212052</v>
      </c>
      <c r="O71" s="14">
        <v>-16964.16</v>
      </c>
      <c r="P71" s="13" t="s">
        <v>29</v>
      </c>
      <c r="Q71" s="11" t="s">
        <v>175</v>
      </c>
      <c r="R71" s="15">
        <v>0.08</v>
      </c>
      <c r="S71" s="60" t="str">
        <f t="shared" si="8"/>
        <v>HBTL2509002017</v>
      </c>
      <c r="T71" s="62">
        <f t="shared" si="9"/>
        <v>45925</v>
      </c>
      <c r="U71" s="62">
        <v>45930</v>
      </c>
      <c r="V71" s="60" t="s">
        <v>303</v>
      </c>
      <c r="W71" s="60">
        <v>2661</v>
      </c>
      <c r="X71" s="60" t="str">
        <f>IFERROR(VLOOKUP(Q71,'Mã KH'!$A:$C,3,0),VLOOKUP(LEFT(E71,8),'Mã KH'!$B:$C,2,0))</f>
        <v>brg11011</v>
      </c>
      <c r="Y71" s="60" t="str">
        <f t="shared" si="10"/>
        <v>Hàng trả - Siêu thị fujiMart 142 Lê Duẩn</v>
      </c>
      <c r="Z71" s="60" t="s">
        <v>227</v>
      </c>
      <c r="AA71">
        <f t="shared" si="11"/>
        <v>2</v>
      </c>
      <c r="AB71" s="29">
        <f t="shared" si="12"/>
        <v>106026</v>
      </c>
      <c r="AC71" s="29">
        <f t="shared" si="13"/>
        <v>16964.16</v>
      </c>
      <c r="AD71" s="29">
        <f t="shared" si="14"/>
        <v>229016.16</v>
      </c>
      <c r="AE71" t="str">
        <f t="shared" si="15"/>
        <v/>
      </c>
    </row>
    <row r="72" spans="1:31" x14ac:dyDescent="0.25">
      <c r="A72" s="11"/>
      <c r="B72" s="11"/>
      <c r="C72" s="12"/>
      <c r="D72" s="11"/>
      <c r="E72" s="11"/>
      <c r="F72" s="11"/>
      <c r="G72" s="11"/>
      <c r="H72" s="11"/>
      <c r="I72" s="11"/>
      <c r="J72" s="11"/>
      <c r="K72" s="13"/>
      <c r="L72" s="13"/>
      <c r="M72" s="14"/>
      <c r="N72" s="14"/>
      <c r="O72" s="14"/>
      <c r="P72" s="13"/>
      <c r="Q72" s="11"/>
      <c r="R72" s="15"/>
      <c r="T72" s="62"/>
      <c r="U72" s="62"/>
      <c r="X72" s="60" t="e">
        <f>IFERROR(VLOOKUP(Q72,'Mã KH'!$A:$C,3,0),VLOOKUP(LEFT(E72,8),'Mã KH'!$B:$C,2,0))</f>
        <v>#N/A</v>
      </c>
    </row>
    <row r="73" spans="1:31" x14ac:dyDescent="0.25">
      <c r="J73" s="1" t="s">
        <v>587</v>
      </c>
      <c r="K73" s="2"/>
      <c r="L73" s="3"/>
      <c r="M73" s="4"/>
      <c r="N73" s="5">
        <v>-17676702.359999999</v>
      </c>
      <c r="O73" s="5"/>
      <c r="R73" s="6"/>
      <c r="S73"/>
      <c r="T73"/>
      <c r="U73"/>
      <c r="V73"/>
      <c r="W73"/>
      <c r="X73" s="60" t="e">
        <f>IFERROR(VLOOKUP(Q73,'Mã KH'!$A:$C,3,0),VLOOKUP(LEFT(E73,8),'Mã KH'!$B:$C,2,0))</f>
        <v>#N/A</v>
      </c>
      <c r="Y73"/>
      <c r="Z73"/>
    </row>
    <row r="74" spans="1:31" x14ac:dyDescent="0.25">
      <c r="J74" s="1" t="s">
        <v>1</v>
      </c>
      <c r="K74" s="2"/>
      <c r="L74" s="5">
        <v>-192</v>
      </c>
      <c r="M74" s="5"/>
      <c r="N74" s="5">
        <v>-16367317</v>
      </c>
      <c r="O74" s="5">
        <v>-1309385.3600000001</v>
      </c>
      <c r="R74" s="6"/>
      <c r="S74"/>
      <c r="T74"/>
      <c r="U74"/>
      <c r="V74"/>
      <c r="W74"/>
      <c r="X74" s="60" t="e">
        <f>IFERROR(VLOOKUP(Q74,'Mã KH'!$A:$C,3,0),VLOOKUP(LEFT(E74,8),'Mã KH'!$B:$C,2,0))</f>
        <v>#N/A</v>
      </c>
      <c r="Y74"/>
      <c r="Z74"/>
    </row>
    <row r="75" spans="1:31" x14ac:dyDescent="0.25">
      <c r="O75" s="25"/>
      <c r="T75" s="62"/>
      <c r="U75" s="62"/>
      <c r="X75" s="60" t="e">
        <f>IFERROR(VLOOKUP(Q75,'Mã KH'!$A:$C,3,0),VLOOKUP(LEFT(E75,8),'Mã KH'!$B:$C,2,0))</f>
        <v>#N/A</v>
      </c>
    </row>
    <row r="76" spans="1:31" x14ac:dyDescent="0.25">
      <c r="A76" s="11" t="s">
        <v>450</v>
      </c>
      <c r="B76" s="11" t="s">
        <v>20</v>
      </c>
      <c r="C76" s="12">
        <v>45935</v>
      </c>
      <c r="D76" s="11" t="s">
        <v>21</v>
      </c>
      <c r="E76" s="11" t="s">
        <v>451</v>
      </c>
      <c r="F76" s="11" t="s">
        <v>452</v>
      </c>
      <c r="G76" s="11" t="s">
        <v>24</v>
      </c>
      <c r="H76" s="11" t="s">
        <v>25</v>
      </c>
      <c r="I76" s="11" t="s">
        <v>73</v>
      </c>
      <c r="J76" s="11" t="s">
        <v>74</v>
      </c>
      <c r="K76" s="11" t="s">
        <v>45</v>
      </c>
      <c r="L76" s="11">
        <v>-1</v>
      </c>
      <c r="M76" s="63">
        <v>69759</v>
      </c>
      <c r="N76" s="63">
        <v>-69759</v>
      </c>
      <c r="O76" s="63">
        <v>-5580.72</v>
      </c>
      <c r="P76" s="11" t="s">
        <v>29</v>
      </c>
      <c r="Q76" s="11" t="s">
        <v>59</v>
      </c>
      <c r="R76" s="15">
        <v>0.08</v>
      </c>
      <c r="S76" s="60" t="str">
        <f t="shared" ref="S76:S138" si="16">"HBTL"&amp;RIGHT(A76,10)</f>
        <v>HBTL2510000409</v>
      </c>
      <c r="T76" s="62">
        <f t="shared" ref="T76:T138" si="17">C76</f>
        <v>45935</v>
      </c>
      <c r="U76" s="62">
        <v>45930</v>
      </c>
      <c r="V76" s="60" t="s">
        <v>303</v>
      </c>
      <c r="W76" s="60">
        <v>2661</v>
      </c>
      <c r="X76" s="60" t="str">
        <f>IFERROR(VLOOKUP(Q76,'Mã KH'!$A:$C,3,0),VLOOKUP(LEFT(E76,8),'Mã KH'!$B:$C,2,0))</f>
        <v>brg12061</v>
      </c>
      <c r="Y76" s="60" t="str">
        <f t="shared" ref="Y76:Y138" si="18">"Hàng trả - "&amp;Q76</f>
        <v>Hàng trả - Siêu thị HaproMart Lương Đình Của</v>
      </c>
      <c r="Z76" s="60" t="str">
        <f>VLOOKUP(J76,'mã sp'!$B$2:$D$9,3,0)</f>
        <v>CGM300</v>
      </c>
      <c r="AA76">
        <f t="shared" ref="AA76:AA138" si="19">-L76</f>
        <v>1</v>
      </c>
      <c r="AB76" s="29">
        <f t="shared" ref="AB76:AB138" si="20">M76</f>
        <v>69759</v>
      </c>
      <c r="AC76" s="29">
        <f t="shared" ref="AC76:AC138" si="21">(AA76*AB76)*8%</f>
        <v>5580.72</v>
      </c>
      <c r="AD76" s="29">
        <f t="shared" ref="AD76:AD138" si="22">(AA76*AB76)+AC76</f>
        <v>75339.72</v>
      </c>
      <c r="AE76" t="str">
        <f t="shared" ref="AE76:AE138" si="23">IF(AC76=-O76,"",1)</f>
        <v/>
      </c>
    </row>
    <row r="77" spans="1:31" x14ac:dyDescent="0.25">
      <c r="A77" s="11" t="s">
        <v>450</v>
      </c>
      <c r="B77" s="11" t="s">
        <v>20</v>
      </c>
      <c r="C77" s="12">
        <v>45935</v>
      </c>
      <c r="D77" s="11" t="s">
        <v>21</v>
      </c>
      <c r="E77" s="11" t="s">
        <v>451</v>
      </c>
      <c r="F77" s="11" t="s">
        <v>452</v>
      </c>
      <c r="G77" s="11" t="s">
        <v>24</v>
      </c>
      <c r="H77" s="11" t="s">
        <v>25</v>
      </c>
      <c r="I77" s="11" t="s">
        <v>63</v>
      </c>
      <c r="J77" s="11" t="s">
        <v>64</v>
      </c>
      <c r="K77" s="11" t="s">
        <v>28</v>
      </c>
      <c r="L77" s="11">
        <v>-1</v>
      </c>
      <c r="M77" s="63">
        <v>52815</v>
      </c>
      <c r="N77" s="63">
        <v>-52815</v>
      </c>
      <c r="O77" s="63">
        <v>-4225.2</v>
      </c>
      <c r="P77" s="11" t="s">
        <v>29</v>
      </c>
      <c r="Q77" s="11" t="s">
        <v>59</v>
      </c>
      <c r="R77" s="15">
        <v>0.08</v>
      </c>
      <c r="S77" s="60" t="str">
        <f t="shared" si="16"/>
        <v>HBTL2510000409</v>
      </c>
      <c r="T77" s="62">
        <f t="shared" si="17"/>
        <v>45935</v>
      </c>
      <c r="U77" s="62">
        <v>45930</v>
      </c>
      <c r="V77" s="60" t="s">
        <v>303</v>
      </c>
      <c r="W77" s="60">
        <v>2661</v>
      </c>
      <c r="X77" s="60" t="str">
        <f>IFERROR(VLOOKUP(Q77,'Mã KH'!$A:$C,3,0),VLOOKUP(LEFT(E77,8),'Mã KH'!$B:$C,2,0))</f>
        <v>brg12061</v>
      </c>
      <c r="Y77" s="60" t="str">
        <f t="shared" si="18"/>
        <v>Hàng trả - Siêu thị HaproMart Lương Đình Của</v>
      </c>
      <c r="Z77" s="60" t="str">
        <f>VLOOKUP(J77,'mã sp'!$B$2:$D$9,3,0)</f>
        <v>TH200</v>
      </c>
      <c r="AA77">
        <f t="shared" si="19"/>
        <v>1</v>
      </c>
      <c r="AB77" s="29">
        <f t="shared" si="20"/>
        <v>52815</v>
      </c>
      <c r="AC77" s="29">
        <f t="shared" si="21"/>
        <v>4225.2</v>
      </c>
      <c r="AD77" s="29">
        <f t="shared" si="22"/>
        <v>57040.2</v>
      </c>
      <c r="AE77" t="str">
        <f t="shared" si="23"/>
        <v/>
      </c>
    </row>
    <row r="78" spans="1:31" x14ac:dyDescent="0.25">
      <c r="A78" s="11" t="s">
        <v>453</v>
      </c>
      <c r="B78" s="11" t="s">
        <v>20</v>
      </c>
      <c r="C78" s="12">
        <v>45943</v>
      </c>
      <c r="D78" s="11" t="s">
        <v>21</v>
      </c>
      <c r="E78" s="11">
        <v>2.3300315251E+17</v>
      </c>
      <c r="F78" s="11" t="s">
        <v>455</v>
      </c>
      <c r="G78" s="11" t="s">
        <v>24</v>
      </c>
      <c r="H78" s="11" t="s">
        <v>25</v>
      </c>
      <c r="I78" s="11" t="s">
        <v>43</v>
      </c>
      <c r="J78" s="11" t="s">
        <v>44</v>
      </c>
      <c r="K78" s="11" t="s">
        <v>45</v>
      </c>
      <c r="L78" s="11">
        <v>-2</v>
      </c>
      <c r="M78" s="63">
        <v>105505</v>
      </c>
      <c r="N78" s="63">
        <v>-211010</v>
      </c>
      <c r="O78" s="63">
        <v>-16880.8</v>
      </c>
      <c r="P78" s="11" t="s">
        <v>29</v>
      </c>
      <c r="Q78" s="11" t="s">
        <v>391</v>
      </c>
      <c r="R78" s="15">
        <v>0.08</v>
      </c>
      <c r="S78" s="60" t="str">
        <f t="shared" si="16"/>
        <v>HBTL2510001330</v>
      </c>
      <c r="T78" s="62">
        <f t="shared" si="17"/>
        <v>45943</v>
      </c>
      <c r="U78" s="62">
        <v>45930</v>
      </c>
      <c r="V78" s="60" t="s">
        <v>303</v>
      </c>
      <c r="W78" s="60">
        <v>2661</v>
      </c>
      <c r="X78" s="60" t="str">
        <f>IFERROR(VLOOKUP(Q78,'Mã KH'!$A:$C,3,0),VLOOKUP(LEFT(E78,8),'Mã KH'!$B:$C,2,0))</f>
        <v>brg12331</v>
      </c>
      <c r="Y78" s="60" t="str">
        <f t="shared" si="18"/>
        <v>Hàng trả - CH Hapro 160-162 ngõ Thái Thịnh I</v>
      </c>
      <c r="Z78" s="60" t="str">
        <f>VLOOKUP(J78,'mã sp'!$B$2:$D$9,3,0)</f>
        <v>GM500</v>
      </c>
      <c r="AA78">
        <f t="shared" si="19"/>
        <v>2</v>
      </c>
      <c r="AB78" s="29">
        <f t="shared" si="20"/>
        <v>105505</v>
      </c>
      <c r="AC78" s="29">
        <f t="shared" si="21"/>
        <v>16880.8</v>
      </c>
      <c r="AD78" s="29">
        <f t="shared" si="22"/>
        <v>227890.8</v>
      </c>
      <c r="AE78" t="str">
        <f t="shared" si="23"/>
        <v/>
      </c>
    </row>
    <row r="79" spans="1:31" x14ac:dyDescent="0.25">
      <c r="A79" s="11" t="s">
        <v>456</v>
      </c>
      <c r="B79" s="11" t="s">
        <v>20</v>
      </c>
      <c r="C79" s="12">
        <v>45946</v>
      </c>
      <c r="D79" s="11" t="s">
        <v>21</v>
      </c>
      <c r="E79" s="11" t="s">
        <v>457</v>
      </c>
      <c r="F79" s="11" t="s">
        <v>458</v>
      </c>
      <c r="G79" s="11" t="s">
        <v>24</v>
      </c>
      <c r="H79" s="11" t="s">
        <v>25</v>
      </c>
      <c r="I79" s="11" t="s">
        <v>73</v>
      </c>
      <c r="J79" s="11" t="s">
        <v>74</v>
      </c>
      <c r="K79" s="11" t="s">
        <v>45</v>
      </c>
      <c r="L79" s="11">
        <v>-1</v>
      </c>
      <c r="M79" s="63">
        <v>62783</v>
      </c>
      <c r="N79" s="63">
        <v>-62783</v>
      </c>
      <c r="O79" s="63">
        <v>-5022.6400000000003</v>
      </c>
      <c r="P79" s="11" t="s">
        <v>29</v>
      </c>
      <c r="Q79" s="11" t="s">
        <v>117</v>
      </c>
      <c r="R79" s="15">
        <v>0.08</v>
      </c>
      <c r="S79" s="60" t="str">
        <f t="shared" si="16"/>
        <v>HBTL2510001531</v>
      </c>
      <c r="T79" s="62">
        <f t="shared" si="17"/>
        <v>45946</v>
      </c>
      <c r="U79" s="62">
        <v>45930</v>
      </c>
      <c r="V79" s="60" t="s">
        <v>303</v>
      </c>
      <c r="W79" s="60">
        <v>2661</v>
      </c>
      <c r="X79" s="60" t="str">
        <f>IFERROR(VLOOKUP(Q79,'Mã KH'!$A:$C,3,0),VLOOKUP(LEFT(E79,8),'Mã KH'!$B:$C,2,0))</f>
        <v>brg11171</v>
      </c>
      <c r="Y79" s="60" t="str">
        <f t="shared" si="18"/>
        <v>Hàng trả - Siêu thị Fuji 89 Lạc Long Quân</v>
      </c>
      <c r="Z79" s="60" t="str">
        <f>VLOOKUP(J79,'mã sp'!$B$2:$D$9,3,0)</f>
        <v>CGM300</v>
      </c>
      <c r="AA79">
        <f t="shared" si="19"/>
        <v>1</v>
      </c>
      <c r="AB79" s="29">
        <f t="shared" si="20"/>
        <v>62783</v>
      </c>
      <c r="AC79" s="29">
        <f t="shared" si="21"/>
        <v>5022.6400000000003</v>
      </c>
      <c r="AD79" s="29">
        <f t="shared" si="22"/>
        <v>67805.64</v>
      </c>
      <c r="AE79" t="str">
        <f t="shared" si="23"/>
        <v/>
      </c>
    </row>
    <row r="80" spans="1:31" x14ac:dyDescent="0.25">
      <c r="A80" s="11" t="s">
        <v>456</v>
      </c>
      <c r="B80" s="11" t="s">
        <v>20</v>
      </c>
      <c r="C80" s="12">
        <v>45946</v>
      </c>
      <c r="D80" s="11" t="s">
        <v>21</v>
      </c>
      <c r="E80" s="11" t="s">
        <v>457</v>
      </c>
      <c r="F80" s="11" t="s">
        <v>458</v>
      </c>
      <c r="G80" s="11" t="s">
        <v>24</v>
      </c>
      <c r="H80" s="11" t="s">
        <v>25</v>
      </c>
      <c r="I80" s="11" t="s">
        <v>43</v>
      </c>
      <c r="J80" s="11" t="s">
        <v>44</v>
      </c>
      <c r="K80" s="11" t="s">
        <v>45</v>
      </c>
      <c r="L80" s="11">
        <v>-1</v>
      </c>
      <c r="M80" s="63">
        <v>94955</v>
      </c>
      <c r="N80" s="63">
        <v>-94955</v>
      </c>
      <c r="O80" s="63">
        <v>-7596.4</v>
      </c>
      <c r="P80" s="11" t="s">
        <v>29</v>
      </c>
      <c r="Q80" s="11" t="s">
        <v>117</v>
      </c>
      <c r="R80" s="15">
        <v>0.08</v>
      </c>
      <c r="S80" s="60" t="str">
        <f t="shared" si="16"/>
        <v>HBTL2510001531</v>
      </c>
      <c r="T80" s="62">
        <f t="shared" si="17"/>
        <v>45946</v>
      </c>
      <c r="U80" s="62">
        <v>45930</v>
      </c>
      <c r="V80" s="60" t="s">
        <v>303</v>
      </c>
      <c r="W80" s="60">
        <v>2661</v>
      </c>
      <c r="X80" s="60" t="str">
        <f>IFERROR(VLOOKUP(Q80,'Mã KH'!$A:$C,3,0),VLOOKUP(LEFT(E80,8),'Mã KH'!$B:$C,2,0))</f>
        <v>brg11171</v>
      </c>
      <c r="Y80" s="60" t="str">
        <f t="shared" si="18"/>
        <v>Hàng trả - Siêu thị Fuji 89 Lạc Long Quân</v>
      </c>
      <c r="Z80" s="60" t="str">
        <f>VLOOKUP(J80,'mã sp'!$B$2:$D$9,3,0)</f>
        <v>GM500</v>
      </c>
      <c r="AA80">
        <f t="shared" si="19"/>
        <v>1</v>
      </c>
      <c r="AB80" s="29">
        <f t="shared" si="20"/>
        <v>94955</v>
      </c>
      <c r="AC80" s="29">
        <f t="shared" si="21"/>
        <v>7596.4000000000005</v>
      </c>
      <c r="AD80" s="29">
        <f t="shared" si="22"/>
        <v>102551.4</v>
      </c>
      <c r="AE80" t="str">
        <f t="shared" si="23"/>
        <v/>
      </c>
    </row>
    <row r="81" spans="1:31" x14ac:dyDescent="0.25">
      <c r="A81" s="11" t="s">
        <v>459</v>
      </c>
      <c r="B81" s="11" t="s">
        <v>20</v>
      </c>
      <c r="C81" s="12">
        <v>45951</v>
      </c>
      <c r="D81" s="11" t="s">
        <v>21</v>
      </c>
      <c r="E81" s="11" t="s">
        <v>460</v>
      </c>
      <c r="F81" s="11"/>
      <c r="G81" s="11" t="s">
        <v>24</v>
      </c>
      <c r="H81" s="11" t="s">
        <v>25</v>
      </c>
      <c r="I81" s="11" t="s">
        <v>63</v>
      </c>
      <c r="J81" s="11" t="s">
        <v>64</v>
      </c>
      <c r="K81" s="11" t="s">
        <v>28</v>
      </c>
      <c r="L81" s="11">
        <v>-1</v>
      </c>
      <c r="M81" s="63">
        <v>52815</v>
      </c>
      <c r="N81" s="63">
        <v>-52815</v>
      </c>
      <c r="O81" s="63">
        <v>-4225.2</v>
      </c>
      <c r="P81" s="11" t="s">
        <v>29</v>
      </c>
      <c r="Q81" s="11" t="s">
        <v>109</v>
      </c>
      <c r="R81" s="15">
        <v>0.08</v>
      </c>
      <c r="S81" s="60" t="str">
        <f t="shared" si="16"/>
        <v>HBTL2510001925</v>
      </c>
      <c r="T81" s="62">
        <f t="shared" si="17"/>
        <v>45951</v>
      </c>
      <c r="U81" s="62">
        <v>45930</v>
      </c>
      <c r="V81" s="60" t="s">
        <v>303</v>
      </c>
      <c r="W81" s="60">
        <v>2661</v>
      </c>
      <c r="X81" s="60" t="str">
        <f>IFERROR(VLOOKUP(Q81,'Mã KH'!$A:$C,3,0),VLOOKUP(LEFT(E81,8),'Mã KH'!$B:$C,2,0))</f>
        <v>brg12351</v>
      </c>
      <c r="Y81" s="60" t="str">
        <f t="shared" si="18"/>
        <v>Hàng trả - CH Hapro 83 Nguyễn An Ninh</v>
      </c>
      <c r="Z81" s="60" t="str">
        <f>VLOOKUP(J81,'mã sp'!$B$2:$D$9,3,0)</f>
        <v>TH200</v>
      </c>
      <c r="AA81">
        <f t="shared" si="19"/>
        <v>1</v>
      </c>
      <c r="AB81" s="29">
        <f t="shared" si="20"/>
        <v>52815</v>
      </c>
      <c r="AC81" s="29">
        <f t="shared" si="21"/>
        <v>4225.2</v>
      </c>
      <c r="AD81" s="29">
        <f t="shared" si="22"/>
        <v>57040.2</v>
      </c>
      <c r="AE81" t="str">
        <f t="shared" si="23"/>
        <v/>
      </c>
    </row>
    <row r="82" spans="1:31" x14ac:dyDescent="0.25">
      <c r="A82" s="11" t="s">
        <v>461</v>
      </c>
      <c r="B82" s="11" t="s">
        <v>20</v>
      </c>
      <c r="C82" s="12">
        <v>45954</v>
      </c>
      <c r="D82" s="11" t="s">
        <v>21</v>
      </c>
      <c r="E82" s="11" t="s">
        <v>462</v>
      </c>
      <c r="F82" s="11" t="s">
        <v>463</v>
      </c>
      <c r="G82" s="11" t="s">
        <v>24</v>
      </c>
      <c r="H82" s="11" t="s">
        <v>25</v>
      </c>
      <c r="I82" s="11" t="s">
        <v>43</v>
      </c>
      <c r="J82" s="11" t="s">
        <v>44</v>
      </c>
      <c r="K82" s="11" t="s">
        <v>45</v>
      </c>
      <c r="L82" s="11">
        <v>-1</v>
      </c>
      <c r="M82" s="63">
        <v>105505</v>
      </c>
      <c r="N82" s="63">
        <v>-105505</v>
      </c>
      <c r="O82" s="63">
        <v>-8440.4</v>
      </c>
      <c r="P82" s="11" t="s">
        <v>29</v>
      </c>
      <c r="Q82" s="11" t="s">
        <v>53</v>
      </c>
      <c r="R82" s="15">
        <v>0.08</v>
      </c>
      <c r="S82" s="60" t="str">
        <f t="shared" si="16"/>
        <v>HBTL2510002277</v>
      </c>
      <c r="T82" s="62">
        <f t="shared" si="17"/>
        <v>45954</v>
      </c>
      <c r="U82" s="62">
        <v>45930</v>
      </c>
      <c r="V82" s="60" t="s">
        <v>303</v>
      </c>
      <c r="W82" s="60">
        <v>2661</v>
      </c>
      <c r="X82" s="60" t="str">
        <f>IFERROR(VLOOKUP(Q82,'Mã KH'!$A:$C,3,0),VLOOKUP(LEFT(E82,8),'Mã KH'!$B:$C,2,0))</f>
        <v>brg12342</v>
      </c>
      <c r="Y82" s="60" t="str">
        <f t="shared" si="18"/>
        <v>Hàng trả - BRG Mart Moonlight Vân Canh</v>
      </c>
      <c r="Z82" s="60" t="str">
        <f>VLOOKUP(J82,'mã sp'!$B$2:$D$9,3,0)</f>
        <v>GM500</v>
      </c>
      <c r="AA82">
        <f t="shared" si="19"/>
        <v>1</v>
      </c>
      <c r="AB82" s="29">
        <f t="shared" si="20"/>
        <v>105505</v>
      </c>
      <c r="AC82" s="29">
        <f t="shared" si="21"/>
        <v>8440.4</v>
      </c>
      <c r="AD82" s="29">
        <f t="shared" si="22"/>
        <v>113945.4</v>
      </c>
      <c r="AE82" t="str">
        <f t="shared" si="23"/>
        <v/>
      </c>
    </row>
    <row r="83" spans="1:31" x14ac:dyDescent="0.25">
      <c r="A83" s="11" t="s">
        <v>464</v>
      </c>
      <c r="B83" s="11" t="s">
        <v>20</v>
      </c>
      <c r="C83" s="12">
        <v>45955</v>
      </c>
      <c r="D83" s="11" t="s">
        <v>21</v>
      </c>
      <c r="E83" s="11" t="s">
        <v>465</v>
      </c>
      <c r="F83" s="11" t="s">
        <v>466</v>
      </c>
      <c r="G83" s="11" t="s">
        <v>24</v>
      </c>
      <c r="H83" s="11" t="s">
        <v>25</v>
      </c>
      <c r="I83" s="11" t="s">
        <v>26</v>
      </c>
      <c r="J83" s="11" t="s">
        <v>27</v>
      </c>
      <c r="K83" s="11" t="s">
        <v>28</v>
      </c>
      <c r="L83" s="11">
        <v>-5</v>
      </c>
      <c r="M83" s="63">
        <v>113113</v>
      </c>
      <c r="N83" s="63">
        <v>-565565</v>
      </c>
      <c r="O83" s="63">
        <v>-45245.2</v>
      </c>
      <c r="P83" s="11" t="s">
        <v>29</v>
      </c>
      <c r="Q83" s="11" t="s">
        <v>467</v>
      </c>
      <c r="R83" s="15">
        <v>0.08</v>
      </c>
      <c r="S83" s="60" t="str">
        <f t="shared" si="16"/>
        <v>HBTL2510002456</v>
      </c>
      <c r="T83" s="62">
        <f t="shared" si="17"/>
        <v>45955</v>
      </c>
      <c r="U83" s="62">
        <v>45930</v>
      </c>
      <c r="V83" s="60" t="s">
        <v>303</v>
      </c>
      <c r="W83" s="60">
        <v>2661</v>
      </c>
      <c r="X83" s="60" t="str">
        <f>IFERROR(VLOOKUP(Q83,'Mã KH'!$A:$C,3,0),VLOOKUP(LEFT(E83,8),'Mã KH'!$B:$C,2,0))</f>
        <v>BRG01</v>
      </c>
      <c r="Y83" s="60" t="str">
        <f t="shared" si="18"/>
        <v>Hàng trả - Siêu thị BRG Hàng Bài</v>
      </c>
      <c r="Z83" s="60" t="str">
        <f>VLOOKUP(J83,'mã sp'!$B$2:$D$9,3,0)</f>
        <v>CGM500</v>
      </c>
      <c r="AA83">
        <f t="shared" si="19"/>
        <v>5</v>
      </c>
      <c r="AB83" s="29">
        <f t="shared" si="20"/>
        <v>113113</v>
      </c>
      <c r="AC83" s="29">
        <f t="shared" si="21"/>
        <v>45245.200000000004</v>
      </c>
      <c r="AD83" s="29">
        <f t="shared" si="22"/>
        <v>610810.19999999995</v>
      </c>
      <c r="AE83" t="str">
        <f t="shared" si="23"/>
        <v/>
      </c>
    </row>
    <row r="84" spans="1:31" x14ac:dyDescent="0.25">
      <c r="A84" s="11" t="s">
        <v>464</v>
      </c>
      <c r="B84" s="11" t="s">
        <v>20</v>
      </c>
      <c r="C84" s="12">
        <v>45955</v>
      </c>
      <c r="D84" s="11" t="s">
        <v>21</v>
      </c>
      <c r="E84" s="11" t="s">
        <v>465</v>
      </c>
      <c r="F84" s="11" t="s">
        <v>466</v>
      </c>
      <c r="G84" s="11" t="s">
        <v>24</v>
      </c>
      <c r="H84" s="11" t="s">
        <v>25</v>
      </c>
      <c r="I84" s="11" t="s">
        <v>63</v>
      </c>
      <c r="J84" s="11" t="s">
        <v>64</v>
      </c>
      <c r="K84" s="11" t="s">
        <v>28</v>
      </c>
      <c r="L84" s="11">
        <v>-1</v>
      </c>
      <c r="M84" s="63">
        <v>52815</v>
      </c>
      <c r="N84" s="63">
        <v>-52815</v>
      </c>
      <c r="O84" s="63">
        <v>-4225.2</v>
      </c>
      <c r="P84" s="11" t="s">
        <v>29</v>
      </c>
      <c r="Q84" s="11" t="s">
        <v>467</v>
      </c>
      <c r="R84" s="15">
        <v>0.08</v>
      </c>
      <c r="S84" s="60" t="str">
        <f t="shared" si="16"/>
        <v>HBTL2510002456</v>
      </c>
      <c r="T84" s="62">
        <f t="shared" si="17"/>
        <v>45955</v>
      </c>
      <c r="U84" s="62">
        <v>45930</v>
      </c>
      <c r="V84" s="60" t="s">
        <v>303</v>
      </c>
      <c r="W84" s="60">
        <v>2661</v>
      </c>
      <c r="X84" s="60" t="str">
        <f>IFERROR(VLOOKUP(Q84,'Mã KH'!$A:$C,3,0),VLOOKUP(LEFT(E84,8),'Mã KH'!$B:$C,2,0))</f>
        <v>BRG01</v>
      </c>
      <c r="Y84" s="60" t="str">
        <f t="shared" si="18"/>
        <v>Hàng trả - Siêu thị BRG Hàng Bài</v>
      </c>
      <c r="Z84" s="60" t="str">
        <f>VLOOKUP(J84,'mã sp'!$B$2:$D$9,3,0)</f>
        <v>TH200</v>
      </c>
      <c r="AA84">
        <f t="shared" si="19"/>
        <v>1</v>
      </c>
      <c r="AB84" s="29">
        <f t="shared" si="20"/>
        <v>52815</v>
      </c>
      <c r="AC84" s="29">
        <f t="shared" si="21"/>
        <v>4225.2</v>
      </c>
      <c r="AD84" s="29">
        <f t="shared" si="22"/>
        <v>57040.2</v>
      </c>
      <c r="AE84" t="str">
        <f t="shared" si="23"/>
        <v/>
      </c>
    </row>
    <row r="85" spans="1:31" x14ac:dyDescent="0.25">
      <c r="A85" s="11" t="s">
        <v>468</v>
      </c>
      <c r="B85" s="11" t="s">
        <v>20</v>
      </c>
      <c r="C85" s="12">
        <v>45931</v>
      </c>
      <c r="D85" s="11" t="s">
        <v>21</v>
      </c>
      <c r="E85" s="11" t="s">
        <v>469</v>
      </c>
      <c r="F85" s="11" t="s">
        <v>68</v>
      </c>
      <c r="G85" s="11" t="s">
        <v>24</v>
      </c>
      <c r="H85" s="11" t="s">
        <v>25</v>
      </c>
      <c r="I85" s="11" t="s">
        <v>73</v>
      </c>
      <c r="J85" s="11" t="s">
        <v>74</v>
      </c>
      <c r="K85" s="11" t="s">
        <v>45</v>
      </c>
      <c r="L85" s="11">
        <v>-4</v>
      </c>
      <c r="M85" s="63">
        <v>62783</v>
      </c>
      <c r="N85" s="63">
        <v>-251132</v>
      </c>
      <c r="O85" s="63">
        <v>-20090.560000000001</v>
      </c>
      <c r="P85" s="11" t="s">
        <v>29</v>
      </c>
      <c r="Q85" s="11" t="s">
        <v>69</v>
      </c>
      <c r="R85" s="15">
        <v>0.08</v>
      </c>
      <c r="S85" s="60" t="str">
        <f t="shared" si="16"/>
        <v>HBTL2510000066</v>
      </c>
      <c r="T85" s="62">
        <f t="shared" si="17"/>
        <v>45931</v>
      </c>
      <c r="U85" s="62">
        <v>45930</v>
      </c>
      <c r="V85" s="60" t="s">
        <v>303</v>
      </c>
      <c r="W85" s="60">
        <v>2661</v>
      </c>
      <c r="X85" s="60" t="str">
        <f>IFERROR(VLOOKUP(Q85,'Mã KH'!$A:$C,3,0),VLOOKUP(LEFT(E85,8),'Mã KH'!$B:$C,2,0))</f>
        <v>brg13011</v>
      </c>
      <c r="Y85" s="60" t="str">
        <f t="shared" si="18"/>
        <v>Hàng trả - Seikamart Phạm Ngọc Thạch</v>
      </c>
      <c r="Z85" s="60" t="str">
        <f>VLOOKUP(J85,'mã sp'!$B$2:$D$9,3,0)</f>
        <v>CGM300</v>
      </c>
      <c r="AA85">
        <f t="shared" si="19"/>
        <v>4</v>
      </c>
      <c r="AB85" s="29">
        <f t="shared" si="20"/>
        <v>62783</v>
      </c>
      <c r="AC85" s="29">
        <f t="shared" si="21"/>
        <v>20090.560000000001</v>
      </c>
      <c r="AD85" s="29">
        <f t="shared" si="22"/>
        <v>271222.56</v>
      </c>
      <c r="AE85" t="str">
        <f t="shared" si="23"/>
        <v/>
      </c>
    </row>
    <row r="86" spans="1:31" x14ac:dyDescent="0.25">
      <c r="A86" s="11" t="s">
        <v>468</v>
      </c>
      <c r="B86" s="11" t="s">
        <v>20</v>
      </c>
      <c r="C86" s="12">
        <v>45931</v>
      </c>
      <c r="D86" s="11" t="s">
        <v>21</v>
      </c>
      <c r="E86" s="11" t="s">
        <v>469</v>
      </c>
      <c r="F86" s="11" t="s">
        <v>68</v>
      </c>
      <c r="G86" s="11" t="s">
        <v>24</v>
      </c>
      <c r="H86" s="11" t="s">
        <v>25</v>
      </c>
      <c r="I86" s="11" t="s">
        <v>63</v>
      </c>
      <c r="J86" s="11" t="s">
        <v>64</v>
      </c>
      <c r="K86" s="11" t="s">
        <v>28</v>
      </c>
      <c r="L86" s="11">
        <v>-2</v>
      </c>
      <c r="M86" s="63">
        <v>52815</v>
      </c>
      <c r="N86" s="63">
        <v>-105630</v>
      </c>
      <c r="O86" s="63">
        <v>-8450.4</v>
      </c>
      <c r="P86" s="11" t="s">
        <v>29</v>
      </c>
      <c r="Q86" s="11" t="s">
        <v>69</v>
      </c>
      <c r="R86" s="15">
        <v>0.08</v>
      </c>
      <c r="S86" s="60" t="str">
        <f t="shared" si="16"/>
        <v>HBTL2510000066</v>
      </c>
      <c r="T86" s="62">
        <f t="shared" si="17"/>
        <v>45931</v>
      </c>
      <c r="U86" s="62">
        <v>45930</v>
      </c>
      <c r="V86" s="60" t="s">
        <v>303</v>
      </c>
      <c r="W86" s="60">
        <v>2661</v>
      </c>
      <c r="X86" s="60" t="str">
        <f>IFERROR(VLOOKUP(Q86,'Mã KH'!$A:$C,3,0),VLOOKUP(LEFT(E86,8),'Mã KH'!$B:$C,2,0))</f>
        <v>brg13011</v>
      </c>
      <c r="Y86" s="60" t="str">
        <f t="shared" si="18"/>
        <v>Hàng trả - Seikamart Phạm Ngọc Thạch</v>
      </c>
      <c r="Z86" s="60" t="str">
        <f>VLOOKUP(J86,'mã sp'!$B$2:$D$9,3,0)</f>
        <v>TH200</v>
      </c>
      <c r="AA86">
        <f t="shared" si="19"/>
        <v>2</v>
      </c>
      <c r="AB86" s="29">
        <f t="shared" si="20"/>
        <v>52815</v>
      </c>
      <c r="AC86" s="29">
        <f t="shared" si="21"/>
        <v>8450.4</v>
      </c>
      <c r="AD86" s="29">
        <f t="shared" si="22"/>
        <v>114080.4</v>
      </c>
      <c r="AE86" t="str">
        <f t="shared" si="23"/>
        <v/>
      </c>
    </row>
    <row r="87" spans="1:31" x14ac:dyDescent="0.25">
      <c r="A87" s="11" t="s">
        <v>470</v>
      </c>
      <c r="B87" s="11" t="s">
        <v>20</v>
      </c>
      <c r="C87" s="12">
        <v>45931</v>
      </c>
      <c r="D87" s="11" t="s">
        <v>21</v>
      </c>
      <c r="E87" s="11" t="s">
        <v>471</v>
      </c>
      <c r="F87" s="11"/>
      <c r="G87" s="11" t="s">
        <v>24</v>
      </c>
      <c r="H87" s="11" t="s">
        <v>25</v>
      </c>
      <c r="I87" s="11" t="s">
        <v>43</v>
      </c>
      <c r="J87" s="11" t="s">
        <v>44</v>
      </c>
      <c r="K87" s="11" t="s">
        <v>45</v>
      </c>
      <c r="L87" s="11">
        <v>-2</v>
      </c>
      <c r="M87" s="63">
        <v>105505</v>
      </c>
      <c r="N87" s="63">
        <v>-211010</v>
      </c>
      <c r="O87" s="63">
        <v>-16880.8</v>
      </c>
      <c r="P87" s="11" t="s">
        <v>29</v>
      </c>
      <c r="Q87" s="11" t="s">
        <v>145</v>
      </c>
      <c r="R87" s="15">
        <v>0.08</v>
      </c>
      <c r="S87" s="60" t="str">
        <f t="shared" si="16"/>
        <v>HBTL2510000074</v>
      </c>
      <c r="T87" s="62">
        <f t="shared" si="17"/>
        <v>45931</v>
      </c>
      <c r="U87" s="62">
        <v>45930</v>
      </c>
      <c r="V87" s="60" t="s">
        <v>303</v>
      </c>
      <c r="W87" s="60">
        <v>2661</v>
      </c>
      <c r="X87" s="60" t="str">
        <f>IFERROR(VLOOKUP(Q87,'Mã KH'!$A:$C,3,0),VLOOKUP(LEFT(E87,8),'Mã KH'!$B:$C,2,0))</f>
        <v>brg12171</v>
      </c>
      <c r="Y87" s="60" t="str">
        <f t="shared" si="18"/>
        <v>Hàng trả - CH Hapro số 5 Hàm tử quan</v>
      </c>
      <c r="Z87" s="60" t="str">
        <f>VLOOKUP(J87,'mã sp'!$B$2:$D$9,3,0)</f>
        <v>GM500</v>
      </c>
      <c r="AA87">
        <f t="shared" si="19"/>
        <v>2</v>
      </c>
      <c r="AB87" s="29">
        <f t="shared" si="20"/>
        <v>105505</v>
      </c>
      <c r="AC87" s="29">
        <f t="shared" si="21"/>
        <v>16880.8</v>
      </c>
      <c r="AD87" s="29">
        <f t="shared" si="22"/>
        <v>227890.8</v>
      </c>
      <c r="AE87" t="str">
        <f t="shared" si="23"/>
        <v/>
      </c>
    </row>
    <row r="88" spans="1:31" x14ac:dyDescent="0.25">
      <c r="A88" s="11" t="s">
        <v>470</v>
      </c>
      <c r="B88" s="11" t="s">
        <v>20</v>
      </c>
      <c r="C88" s="12">
        <v>45931</v>
      </c>
      <c r="D88" s="11" t="s">
        <v>21</v>
      </c>
      <c r="E88" s="11" t="s">
        <v>471</v>
      </c>
      <c r="F88" s="11"/>
      <c r="G88" s="11" t="s">
        <v>24</v>
      </c>
      <c r="H88" s="11" t="s">
        <v>25</v>
      </c>
      <c r="I88" s="11" t="s">
        <v>133</v>
      </c>
      <c r="J88" s="11" t="s">
        <v>134</v>
      </c>
      <c r="K88" s="11" t="s">
        <v>28</v>
      </c>
      <c r="L88" s="11">
        <v>-1</v>
      </c>
      <c r="M88" s="63">
        <v>43700</v>
      </c>
      <c r="N88" s="63">
        <v>-43700</v>
      </c>
      <c r="O88" s="63">
        <v>-3496</v>
      </c>
      <c r="P88" s="11" t="s">
        <v>29</v>
      </c>
      <c r="Q88" s="11" t="s">
        <v>145</v>
      </c>
      <c r="R88" s="15">
        <v>0.08</v>
      </c>
      <c r="S88" s="60" t="str">
        <f t="shared" si="16"/>
        <v>HBTL2510000074</v>
      </c>
      <c r="T88" s="62">
        <f t="shared" si="17"/>
        <v>45931</v>
      </c>
      <c r="U88" s="62">
        <v>45930</v>
      </c>
      <c r="V88" s="60" t="s">
        <v>303</v>
      </c>
      <c r="W88" s="60">
        <v>2661</v>
      </c>
      <c r="X88" s="60" t="str">
        <f>IFERROR(VLOOKUP(Q88,'Mã KH'!$A:$C,3,0),VLOOKUP(LEFT(E88,8),'Mã KH'!$B:$C,2,0))</f>
        <v>brg12171</v>
      </c>
      <c r="Y88" s="60" t="str">
        <f t="shared" si="18"/>
        <v>Hàng trả - CH Hapro số 5 Hàm tử quan</v>
      </c>
      <c r="Z88" s="60" t="str">
        <f>VLOOKUP(J88,'mã sp'!$B$2:$D$9,3,0)</f>
        <v>MNH250</v>
      </c>
      <c r="AA88">
        <f t="shared" si="19"/>
        <v>1</v>
      </c>
      <c r="AB88" s="29">
        <f t="shared" si="20"/>
        <v>43700</v>
      </c>
      <c r="AC88" s="29">
        <f t="shared" si="21"/>
        <v>3496</v>
      </c>
      <c r="AD88" s="29">
        <f t="shared" si="22"/>
        <v>47196</v>
      </c>
      <c r="AE88" t="str">
        <f t="shared" si="23"/>
        <v/>
      </c>
    </row>
    <row r="89" spans="1:31" x14ac:dyDescent="0.25">
      <c r="A89" s="11" t="s">
        <v>470</v>
      </c>
      <c r="B89" s="11" t="s">
        <v>20</v>
      </c>
      <c r="C89" s="12">
        <v>45931</v>
      </c>
      <c r="D89" s="11" t="s">
        <v>21</v>
      </c>
      <c r="E89" s="11" t="s">
        <v>471</v>
      </c>
      <c r="F89" s="11"/>
      <c r="G89" s="11" t="s">
        <v>24</v>
      </c>
      <c r="H89" s="11" t="s">
        <v>25</v>
      </c>
      <c r="I89" s="11" t="s">
        <v>35</v>
      </c>
      <c r="J89" s="11" t="s">
        <v>36</v>
      </c>
      <c r="K89" s="11" t="s">
        <v>28</v>
      </c>
      <c r="L89" s="11">
        <v>-1</v>
      </c>
      <c r="M89" s="63">
        <v>106026</v>
      </c>
      <c r="N89" s="63">
        <v>-106026</v>
      </c>
      <c r="O89" s="63">
        <v>-8482.08</v>
      </c>
      <c r="P89" s="11" t="s">
        <v>29</v>
      </c>
      <c r="Q89" s="11" t="s">
        <v>145</v>
      </c>
      <c r="R89" s="15">
        <v>0.08</v>
      </c>
      <c r="S89" s="60" t="str">
        <f t="shared" si="16"/>
        <v>HBTL2510000074</v>
      </c>
      <c r="T89" s="62">
        <f t="shared" si="17"/>
        <v>45931</v>
      </c>
      <c r="U89" s="62">
        <v>45930</v>
      </c>
      <c r="V89" s="60" t="s">
        <v>303</v>
      </c>
      <c r="W89" s="60">
        <v>2661</v>
      </c>
      <c r="X89" s="60" t="str">
        <f>IFERROR(VLOOKUP(Q89,'Mã KH'!$A:$C,3,0),VLOOKUP(LEFT(E89,8),'Mã KH'!$B:$C,2,0))</f>
        <v>brg12171</v>
      </c>
      <c r="Y89" s="60" t="str">
        <f t="shared" si="18"/>
        <v>Hàng trả - CH Hapro số 5 Hàm tử quan</v>
      </c>
      <c r="Z89" s="60" t="str">
        <f>VLOOKUP(J89,'mã sp'!$B$2:$D$9,3,0)</f>
        <v>GXD500</v>
      </c>
      <c r="AA89">
        <f t="shared" si="19"/>
        <v>1</v>
      </c>
      <c r="AB89" s="29">
        <f t="shared" si="20"/>
        <v>106026</v>
      </c>
      <c r="AC89" s="29">
        <f t="shared" si="21"/>
        <v>8482.08</v>
      </c>
      <c r="AD89" s="29">
        <f t="shared" si="22"/>
        <v>114508.08</v>
      </c>
      <c r="AE89" t="str">
        <f t="shared" si="23"/>
        <v/>
      </c>
    </row>
    <row r="90" spans="1:31" x14ac:dyDescent="0.25">
      <c r="A90" s="11" t="s">
        <v>472</v>
      </c>
      <c r="B90" s="11" t="s">
        <v>20</v>
      </c>
      <c r="C90" s="12">
        <v>45932</v>
      </c>
      <c r="D90" s="11" t="s">
        <v>21</v>
      </c>
      <c r="E90" s="11" t="s">
        <v>473</v>
      </c>
      <c r="F90" s="11" t="s">
        <v>474</v>
      </c>
      <c r="G90" s="11" t="s">
        <v>24</v>
      </c>
      <c r="H90" s="11" t="s">
        <v>25</v>
      </c>
      <c r="I90" s="11" t="s">
        <v>43</v>
      </c>
      <c r="J90" s="11" t="s">
        <v>44</v>
      </c>
      <c r="K90" s="11" t="s">
        <v>45</v>
      </c>
      <c r="L90" s="11">
        <v>-2</v>
      </c>
      <c r="M90" s="63">
        <v>105505</v>
      </c>
      <c r="N90" s="63">
        <v>-211010</v>
      </c>
      <c r="O90" s="63">
        <v>-16880.8</v>
      </c>
      <c r="P90" s="11" t="s">
        <v>29</v>
      </c>
      <c r="Q90" s="11" t="s">
        <v>366</v>
      </c>
      <c r="R90" s="15">
        <v>0.08</v>
      </c>
      <c r="S90" s="60" t="str">
        <f t="shared" si="16"/>
        <v>HBTL2510000166</v>
      </c>
      <c r="T90" s="62">
        <f t="shared" si="17"/>
        <v>45932</v>
      </c>
      <c r="U90" s="62">
        <v>45930</v>
      </c>
      <c r="V90" s="60" t="s">
        <v>303</v>
      </c>
      <c r="W90" s="60">
        <v>2661</v>
      </c>
      <c r="X90" s="60" t="str">
        <f>IFERROR(VLOOKUP(Q90,'Mã KH'!$A:$C,3,0),VLOOKUP(LEFT(E90,8),'Mã KH'!$B:$C,2,0))</f>
        <v>brg12741</v>
      </c>
      <c r="Y90" s="60" t="str">
        <f t="shared" si="18"/>
        <v>Hàng trả - CH Haprofood 9 Lê Qúy Đôn</v>
      </c>
      <c r="Z90" s="60" t="str">
        <f>VLOOKUP(J90,'mã sp'!$B$2:$D$9,3,0)</f>
        <v>GM500</v>
      </c>
      <c r="AA90">
        <f t="shared" si="19"/>
        <v>2</v>
      </c>
      <c r="AB90" s="29">
        <f t="shared" si="20"/>
        <v>105505</v>
      </c>
      <c r="AC90" s="29">
        <f t="shared" si="21"/>
        <v>16880.8</v>
      </c>
      <c r="AD90" s="29">
        <f t="shared" si="22"/>
        <v>227890.8</v>
      </c>
      <c r="AE90" t="str">
        <f t="shared" si="23"/>
        <v/>
      </c>
    </row>
    <row r="91" spans="1:31" x14ac:dyDescent="0.25">
      <c r="A91" s="11" t="s">
        <v>475</v>
      </c>
      <c r="B91" s="11" t="s">
        <v>20</v>
      </c>
      <c r="C91" s="12">
        <v>45938</v>
      </c>
      <c r="D91" s="11" t="s">
        <v>21</v>
      </c>
      <c r="E91" s="11" t="s">
        <v>476</v>
      </c>
      <c r="F91" s="11" t="s">
        <v>78</v>
      </c>
      <c r="G91" s="11" t="s">
        <v>24</v>
      </c>
      <c r="H91" s="11" t="s">
        <v>25</v>
      </c>
      <c r="I91" s="11" t="s">
        <v>73</v>
      </c>
      <c r="J91" s="11" t="s">
        <v>74</v>
      </c>
      <c r="K91" s="11" t="s">
        <v>45</v>
      </c>
      <c r="L91" s="11">
        <v>-2</v>
      </c>
      <c r="M91" s="63">
        <v>69759</v>
      </c>
      <c r="N91" s="63">
        <v>-139518</v>
      </c>
      <c r="O91" s="63">
        <v>-11161.44</v>
      </c>
      <c r="P91" s="11" t="s">
        <v>29</v>
      </c>
      <c r="Q91" s="11" t="s">
        <v>79</v>
      </c>
      <c r="R91" s="15">
        <v>0.08</v>
      </c>
      <c r="S91" s="60" t="str">
        <f t="shared" si="16"/>
        <v>HBTL2510000849</v>
      </c>
      <c r="T91" s="62">
        <f t="shared" si="17"/>
        <v>45938</v>
      </c>
      <c r="U91" s="62">
        <v>45930</v>
      </c>
      <c r="V91" s="60" t="s">
        <v>303</v>
      </c>
      <c r="W91" s="60">
        <v>2661</v>
      </c>
      <c r="X91" s="60" t="str">
        <f>IFERROR(VLOOKUP(Q91,'Mã KH'!$A:$C,3,0),VLOOKUP(LEFT(E91,8),'Mã KH'!$B:$C,2,0))</f>
        <v>brg10101</v>
      </c>
      <c r="Y91" s="60" t="str">
        <f t="shared" si="18"/>
        <v>Hàng trả - Siêu thị intimex Hải Phòng</v>
      </c>
      <c r="Z91" s="60" t="str">
        <f>VLOOKUP(J91,'mã sp'!$B$2:$D$9,3,0)</f>
        <v>CGM300</v>
      </c>
      <c r="AA91">
        <f t="shared" si="19"/>
        <v>2</v>
      </c>
      <c r="AB91" s="29">
        <f t="shared" si="20"/>
        <v>69759</v>
      </c>
      <c r="AC91" s="29">
        <f t="shared" si="21"/>
        <v>11161.44</v>
      </c>
      <c r="AD91" s="29">
        <f t="shared" si="22"/>
        <v>150679.44</v>
      </c>
      <c r="AE91" t="str">
        <f t="shared" si="23"/>
        <v/>
      </c>
    </row>
    <row r="92" spans="1:31" x14ac:dyDescent="0.25">
      <c r="A92" s="11" t="s">
        <v>475</v>
      </c>
      <c r="B92" s="11" t="s">
        <v>20</v>
      </c>
      <c r="C92" s="12">
        <v>45938</v>
      </c>
      <c r="D92" s="11" t="s">
        <v>21</v>
      </c>
      <c r="E92" s="11" t="s">
        <v>476</v>
      </c>
      <c r="F92" s="11" t="s">
        <v>78</v>
      </c>
      <c r="G92" s="11" t="s">
        <v>24</v>
      </c>
      <c r="H92" s="11" t="s">
        <v>25</v>
      </c>
      <c r="I92" s="11" t="s">
        <v>63</v>
      </c>
      <c r="J92" s="11" t="s">
        <v>64</v>
      </c>
      <c r="K92" s="11" t="s">
        <v>28</v>
      </c>
      <c r="L92" s="11">
        <v>-3</v>
      </c>
      <c r="M92" s="63">
        <v>52815</v>
      </c>
      <c r="N92" s="63">
        <v>-158445</v>
      </c>
      <c r="O92" s="63">
        <v>-12675.6</v>
      </c>
      <c r="P92" s="11" t="s">
        <v>29</v>
      </c>
      <c r="Q92" s="11" t="s">
        <v>79</v>
      </c>
      <c r="R92" s="15">
        <v>0.08</v>
      </c>
      <c r="S92" s="60" t="str">
        <f t="shared" si="16"/>
        <v>HBTL2510000849</v>
      </c>
      <c r="T92" s="62">
        <f t="shared" si="17"/>
        <v>45938</v>
      </c>
      <c r="U92" s="62">
        <v>45930</v>
      </c>
      <c r="V92" s="60" t="s">
        <v>303</v>
      </c>
      <c r="W92" s="60">
        <v>2661</v>
      </c>
      <c r="X92" s="60" t="str">
        <f>IFERROR(VLOOKUP(Q92,'Mã KH'!$A:$C,3,0),VLOOKUP(LEFT(E92,8),'Mã KH'!$B:$C,2,0))</f>
        <v>brg10101</v>
      </c>
      <c r="Y92" s="60" t="str">
        <f t="shared" si="18"/>
        <v>Hàng trả - Siêu thị intimex Hải Phòng</v>
      </c>
      <c r="Z92" s="60" t="str">
        <f>VLOOKUP(J92,'mã sp'!$B$2:$D$9,3,0)</f>
        <v>TH200</v>
      </c>
      <c r="AA92">
        <f t="shared" si="19"/>
        <v>3</v>
      </c>
      <c r="AB92" s="29">
        <f t="shared" si="20"/>
        <v>52815</v>
      </c>
      <c r="AC92" s="29">
        <f t="shared" si="21"/>
        <v>12675.6</v>
      </c>
      <c r="AD92" s="29">
        <f t="shared" si="22"/>
        <v>171120.6</v>
      </c>
      <c r="AE92" t="str">
        <f t="shared" si="23"/>
        <v/>
      </c>
    </row>
    <row r="93" spans="1:31" x14ac:dyDescent="0.25">
      <c r="A93" s="11" t="s">
        <v>475</v>
      </c>
      <c r="B93" s="11" t="s">
        <v>20</v>
      </c>
      <c r="C93" s="12">
        <v>45938</v>
      </c>
      <c r="D93" s="11" t="s">
        <v>21</v>
      </c>
      <c r="E93" s="11" t="s">
        <v>476</v>
      </c>
      <c r="F93" s="11" t="s">
        <v>78</v>
      </c>
      <c r="G93" s="11" t="s">
        <v>24</v>
      </c>
      <c r="H93" s="11" t="s">
        <v>25</v>
      </c>
      <c r="I93" s="11" t="s">
        <v>80</v>
      </c>
      <c r="J93" s="11" t="s">
        <v>81</v>
      </c>
      <c r="K93" s="11" t="s">
        <v>28</v>
      </c>
      <c r="L93" s="11">
        <v>-2</v>
      </c>
      <c r="M93" s="63">
        <v>101845</v>
      </c>
      <c r="N93" s="63">
        <v>-203690</v>
      </c>
      <c r="O93" s="63">
        <v>-16295.2</v>
      </c>
      <c r="P93" s="11" t="s">
        <v>29</v>
      </c>
      <c r="Q93" s="11" t="s">
        <v>79</v>
      </c>
      <c r="R93" s="15">
        <v>0.08</v>
      </c>
      <c r="S93" s="60" t="str">
        <f t="shared" si="16"/>
        <v>HBTL2510000849</v>
      </c>
      <c r="T93" s="62">
        <f t="shared" si="17"/>
        <v>45938</v>
      </c>
      <c r="U93" s="62">
        <v>45930</v>
      </c>
      <c r="V93" s="60" t="s">
        <v>303</v>
      </c>
      <c r="W93" s="60">
        <v>2661</v>
      </c>
      <c r="X93" s="60" t="str">
        <f>IFERROR(VLOOKUP(Q93,'Mã KH'!$A:$C,3,0),VLOOKUP(LEFT(E93,8),'Mã KH'!$B:$C,2,0))</f>
        <v>brg10101</v>
      </c>
      <c r="Y93" s="60" t="str">
        <f t="shared" si="18"/>
        <v>Hàng trả - Siêu thị intimex Hải Phòng</v>
      </c>
      <c r="Z93" s="60" t="str">
        <f>VLOOKUP(J93,'mã sp'!$B$2:$D$9,3,0)</f>
        <v>TH400</v>
      </c>
      <c r="AA93">
        <f t="shared" si="19"/>
        <v>2</v>
      </c>
      <c r="AB93" s="29">
        <f t="shared" si="20"/>
        <v>101845</v>
      </c>
      <c r="AC93" s="29">
        <f t="shared" si="21"/>
        <v>16295.2</v>
      </c>
      <c r="AD93" s="29">
        <f t="shared" si="22"/>
        <v>219985.2</v>
      </c>
      <c r="AE93" t="str">
        <f t="shared" si="23"/>
        <v/>
      </c>
    </row>
    <row r="94" spans="1:31" x14ac:dyDescent="0.25">
      <c r="A94" s="11" t="s">
        <v>475</v>
      </c>
      <c r="B94" s="11" t="s">
        <v>20</v>
      </c>
      <c r="C94" s="12">
        <v>45938</v>
      </c>
      <c r="D94" s="11" t="s">
        <v>21</v>
      </c>
      <c r="E94" s="11" t="s">
        <v>476</v>
      </c>
      <c r="F94" s="11" t="s">
        <v>78</v>
      </c>
      <c r="G94" s="11" t="s">
        <v>24</v>
      </c>
      <c r="H94" s="11" t="s">
        <v>25</v>
      </c>
      <c r="I94" s="11" t="s">
        <v>43</v>
      </c>
      <c r="J94" s="11" t="s">
        <v>44</v>
      </c>
      <c r="K94" s="11" t="s">
        <v>45</v>
      </c>
      <c r="L94" s="11">
        <v>-2</v>
      </c>
      <c r="M94" s="63">
        <v>105505</v>
      </c>
      <c r="N94" s="63">
        <v>-211010</v>
      </c>
      <c r="O94" s="63">
        <v>-16880.8</v>
      </c>
      <c r="P94" s="11" t="s">
        <v>29</v>
      </c>
      <c r="Q94" s="11" t="s">
        <v>79</v>
      </c>
      <c r="R94" s="15">
        <v>0.08</v>
      </c>
      <c r="S94" s="60" t="str">
        <f t="shared" si="16"/>
        <v>HBTL2510000849</v>
      </c>
      <c r="T94" s="62">
        <f t="shared" si="17"/>
        <v>45938</v>
      </c>
      <c r="U94" s="62">
        <v>45930</v>
      </c>
      <c r="V94" s="60" t="s">
        <v>303</v>
      </c>
      <c r="W94" s="60">
        <v>2661</v>
      </c>
      <c r="X94" s="60" t="str">
        <f>IFERROR(VLOOKUP(Q94,'Mã KH'!$A:$C,3,0),VLOOKUP(LEFT(E94,8),'Mã KH'!$B:$C,2,0))</f>
        <v>brg10101</v>
      </c>
      <c r="Y94" s="60" t="str">
        <f t="shared" si="18"/>
        <v>Hàng trả - Siêu thị intimex Hải Phòng</v>
      </c>
      <c r="Z94" s="60" t="str">
        <f>VLOOKUP(J94,'mã sp'!$B$2:$D$9,3,0)</f>
        <v>GM500</v>
      </c>
      <c r="AA94">
        <f t="shared" si="19"/>
        <v>2</v>
      </c>
      <c r="AB94" s="29">
        <f t="shared" si="20"/>
        <v>105505</v>
      </c>
      <c r="AC94" s="29">
        <f t="shared" si="21"/>
        <v>16880.8</v>
      </c>
      <c r="AD94" s="29">
        <f t="shared" si="22"/>
        <v>227890.8</v>
      </c>
      <c r="AE94" t="str">
        <f t="shared" si="23"/>
        <v/>
      </c>
    </row>
    <row r="95" spans="1:31" x14ac:dyDescent="0.25">
      <c r="A95" s="11" t="s">
        <v>475</v>
      </c>
      <c r="B95" s="11" t="s">
        <v>20</v>
      </c>
      <c r="C95" s="12">
        <v>45938</v>
      </c>
      <c r="D95" s="11" t="s">
        <v>21</v>
      </c>
      <c r="E95" s="11" t="s">
        <v>476</v>
      </c>
      <c r="F95" s="11" t="s">
        <v>78</v>
      </c>
      <c r="G95" s="11" t="s">
        <v>24</v>
      </c>
      <c r="H95" s="11" t="s">
        <v>25</v>
      </c>
      <c r="I95" s="11" t="s">
        <v>57</v>
      </c>
      <c r="J95" s="11" t="s">
        <v>58</v>
      </c>
      <c r="K95" s="11" t="s">
        <v>28</v>
      </c>
      <c r="L95" s="11">
        <v>-2</v>
      </c>
      <c r="M95" s="63">
        <v>47673</v>
      </c>
      <c r="N95" s="63">
        <v>-95346</v>
      </c>
      <c r="O95" s="63">
        <v>-7627.68</v>
      </c>
      <c r="P95" s="11" t="s">
        <v>29</v>
      </c>
      <c r="Q95" s="11" t="s">
        <v>79</v>
      </c>
      <c r="R95" s="15">
        <v>0.08</v>
      </c>
      <c r="S95" s="60" t="str">
        <f t="shared" si="16"/>
        <v>HBTL2510000849</v>
      </c>
      <c r="T95" s="62">
        <f t="shared" si="17"/>
        <v>45938</v>
      </c>
      <c r="U95" s="62">
        <v>45930</v>
      </c>
      <c r="V95" s="60" t="s">
        <v>303</v>
      </c>
      <c r="W95" s="60">
        <v>2661</v>
      </c>
      <c r="X95" s="60" t="str">
        <f>IFERROR(VLOOKUP(Q95,'Mã KH'!$A:$C,3,0),VLOOKUP(LEFT(E95,8),'Mã KH'!$B:$C,2,0))</f>
        <v>brg10101</v>
      </c>
      <c r="Y95" s="60" t="str">
        <f t="shared" si="18"/>
        <v>Hàng trả - Siêu thị intimex Hải Phòng</v>
      </c>
      <c r="Z95" s="60" t="str">
        <f>VLOOKUP(J95,'mã sp'!$B$2:$D$9,3,0)</f>
        <v>GTLX250G</v>
      </c>
      <c r="AA95">
        <f t="shared" si="19"/>
        <v>2</v>
      </c>
      <c r="AB95" s="29">
        <f t="shared" si="20"/>
        <v>47673</v>
      </c>
      <c r="AC95" s="29">
        <f t="shared" si="21"/>
        <v>7627.68</v>
      </c>
      <c r="AD95" s="29">
        <f t="shared" si="22"/>
        <v>102973.68</v>
      </c>
      <c r="AE95" t="str">
        <f t="shared" si="23"/>
        <v/>
      </c>
    </row>
    <row r="96" spans="1:31" x14ac:dyDescent="0.25">
      <c r="A96" s="11" t="s">
        <v>475</v>
      </c>
      <c r="B96" s="11" t="s">
        <v>20</v>
      </c>
      <c r="C96" s="12">
        <v>45938</v>
      </c>
      <c r="D96" s="11" t="s">
        <v>21</v>
      </c>
      <c r="E96" s="11" t="s">
        <v>476</v>
      </c>
      <c r="F96" s="11" t="s">
        <v>78</v>
      </c>
      <c r="G96" s="11" t="s">
        <v>24</v>
      </c>
      <c r="H96" s="11" t="s">
        <v>25</v>
      </c>
      <c r="I96" s="11" t="s">
        <v>35</v>
      </c>
      <c r="J96" s="11" t="s">
        <v>36</v>
      </c>
      <c r="K96" s="11" t="s">
        <v>28</v>
      </c>
      <c r="L96" s="11">
        <v>-2</v>
      </c>
      <c r="M96" s="63">
        <v>106026</v>
      </c>
      <c r="N96" s="63">
        <v>-212052</v>
      </c>
      <c r="O96" s="63">
        <v>-16964.16</v>
      </c>
      <c r="P96" s="11" t="s">
        <v>29</v>
      </c>
      <c r="Q96" s="11" t="s">
        <v>79</v>
      </c>
      <c r="R96" s="15">
        <v>0.08</v>
      </c>
      <c r="S96" s="60" t="str">
        <f t="shared" si="16"/>
        <v>HBTL2510000849</v>
      </c>
      <c r="T96" s="62">
        <f t="shared" si="17"/>
        <v>45938</v>
      </c>
      <c r="U96" s="62">
        <v>45930</v>
      </c>
      <c r="V96" s="60" t="s">
        <v>303</v>
      </c>
      <c r="W96" s="60">
        <v>2661</v>
      </c>
      <c r="X96" s="60" t="str">
        <f>IFERROR(VLOOKUP(Q96,'Mã KH'!$A:$C,3,0),VLOOKUP(LEFT(E96,8),'Mã KH'!$B:$C,2,0))</f>
        <v>brg10101</v>
      </c>
      <c r="Y96" s="60" t="str">
        <f t="shared" si="18"/>
        <v>Hàng trả - Siêu thị intimex Hải Phòng</v>
      </c>
      <c r="Z96" s="60" t="str">
        <f>VLOOKUP(J96,'mã sp'!$B$2:$D$9,3,0)</f>
        <v>GXD500</v>
      </c>
      <c r="AA96">
        <f t="shared" si="19"/>
        <v>2</v>
      </c>
      <c r="AB96" s="29">
        <f t="shared" si="20"/>
        <v>106026</v>
      </c>
      <c r="AC96" s="29">
        <f t="shared" si="21"/>
        <v>16964.16</v>
      </c>
      <c r="AD96" s="29">
        <f t="shared" si="22"/>
        <v>229016.16</v>
      </c>
      <c r="AE96" t="str">
        <f t="shared" si="23"/>
        <v/>
      </c>
    </row>
    <row r="97" spans="1:31" x14ac:dyDescent="0.25">
      <c r="A97" s="11" t="s">
        <v>477</v>
      </c>
      <c r="B97" s="11" t="s">
        <v>20</v>
      </c>
      <c r="C97" s="12">
        <v>45941</v>
      </c>
      <c r="D97" s="11" t="s">
        <v>21</v>
      </c>
      <c r="E97" s="11" t="s">
        <v>478</v>
      </c>
      <c r="F97" s="11" t="s">
        <v>479</v>
      </c>
      <c r="G97" s="11" t="s">
        <v>24</v>
      </c>
      <c r="H97" s="11" t="s">
        <v>25</v>
      </c>
      <c r="I97" s="11" t="s">
        <v>63</v>
      </c>
      <c r="J97" s="11" t="s">
        <v>64</v>
      </c>
      <c r="K97" s="11" t="s">
        <v>28</v>
      </c>
      <c r="L97" s="11">
        <v>-1</v>
      </c>
      <c r="M97" s="63">
        <v>52815</v>
      </c>
      <c r="N97" s="63">
        <v>-52815</v>
      </c>
      <c r="O97" s="63">
        <v>-4225.2</v>
      </c>
      <c r="P97" s="11" t="s">
        <v>29</v>
      </c>
      <c r="Q97" s="11" t="s">
        <v>75</v>
      </c>
      <c r="R97" s="15">
        <v>0.08</v>
      </c>
      <c r="S97" s="60" t="str">
        <f t="shared" si="16"/>
        <v>HBTL2510001122</v>
      </c>
      <c r="T97" s="62">
        <f t="shared" si="17"/>
        <v>45941</v>
      </c>
      <c r="U97" s="62">
        <v>45930</v>
      </c>
      <c r="V97" s="60" t="s">
        <v>303</v>
      </c>
      <c r="W97" s="60">
        <v>2661</v>
      </c>
      <c r="X97" s="60" t="str">
        <f>IFERROR(VLOOKUP(Q97,'Mã KH'!$A:$C,3,0),VLOOKUP(LEFT(E97,8),'Mã KH'!$B:$C,2,0))</f>
        <v>brg12091</v>
      </c>
      <c r="Y97" s="60" t="str">
        <f t="shared" si="18"/>
        <v>Hàng trả - Siêu thị HaproMart A4 Vĩnh Phúc, Ba Đình</v>
      </c>
      <c r="Z97" s="60" t="str">
        <f>VLOOKUP(J97,'mã sp'!$B$2:$D$9,3,0)</f>
        <v>TH200</v>
      </c>
      <c r="AA97">
        <f t="shared" si="19"/>
        <v>1</v>
      </c>
      <c r="AB97" s="29">
        <f t="shared" si="20"/>
        <v>52815</v>
      </c>
      <c r="AC97" s="29">
        <f t="shared" si="21"/>
        <v>4225.2</v>
      </c>
      <c r="AD97" s="29">
        <f t="shared" si="22"/>
        <v>57040.2</v>
      </c>
      <c r="AE97" t="str">
        <f t="shared" si="23"/>
        <v/>
      </c>
    </row>
    <row r="98" spans="1:31" x14ac:dyDescent="0.25">
      <c r="A98" s="11" t="s">
        <v>480</v>
      </c>
      <c r="B98" s="11" t="s">
        <v>20</v>
      </c>
      <c r="C98" s="12">
        <v>45932</v>
      </c>
      <c r="D98" s="11" t="s">
        <v>21</v>
      </c>
      <c r="E98" s="11" t="s">
        <v>481</v>
      </c>
      <c r="F98" s="11"/>
      <c r="G98" s="11" t="s">
        <v>24</v>
      </c>
      <c r="H98" s="11" t="s">
        <v>25</v>
      </c>
      <c r="I98" s="11" t="s">
        <v>73</v>
      </c>
      <c r="J98" s="11" t="s">
        <v>74</v>
      </c>
      <c r="K98" s="11" t="s">
        <v>45</v>
      </c>
      <c r="L98" s="11">
        <v>-1</v>
      </c>
      <c r="M98" s="63">
        <v>69759</v>
      </c>
      <c r="N98" s="63">
        <v>-69759</v>
      </c>
      <c r="O98" s="63">
        <v>-5580.72</v>
      </c>
      <c r="P98" s="11" t="s">
        <v>29</v>
      </c>
      <c r="Q98" s="11" t="s">
        <v>138</v>
      </c>
      <c r="R98" s="15">
        <v>0.08</v>
      </c>
      <c r="S98" s="60" t="str">
        <f t="shared" si="16"/>
        <v>HBTL2510000129</v>
      </c>
      <c r="T98" s="62">
        <f t="shared" si="17"/>
        <v>45932</v>
      </c>
      <c r="U98" s="62">
        <v>45930</v>
      </c>
      <c r="V98" s="60" t="s">
        <v>303</v>
      </c>
      <c r="W98" s="60">
        <v>2661</v>
      </c>
      <c r="X98" s="60" t="str">
        <f>IFERROR(VLOOKUP(Q98,'Mã KH'!$A:$C,3,0),VLOOKUP(LEFT(E98,8),'Mã KH'!$B:$C,2,0))</f>
        <v>brg13061</v>
      </c>
      <c r="Y98" s="60" t="str">
        <f t="shared" si="18"/>
        <v>Hàng trả - Seika Dimond Westlake 98 Tô Ngọc Vân</v>
      </c>
      <c r="Z98" s="60" t="str">
        <f>VLOOKUP(J98,'mã sp'!$B$2:$D$9,3,0)</f>
        <v>CGM300</v>
      </c>
      <c r="AA98">
        <f t="shared" si="19"/>
        <v>1</v>
      </c>
      <c r="AB98" s="29">
        <f t="shared" si="20"/>
        <v>69759</v>
      </c>
      <c r="AC98" s="29">
        <f t="shared" si="21"/>
        <v>5580.72</v>
      </c>
      <c r="AD98" s="29">
        <f t="shared" si="22"/>
        <v>75339.72</v>
      </c>
      <c r="AE98" t="str">
        <f t="shared" si="23"/>
        <v/>
      </c>
    </row>
    <row r="99" spans="1:31" x14ac:dyDescent="0.25">
      <c r="A99" s="11" t="s">
        <v>480</v>
      </c>
      <c r="B99" s="11" t="s">
        <v>20</v>
      </c>
      <c r="C99" s="12">
        <v>45932</v>
      </c>
      <c r="D99" s="11" t="s">
        <v>21</v>
      </c>
      <c r="E99" s="11" t="s">
        <v>481</v>
      </c>
      <c r="F99" s="11"/>
      <c r="G99" s="11" t="s">
        <v>24</v>
      </c>
      <c r="H99" s="11" t="s">
        <v>25</v>
      </c>
      <c r="I99" s="11" t="s">
        <v>133</v>
      </c>
      <c r="J99" s="11" t="s">
        <v>134</v>
      </c>
      <c r="K99" s="11" t="s">
        <v>28</v>
      </c>
      <c r="L99" s="11">
        <v>-1</v>
      </c>
      <c r="M99" s="63">
        <v>43700</v>
      </c>
      <c r="N99" s="63">
        <v>-43700</v>
      </c>
      <c r="O99" s="63">
        <v>-3496</v>
      </c>
      <c r="P99" s="11" t="s">
        <v>29</v>
      </c>
      <c r="Q99" s="11" t="s">
        <v>138</v>
      </c>
      <c r="R99" s="15">
        <v>0.08</v>
      </c>
      <c r="S99" s="60" t="str">
        <f t="shared" si="16"/>
        <v>HBTL2510000129</v>
      </c>
      <c r="T99" s="62">
        <f t="shared" si="17"/>
        <v>45932</v>
      </c>
      <c r="U99" s="62">
        <v>45930</v>
      </c>
      <c r="V99" s="60" t="s">
        <v>303</v>
      </c>
      <c r="W99" s="60">
        <v>2661</v>
      </c>
      <c r="X99" s="60" t="str">
        <f>IFERROR(VLOOKUP(Q99,'Mã KH'!$A:$C,3,0),VLOOKUP(LEFT(E99,8),'Mã KH'!$B:$C,2,0))</f>
        <v>brg13061</v>
      </c>
      <c r="Y99" s="60" t="str">
        <f t="shared" si="18"/>
        <v>Hàng trả - Seika Dimond Westlake 98 Tô Ngọc Vân</v>
      </c>
      <c r="Z99" s="60" t="str">
        <f>VLOOKUP(J99,'mã sp'!$B$2:$D$9,3,0)</f>
        <v>MNH250</v>
      </c>
      <c r="AA99">
        <f t="shared" si="19"/>
        <v>1</v>
      </c>
      <c r="AB99" s="29">
        <f t="shared" si="20"/>
        <v>43700</v>
      </c>
      <c r="AC99" s="29">
        <f t="shared" si="21"/>
        <v>3496</v>
      </c>
      <c r="AD99" s="29">
        <f t="shared" si="22"/>
        <v>47196</v>
      </c>
      <c r="AE99" t="str">
        <f t="shared" si="23"/>
        <v/>
      </c>
    </row>
    <row r="100" spans="1:31" x14ac:dyDescent="0.25">
      <c r="A100" s="11" t="s">
        <v>482</v>
      </c>
      <c r="B100" s="11" t="s">
        <v>20</v>
      </c>
      <c r="C100" s="12">
        <v>45932</v>
      </c>
      <c r="D100" s="11" t="s">
        <v>21</v>
      </c>
      <c r="E100" s="11" t="s">
        <v>483</v>
      </c>
      <c r="F100" s="11" t="s">
        <v>484</v>
      </c>
      <c r="G100" s="11" t="s">
        <v>24</v>
      </c>
      <c r="H100" s="11" t="s">
        <v>25</v>
      </c>
      <c r="I100" s="11" t="s">
        <v>73</v>
      </c>
      <c r="J100" s="11" t="s">
        <v>74</v>
      </c>
      <c r="K100" s="11" t="s">
        <v>45</v>
      </c>
      <c r="L100" s="11">
        <v>-3</v>
      </c>
      <c r="M100" s="63">
        <v>69759</v>
      </c>
      <c r="N100" s="63">
        <v>-209277</v>
      </c>
      <c r="O100" s="63">
        <v>-16742.16</v>
      </c>
      <c r="P100" s="11" t="s">
        <v>29</v>
      </c>
      <c r="Q100" s="11" t="s">
        <v>485</v>
      </c>
      <c r="R100" s="15">
        <v>0.08</v>
      </c>
      <c r="S100" s="60" t="str">
        <f t="shared" si="16"/>
        <v>HBTL2510000102</v>
      </c>
      <c r="T100" s="62">
        <f t="shared" si="17"/>
        <v>45932</v>
      </c>
      <c r="U100" s="62">
        <v>45930</v>
      </c>
      <c r="V100" s="60" t="s">
        <v>303</v>
      </c>
      <c r="W100" s="60">
        <v>2661</v>
      </c>
      <c r="X100" s="60" t="str">
        <f>IFERROR(VLOOKUP(Q100,'Mã KH'!$A:$C,3,0),VLOOKUP(LEFT(E100,8),'Mã KH'!$B:$C,2,0))</f>
        <v>BRG01</v>
      </c>
      <c r="Y100" s="60" t="str">
        <f t="shared" si="18"/>
        <v>Hàng trả - CH HaproFood 156 Ngọc Lâm</v>
      </c>
      <c r="Z100" s="60" t="str">
        <f>VLOOKUP(J100,'mã sp'!$B$2:$D$9,3,0)</f>
        <v>CGM300</v>
      </c>
      <c r="AA100">
        <f t="shared" si="19"/>
        <v>3</v>
      </c>
      <c r="AB100" s="29">
        <f t="shared" si="20"/>
        <v>69759</v>
      </c>
      <c r="AC100" s="29">
        <f t="shared" si="21"/>
        <v>16742.16</v>
      </c>
      <c r="AD100" s="29">
        <f t="shared" si="22"/>
        <v>226019.16</v>
      </c>
      <c r="AE100" t="str">
        <f t="shared" si="23"/>
        <v/>
      </c>
    </row>
    <row r="101" spans="1:31" x14ac:dyDescent="0.25">
      <c r="A101" s="11" t="s">
        <v>482</v>
      </c>
      <c r="B101" s="11" t="s">
        <v>20</v>
      </c>
      <c r="C101" s="12">
        <v>45932</v>
      </c>
      <c r="D101" s="11" t="s">
        <v>21</v>
      </c>
      <c r="E101" s="11" t="s">
        <v>483</v>
      </c>
      <c r="F101" s="11" t="s">
        <v>484</v>
      </c>
      <c r="G101" s="11" t="s">
        <v>24</v>
      </c>
      <c r="H101" s="11" t="s">
        <v>25</v>
      </c>
      <c r="I101" s="11" t="s">
        <v>43</v>
      </c>
      <c r="J101" s="11" t="s">
        <v>44</v>
      </c>
      <c r="K101" s="11" t="s">
        <v>45</v>
      </c>
      <c r="L101" s="11">
        <v>-4</v>
      </c>
      <c r="M101" s="63">
        <v>105505</v>
      </c>
      <c r="N101" s="63">
        <v>-422020</v>
      </c>
      <c r="O101" s="63">
        <v>-33761.599999999999</v>
      </c>
      <c r="P101" s="11" t="s">
        <v>29</v>
      </c>
      <c r="Q101" s="11" t="s">
        <v>485</v>
      </c>
      <c r="R101" s="15">
        <v>0.08</v>
      </c>
      <c r="S101" s="60" t="str">
        <f t="shared" si="16"/>
        <v>HBTL2510000102</v>
      </c>
      <c r="T101" s="62">
        <f t="shared" si="17"/>
        <v>45932</v>
      </c>
      <c r="U101" s="62">
        <v>45930</v>
      </c>
      <c r="V101" s="60" t="s">
        <v>303</v>
      </c>
      <c r="W101" s="60">
        <v>2661</v>
      </c>
      <c r="X101" s="60" t="str">
        <f>IFERROR(VLOOKUP(Q101,'Mã KH'!$A:$C,3,0),VLOOKUP(LEFT(E101,8),'Mã KH'!$B:$C,2,0))</f>
        <v>BRG01</v>
      </c>
      <c r="Y101" s="60" t="str">
        <f t="shared" si="18"/>
        <v>Hàng trả - CH HaproFood 156 Ngọc Lâm</v>
      </c>
      <c r="Z101" s="60" t="str">
        <f>VLOOKUP(J101,'mã sp'!$B$2:$D$9,3,0)</f>
        <v>GM500</v>
      </c>
      <c r="AA101">
        <f t="shared" si="19"/>
        <v>4</v>
      </c>
      <c r="AB101" s="29">
        <f t="shared" si="20"/>
        <v>105505</v>
      </c>
      <c r="AC101" s="29">
        <f t="shared" si="21"/>
        <v>33761.599999999999</v>
      </c>
      <c r="AD101" s="29">
        <f t="shared" si="22"/>
        <v>455781.6</v>
      </c>
      <c r="AE101" t="str">
        <f t="shared" si="23"/>
        <v/>
      </c>
    </row>
    <row r="102" spans="1:31" x14ac:dyDescent="0.25">
      <c r="A102" s="11" t="s">
        <v>486</v>
      </c>
      <c r="B102" s="11" t="s">
        <v>20</v>
      </c>
      <c r="C102" s="12">
        <v>45937</v>
      </c>
      <c r="D102" s="11" t="s">
        <v>21</v>
      </c>
      <c r="E102" s="11" t="s">
        <v>487</v>
      </c>
      <c r="F102" s="11" t="s">
        <v>488</v>
      </c>
      <c r="G102" s="11" t="s">
        <v>24</v>
      </c>
      <c r="H102" s="11" t="s">
        <v>25</v>
      </c>
      <c r="I102" s="11" t="s">
        <v>133</v>
      </c>
      <c r="J102" s="11" t="s">
        <v>134</v>
      </c>
      <c r="K102" s="11" t="s">
        <v>28</v>
      </c>
      <c r="L102" s="11">
        <v>-2</v>
      </c>
      <c r="M102" s="63">
        <v>43700</v>
      </c>
      <c r="N102" s="63">
        <v>-87400</v>
      </c>
      <c r="O102" s="63">
        <v>-6992</v>
      </c>
      <c r="P102" s="11" t="s">
        <v>29</v>
      </c>
      <c r="Q102" s="11" t="s">
        <v>135</v>
      </c>
      <c r="R102" s="15">
        <v>0.08</v>
      </c>
      <c r="S102" s="60" t="str">
        <f t="shared" si="16"/>
        <v>HBTL2510000557</v>
      </c>
      <c r="T102" s="62">
        <f t="shared" si="17"/>
        <v>45937</v>
      </c>
      <c r="U102" s="62">
        <v>45930</v>
      </c>
      <c r="V102" s="60" t="s">
        <v>303</v>
      </c>
      <c r="W102" s="60">
        <v>2661</v>
      </c>
      <c r="X102" s="60" t="str">
        <f>IFERROR(VLOOKUP(Q102,'Mã KH'!$A:$C,3,0),VLOOKUP(LEFT(E102,8),'Mã KH'!$B:$C,2,0))</f>
        <v>brg13041</v>
      </c>
      <c r="Y102" s="60" t="str">
        <f t="shared" si="18"/>
        <v>Hàng trả - Seikamart 275 nguyễn Trãi</v>
      </c>
      <c r="Z102" s="60" t="str">
        <f>VLOOKUP(J102,'mã sp'!$B$2:$D$9,3,0)</f>
        <v>MNH250</v>
      </c>
      <c r="AA102">
        <f t="shared" si="19"/>
        <v>2</v>
      </c>
      <c r="AB102" s="29">
        <f t="shared" si="20"/>
        <v>43700</v>
      </c>
      <c r="AC102" s="29">
        <f t="shared" si="21"/>
        <v>6992</v>
      </c>
      <c r="AD102" s="29">
        <f t="shared" si="22"/>
        <v>94392</v>
      </c>
      <c r="AE102" t="str">
        <f t="shared" si="23"/>
        <v/>
      </c>
    </row>
    <row r="103" spans="1:31" x14ac:dyDescent="0.25">
      <c r="A103" s="11" t="s">
        <v>489</v>
      </c>
      <c r="B103" s="11" t="s">
        <v>20</v>
      </c>
      <c r="C103" s="12">
        <v>45939</v>
      </c>
      <c r="D103" s="11" t="s">
        <v>21</v>
      </c>
      <c r="E103" s="11" t="s">
        <v>490</v>
      </c>
      <c r="F103" s="11" t="s">
        <v>491</v>
      </c>
      <c r="G103" s="11" t="s">
        <v>24</v>
      </c>
      <c r="H103" s="11" t="s">
        <v>25</v>
      </c>
      <c r="I103" s="11" t="s">
        <v>43</v>
      </c>
      <c r="J103" s="11" t="s">
        <v>44</v>
      </c>
      <c r="K103" s="11" t="s">
        <v>45</v>
      </c>
      <c r="L103" s="11">
        <v>-1</v>
      </c>
      <c r="M103" s="63">
        <v>105505</v>
      </c>
      <c r="N103" s="63">
        <v>-105505</v>
      </c>
      <c r="O103" s="63">
        <v>-8440.4</v>
      </c>
      <c r="P103" s="11" t="s">
        <v>29</v>
      </c>
      <c r="Q103" s="11" t="s">
        <v>39</v>
      </c>
      <c r="R103" s="15">
        <v>0.08</v>
      </c>
      <c r="S103" s="60" t="str">
        <f t="shared" si="16"/>
        <v>HBTL2510000928</v>
      </c>
      <c r="T103" s="62">
        <f t="shared" si="17"/>
        <v>45939</v>
      </c>
      <c r="U103" s="62">
        <v>45930</v>
      </c>
      <c r="V103" s="60" t="s">
        <v>303</v>
      </c>
      <c r="W103" s="60">
        <v>2661</v>
      </c>
      <c r="X103" s="60" t="str">
        <f>IFERROR(VLOOKUP(Q103,'Mã KH'!$A:$C,3,0),VLOOKUP(LEFT(E103,8),'Mã KH'!$B:$C,2,0))</f>
        <v>brg11201</v>
      </c>
      <c r="Y103" s="60" t="str">
        <f t="shared" si="18"/>
        <v>Hàng trả - Fujimart Trung Yên</v>
      </c>
      <c r="Z103" s="60" t="str">
        <f>VLOOKUP(J103,'mã sp'!$B$2:$D$9,3,0)</f>
        <v>GM500</v>
      </c>
      <c r="AA103">
        <f t="shared" si="19"/>
        <v>1</v>
      </c>
      <c r="AB103" s="29">
        <f t="shared" si="20"/>
        <v>105505</v>
      </c>
      <c r="AC103" s="29">
        <f t="shared" si="21"/>
        <v>8440.4</v>
      </c>
      <c r="AD103" s="29">
        <f t="shared" si="22"/>
        <v>113945.4</v>
      </c>
      <c r="AE103" t="str">
        <f t="shared" si="23"/>
        <v/>
      </c>
    </row>
    <row r="104" spans="1:31" x14ac:dyDescent="0.25">
      <c r="A104" s="11" t="s">
        <v>489</v>
      </c>
      <c r="B104" s="11" t="s">
        <v>20</v>
      </c>
      <c r="C104" s="12">
        <v>45939</v>
      </c>
      <c r="D104" s="11" t="s">
        <v>21</v>
      </c>
      <c r="E104" s="11" t="s">
        <v>490</v>
      </c>
      <c r="F104" s="11" t="s">
        <v>491</v>
      </c>
      <c r="G104" s="11" t="s">
        <v>24</v>
      </c>
      <c r="H104" s="11" t="s">
        <v>25</v>
      </c>
      <c r="I104" s="11" t="s">
        <v>35</v>
      </c>
      <c r="J104" s="11" t="s">
        <v>36</v>
      </c>
      <c r="K104" s="11" t="s">
        <v>28</v>
      </c>
      <c r="L104" s="11">
        <v>-2</v>
      </c>
      <c r="M104" s="63">
        <v>106026</v>
      </c>
      <c r="N104" s="63">
        <v>-212052</v>
      </c>
      <c r="O104" s="63">
        <v>-16964.16</v>
      </c>
      <c r="P104" s="11" t="s">
        <v>29</v>
      </c>
      <c r="Q104" s="11" t="s">
        <v>39</v>
      </c>
      <c r="R104" s="15">
        <v>0.08</v>
      </c>
      <c r="S104" s="60" t="str">
        <f t="shared" si="16"/>
        <v>HBTL2510000928</v>
      </c>
      <c r="T104" s="62">
        <f t="shared" si="17"/>
        <v>45939</v>
      </c>
      <c r="U104" s="62">
        <v>45930</v>
      </c>
      <c r="V104" s="60" t="s">
        <v>303</v>
      </c>
      <c r="W104" s="60">
        <v>2661</v>
      </c>
      <c r="X104" s="60" t="str">
        <f>IFERROR(VLOOKUP(Q104,'Mã KH'!$A:$C,3,0),VLOOKUP(LEFT(E104,8),'Mã KH'!$B:$C,2,0))</f>
        <v>brg11201</v>
      </c>
      <c r="Y104" s="60" t="str">
        <f t="shared" si="18"/>
        <v>Hàng trả - Fujimart Trung Yên</v>
      </c>
      <c r="Z104" s="60" t="str">
        <f>VLOOKUP(J104,'mã sp'!$B$2:$D$9,3,0)</f>
        <v>GXD500</v>
      </c>
      <c r="AA104">
        <f t="shared" si="19"/>
        <v>2</v>
      </c>
      <c r="AB104" s="29">
        <f t="shared" si="20"/>
        <v>106026</v>
      </c>
      <c r="AC104" s="29">
        <f t="shared" si="21"/>
        <v>16964.16</v>
      </c>
      <c r="AD104" s="29">
        <f t="shared" si="22"/>
        <v>229016.16</v>
      </c>
      <c r="AE104" t="str">
        <f t="shared" si="23"/>
        <v/>
      </c>
    </row>
    <row r="105" spans="1:31" x14ac:dyDescent="0.25">
      <c r="A105" s="11" t="s">
        <v>492</v>
      </c>
      <c r="B105" s="11" t="s">
        <v>20</v>
      </c>
      <c r="C105" s="12">
        <v>45942</v>
      </c>
      <c r="D105" s="11" t="s">
        <v>21</v>
      </c>
      <c r="E105" s="11" t="s">
        <v>493</v>
      </c>
      <c r="F105" s="11"/>
      <c r="G105" s="11" t="s">
        <v>24</v>
      </c>
      <c r="H105" s="11" t="s">
        <v>25</v>
      </c>
      <c r="I105" s="11" t="s">
        <v>63</v>
      </c>
      <c r="J105" s="11" t="s">
        <v>64</v>
      </c>
      <c r="K105" s="11" t="s">
        <v>28</v>
      </c>
      <c r="L105" s="11">
        <v>-1</v>
      </c>
      <c r="M105" s="63">
        <v>52815</v>
      </c>
      <c r="N105" s="63">
        <v>-52815</v>
      </c>
      <c r="O105" s="63">
        <v>-4225.2</v>
      </c>
      <c r="P105" s="11" t="s">
        <v>29</v>
      </c>
      <c r="Q105" s="11" t="s">
        <v>145</v>
      </c>
      <c r="R105" s="15">
        <v>0.08</v>
      </c>
      <c r="S105" s="60" t="str">
        <f t="shared" si="16"/>
        <v>HBTL2510001195</v>
      </c>
      <c r="T105" s="62">
        <f t="shared" si="17"/>
        <v>45942</v>
      </c>
      <c r="U105" s="62">
        <v>45930</v>
      </c>
      <c r="V105" s="60" t="s">
        <v>303</v>
      </c>
      <c r="W105" s="60">
        <v>2661</v>
      </c>
      <c r="X105" s="60" t="str">
        <f>IFERROR(VLOOKUP(Q105,'Mã KH'!$A:$C,3,0),VLOOKUP(LEFT(E105,8),'Mã KH'!$B:$C,2,0))</f>
        <v>brg12171</v>
      </c>
      <c r="Y105" s="60" t="str">
        <f t="shared" si="18"/>
        <v>Hàng trả - CH Hapro số 5 Hàm tử quan</v>
      </c>
      <c r="Z105" s="60" t="str">
        <f>VLOOKUP(J105,'mã sp'!$B$2:$D$9,3,0)</f>
        <v>TH200</v>
      </c>
      <c r="AA105">
        <f t="shared" si="19"/>
        <v>1</v>
      </c>
      <c r="AB105" s="29">
        <f t="shared" si="20"/>
        <v>52815</v>
      </c>
      <c r="AC105" s="29">
        <f t="shared" si="21"/>
        <v>4225.2</v>
      </c>
      <c r="AD105" s="29">
        <f t="shared" si="22"/>
        <v>57040.2</v>
      </c>
      <c r="AE105" t="str">
        <f t="shared" si="23"/>
        <v/>
      </c>
    </row>
    <row r="106" spans="1:31" x14ac:dyDescent="0.25">
      <c r="A106" s="11" t="s">
        <v>492</v>
      </c>
      <c r="B106" s="11" t="s">
        <v>20</v>
      </c>
      <c r="C106" s="12">
        <v>45942</v>
      </c>
      <c r="D106" s="11" t="s">
        <v>21</v>
      </c>
      <c r="E106" s="11" t="s">
        <v>493</v>
      </c>
      <c r="F106" s="11"/>
      <c r="G106" s="11" t="s">
        <v>24</v>
      </c>
      <c r="H106" s="11" t="s">
        <v>25</v>
      </c>
      <c r="I106" s="11" t="s">
        <v>133</v>
      </c>
      <c r="J106" s="11" t="s">
        <v>134</v>
      </c>
      <c r="K106" s="11" t="s">
        <v>28</v>
      </c>
      <c r="L106" s="11">
        <v>-5</v>
      </c>
      <c r="M106" s="63">
        <v>43700</v>
      </c>
      <c r="N106" s="63">
        <v>-218500</v>
      </c>
      <c r="O106" s="63">
        <v>-17480</v>
      </c>
      <c r="P106" s="11" t="s">
        <v>29</v>
      </c>
      <c r="Q106" s="11" t="s">
        <v>145</v>
      </c>
      <c r="R106" s="15">
        <v>0.08</v>
      </c>
      <c r="S106" s="60" t="str">
        <f t="shared" si="16"/>
        <v>HBTL2510001195</v>
      </c>
      <c r="T106" s="62">
        <f t="shared" si="17"/>
        <v>45942</v>
      </c>
      <c r="U106" s="62">
        <v>45930</v>
      </c>
      <c r="V106" s="60" t="s">
        <v>303</v>
      </c>
      <c r="W106" s="60">
        <v>2661</v>
      </c>
      <c r="X106" s="60" t="str">
        <f>IFERROR(VLOOKUP(Q106,'Mã KH'!$A:$C,3,0),VLOOKUP(LEFT(E106,8),'Mã KH'!$B:$C,2,0))</f>
        <v>brg12171</v>
      </c>
      <c r="Y106" s="60" t="str">
        <f t="shared" si="18"/>
        <v>Hàng trả - CH Hapro số 5 Hàm tử quan</v>
      </c>
      <c r="Z106" s="60" t="str">
        <f>VLOOKUP(J106,'mã sp'!$B$2:$D$9,3,0)</f>
        <v>MNH250</v>
      </c>
      <c r="AA106">
        <f t="shared" si="19"/>
        <v>5</v>
      </c>
      <c r="AB106" s="29">
        <f t="shared" si="20"/>
        <v>43700</v>
      </c>
      <c r="AC106" s="29">
        <f t="shared" si="21"/>
        <v>17480</v>
      </c>
      <c r="AD106" s="29">
        <f t="shared" si="22"/>
        <v>235980</v>
      </c>
      <c r="AE106" t="str">
        <f t="shared" si="23"/>
        <v/>
      </c>
    </row>
    <row r="107" spans="1:31" x14ac:dyDescent="0.25">
      <c r="A107" s="11" t="s">
        <v>494</v>
      </c>
      <c r="B107" s="11" t="s">
        <v>20</v>
      </c>
      <c r="C107" s="12">
        <v>45933</v>
      </c>
      <c r="D107" s="11" t="s">
        <v>21</v>
      </c>
      <c r="E107" s="11" t="s">
        <v>495</v>
      </c>
      <c r="F107" s="11" t="s">
        <v>496</v>
      </c>
      <c r="G107" s="11" t="s">
        <v>24</v>
      </c>
      <c r="H107" s="11" t="s">
        <v>25</v>
      </c>
      <c r="I107" s="11" t="s">
        <v>35</v>
      </c>
      <c r="J107" s="11" t="s">
        <v>36</v>
      </c>
      <c r="K107" s="11" t="s">
        <v>28</v>
      </c>
      <c r="L107" s="11">
        <v>-1</v>
      </c>
      <c r="M107" s="63">
        <v>106023</v>
      </c>
      <c r="N107" s="63">
        <v>-106023</v>
      </c>
      <c r="O107" s="63">
        <v>-8481.84</v>
      </c>
      <c r="P107" s="11" t="s">
        <v>29</v>
      </c>
      <c r="Q107" s="11" t="s">
        <v>396</v>
      </c>
      <c r="R107" s="15">
        <v>0.08</v>
      </c>
      <c r="S107" s="60" t="str">
        <f t="shared" si="16"/>
        <v>HBTL2510000200</v>
      </c>
      <c r="T107" s="62">
        <f t="shared" si="17"/>
        <v>45933</v>
      </c>
      <c r="U107" s="62">
        <v>45930</v>
      </c>
      <c r="V107" s="60" t="s">
        <v>303</v>
      </c>
      <c r="W107" s="60">
        <v>2661</v>
      </c>
      <c r="X107" s="60" t="str">
        <f>IFERROR(VLOOKUP(Q107,'Mã KH'!$A:$C,3,0),VLOOKUP(LEFT(E107,8),'Mã KH'!$B:$C,2,0))</f>
        <v>brg11191</v>
      </c>
      <c r="Y107" s="60" t="str">
        <f t="shared" si="18"/>
        <v>Hàng trả - Fujimart Lê Văn Lương</v>
      </c>
      <c r="Z107" s="60" t="str">
        <f>VLOOKUP(J107,'mã sp'!$B$2:$D$9,3,0)</f>
        <v>GXD500</v>
      </c>
      <c r="AA107">
        <f t="shared" si="19"/>
        <v>1</v>
      </c>
      <c r="AB107" s="29">
        <f t="shared" si="20"/>
        <v>106023</v>
      </c>
      <c r="AC107" s="29">
        <f t="shared" si="21"/>
        <v>8481.84</v>
      </c>
      <c r="AD107" s="29">
        <f t="shared" si="22"/>
        <v>114504.84</v>
      </c>
      <c r="AE107" t="str">
        <f t="shared" si="23"/>
        <v/>
      </c>
    </row>
    <row r="108" spans="1:31" x14ac:dyDescent="0.25">
      <c r="A108" s="11" t="s">
        <v>497</v>
      </c>
      <c r="B108" s="11" t="s">
        <v>20</v>
      </c>
      <c r="C108" s="12">
        <v>45950</v>
      </c>
      <c r="D108" s="11" t="s">
        <v>21</v>
      </c>
      <c r="E108" s="11" t="s">
        <v>498</v>
      </c>
      <c r="F108" s="11" t="s">
        <v>499</v>
      </c>
      <c r="G108" s="11" t="s">
        <v>24</v>
      </c>
      <c r="H108" s="11" t="s">
        <v>25</v>
      </c>
      <c r="I108" s="11" t="s">
        <v>26</v>
      </c>
      <c r="J108" s="11" t="s">
        <v>27</v>
      </c>
      <c r="K108" s="11" t="s">
        <v>28</v>
      </c>
      <c r="L108" s="11">
        <v>-1</v>
      </c>
      <c r="M108" s="63">
        <v>113113</v>
      </c>
      <c r="N108" s="63">
        <v>-113113</v>
      </c>
      <c r="O108" s="63">
        <v>-9049.0400000000009</v>
      </c>
      <c r="P108" s="11" t="s">
        <v>29</v>
      </c>
      <c r="Q108" s="11" t="s">
        <v>39</v>
      </c>
      <c r="R108" s="15">
        <v>0.08</v>
      </c>
      <c r="S108" s="60" t="str">
        <f t="shared" si="16"/>
        <v>HBTL2510001829</v>
      </c>
      <c r="T108" s="62">
        <f t="shared" si="17"/>
        <v>45950</v>
      </c>
      <c r="U108" s="62">
        <v>45930</v>
      </c>
      <c r="V108" s="60" t="s">
        <v>303</v>
      </c>
      <c r="W108" s="60">
        <v>2661</v>
      </c>
      <c r="X108" s="60" t="str">
        <f>IFERROR(VLOOKUP(Q108,'Mã KH'!$A:$C,3,0),VLOOKUP(LEFT(E108,8),'Mã KH'!$B:$C,2,0))</f>
        <v>brg11201</v>
      </c>
      <c r="Y108" s="60" t="str">
        <f t="shared" si="18"/>
        <v>Hàng trả - Fujimart Trung Yên</v>
      </c>
      <c r="Z108" s="60" t="str">
        <f>VLOOKUP(J108,'mã sp'!$B$2:$D$9,3,0)</f>
        <v>CGM500</v>
      </c>
      <c r="AA108">
        <f t="shared" si="19"/>
        <v>1</v>
      </c>
      <c r="AB108" s="29">
        <f t="shared" si="20"/>
        <v>113113</v>
      </c>
      <c r="AC108" s="29">
        <f t="shared" si="21"/>
        <v>9049.0400000000009</v>
      </c>
      <c r="AD108" s="29">
        <f t="shared" si="22"/>
        <v>122162.04000000001</v>
      </c>
      <c r="AE108" t="str">
        <f t="shared" si="23"/>
        <v/>
      </c>
    </row>
    <row r="109" spans="1:31" x14ac:dyDescent="0.25">
      <c r="A109" s="11" t="s">
        <v>500</v>
      </c>
      <c r="B109" s="11" t="s">
        <v>20</v>
      </c>
      <c r="C109" s="12">
        <v>45950</v>
      </c>
      <c r="D109" s="11" t="s">
        <v>21</v>
      </c>
      <c r="E109" s="11" t="s">
        <v>501</v>
      </c>
      <c r="F109" s="11" t="s">
        <v>502</v>
      </c>
      <c r="G109" s="11" t="s">
        <v>24</v>
      </c>
      <c r="H109" s="11" t="s">
        <v>25</v>
      </c>
      <c r="I109" s="11" t="s">
        <v>43</v>
      </c>
      <c r="J109" s="11" t="s">
        <v>44</v>
      </c>
      <c r="K109" s="11" t="s">
        <v>45</v>
      </c>
      <c r="L109" s="11">
        <v>-1</v>
      </c>
      <c r="M109" s="63">
        <v>105505</v>
      </c>
      <c r="N109" s="63">
        <v>-105505</v>
      </c>
      <c r="O109" s="63">
        <v>-8440.4</v>
      </c>
      <c r="P109" s="11" t="s">
        <v>29</v>
      </c>
      <c r="Q109" s="11" t="s">
        <v>149</v>
      </c>
      <c r="R109" s="15">
        <v>0.08</v>
      </c>
      <c r="S109" s="60" t="str">
        <f t="shared" si="16"/>
        <v>HBTL2510001786</v>
      </c>
      <c r="T109" s="62">
        <f t="shared" si="17"/>
        <v>45950</v>
      </c>
      <c r="U109" s="62">
        <v>45930</v>
      </c>
      <c r="V109" s="60" t="s">
        <v>303</v>
      </c>
      <c r="W109" s="60">
        <v>2661</v>
      </c>
      <c r="X109" s="60" t="str">
        <f>IFERROR(VLOOKUP(Q109,'Mã KH'!$A:$C,3,0),VLOOKUP(LEFT(E109,8),'Mã KH'!$B:$C,2,0))</f>
        <v>brg12241</v>
      </c>
      <c r="Y109" s="60" t="str">
        <f t="shared" si="18"/>
        <v>Hàng trả - CH Hapro Chợ Bưởi</v>
      </c>
      <c r="Z109" s="60" t="str">
        <f>VLOOKUP(J109,'mã sp'!$B$2:$D$9,3,0)</f>
        <v>GM500</v>
      </c>
      <c r="AA109">
        <f t="shared" si="19"/>
        <v>1</v>
      </c>
      <c r="AB109" s="29">
        <f t="shared" si="20"/>
        <v>105505</v>
      </c>
      <c r="AC109" s="29">
        <f t="shared" si="21"/>
        <v>8440.4</v>
      </c>
      <c r="AD109" s="29">
        <f t="shared" si="22"/>
        <v>113945.4</v>
      </c>
      <c r="AE109" t="str">
        <f t="shared" si="23"/>
        <v/>
      </c>
    </row>
    <row r="110" spans="1:31" x14ac:dyDescent="0.25">
      <c r="A110" s="11" t="s">
        <v>503</v>
      </c>
      <c r="B110" s="11" t="s">
        <v>20</v>
      </c>
      <c r="C110" s="12">
        <v>45954</v>
      </c>
      <c r="D110" s="11" t="s">
        <v>21</v>
      </c>
      <c r="E110" s="11" t="s">
        <v>504</v>
      </c>
      <c r="F110" s="11" t="s">
        <v>78</v>
      </c>
      <c r="G110" s="11" t="s">
        <v>24</v>
      </c>
      <c r="H110" s="11" t="s">
        <v>25</v>
      </c>
      <c r="I110" s="11" t="s">
        <v>57</v>
      </c>
      <c r="J110" s="11" t="s">
        <v>58</v>
      </c>
      <c r="K110" s="11" t="s">
        <v>28</v>
      </c>
      <c r="L110" s="11">
        <v>-2</v>
      </c>
      <c r="M110" s="63">
        <v>47673</v>
      </c>
      <c r="N110" s="63">
        <v>-95346</v>
      </c>
      <c r="O110" s="63">
        <v>-7627.68</v>
      </c>
      <c r="P110" s="11" t="s">
        <v>29</v>
      </c>
      <c r="Q110" s="11" t="s">
        <v>79</v>
      </c>
      <c r="R110" s="15">
        <v>0.08</v>
      </c>
      <c r="S110" s="60" t="str">
        <f t="shared" si="16"/>
        <v>HBTL2510002249</v>
      </c>
      <c r="T110" s="62">
        <f t="shared" si="17"/>
        <v>45954</v>
      </c>
      <c r="U110" s="62">
        <v>45930</v>
      </c>
      <c r="V110" s="60" t="s">
        <v>303</v>
      </c>
      <c r="W110" s="60">
        <v>2661</v>
      </c>
      <c r="X110" s="60" t="str">
        <f>IFERROR(VLOOKUP(Q110,'Mã KH'!$A:$C,3,0),VLOOKUP(LEFT(E110,8),'Mã KH'!$B:$C,2,0))</f>
        <v>brg10101</v>
      </c>
      <c r="Y110" s="60" t="str">
        <f t="shared" si="18"/>
        <v>Hàng trả - Siêu thị intimex Hải Phòng</v>
      </c>
      <c r="Z110" s="60" t="str">
        <f>VLOOKUP(J110,'mã sp'!$B$2:$D$9,3,0)</f>
        <v>GTLX250G</v>
      </c>
      <c r="AA110">
        <f t="shared" si="19"/>
        <v>2</v>
      </c>
      <c r="AB110" s="29">
        <f t="shared" si="20"/>
        <v>47673</v>
      </c>
      <c r="AC110" s="29">
        <f t="shared" si="21"/>
        <v>7627.68</v>
      </c>
      <c r="AD110" s="29">
        <f t="shared" si="22"/>
        <v>102973.68</v>
      </c>
      <c r="AE110" t="str">
        <f t="shared" si="23"/>
        <v/>
      </c>
    </row>
    <row r="111" spans="1:31" x14ac:dyDescent="0.25">
      <c r="A111" s="11" t="s">
        <v>503</v>
      </c>
      <c r="B111" s="11" t="s">
        <v>20</v>
      </c>
      <c r="C111" s="12">
        <v>45954</v>
      </c>
      <c r="D111" s="11" t="s">
        <v>21</v>
      </c>
      <c r="E111" s="11" t="s">
        <v>504</v>
      </c>
      <c r="F111" s="11" t="s">
        <v>78</v>
      </c>
      <c r="G111" s="11" t="s">
        <v>24</v>
      </c>
      <c r="H111" s="11" t="s">
        <v>25</v>
      </c>
      <c r="I111" s="11" t="s">
        <v>35</v>
      </c>
      <c r="J111" s="11" t="s">
        <v>36</v>
      </c>
      <c r="K111" s="11" t="s">
        <v>28</v>
      </c>
      <c r="L111" s="11">
        <v>-3</v>
      </c>
      <c r="M111" s="63">
        <v>106026</v>
      </c>
      <c r="N111" s="63">
        <v>-318078</v>
      </c>
      <c r="O111" s="63">
        <v>-25446.240000000002</v>
      </c>
      <c r="P111" s="11" t="s">
        <v>29</v>
      </c>
      <c r="Q111" s="11" t="s">
        <v>79</v>
      </c>
      <c r="R111" s="15">
        <v>0.08</v>
      </c>
      <c r="S111" s="60" t="str">
        <f t="shared" si="16"/>
        <v>HBTL2510002249</v>
      </c>
      <c r="T111" s="62">
        <f t="shared" si="17"/>
        <v>45954</v>
      </c>
      <c r="U111" s="62">
        <v>45930</v>
      </c>
      <c r="V111" s="60" t="s">
        <v>303</v>
      </c>
      <c r="W111" s="60">
        <v>2661</v>
      </c>
      <c r="X111" s="60" t="str">
        <f>IFERROR(VLOOKUP(Q111,'Mã KH'!$A:$C,3,0),VLOOKUP(LEFT(E111,8),'Mã KH'!$B:$C,2,0))</f>
        <v>brg10101</v>
      </c>
      <c r="Y111" s="60" t="str">
        <f t="shared" si="18"/>
        <v>Hàng trả - Siêu thị intimex Hải Phòng</v>
      </c>
      <c r="Z111" s="60" t="str">
        <f>VLOOKUP(J111,'mã sp'!$B$2:$D$9,3,0)</f>
        <v>GXD500</v>
      </c>
      <c r="AA111">
        <f t="shared" si="19"/>
        <v>3</v>
      </c>
      <c r="AB111" s="29">
        <f t="shared" si="20"/>
        <v>106026</v>
      </c>
      <c r="AC111" s="29">
        <f t="shared" si="21"/>
        <v>25446.240000000002</v>
      </c>
      <c r="AD111" s="29">
        <f t="shared" si="22"/>
        <v>343524.24</v>
      </c>
      <c r="AE111" t="str">
        <f t="shared" si="23"/>
        <v/>
      </c>
    </row>
    <row r="112" spans="1:31" x14ac:dyDescent="0.25">
      <c r="A112" s="11" t="s">
        <v>505</v>
      </c>
      <c r="B112" s="11" t="s">
        <v>20</v>
      </c>
      <c r="C112" s="12">
        <v>45944</v>
      </c>
      <c r="D112" s="11" t="s">
        <v>21</v>
      </c>
      <c r="E112" s="11" t="s">
        <v>506</v>
      </c>
      <c r="F112" s="11"/>
      <c r="G112" s="11" t="s">
        <v>24</v>
      </c>
      <c r="H112" s="11" t="s">
        <v>25</v>
      </c>
      <c r="I112" s="11" t="s">
        <v>35</v>
      </c>
      <c r="J112" s="11" t="s">
        <v>36</v>
      </c>
      <c r="K112" s="11" t="s">
        <v>28</v>
      </c>
      <c r="L112" s="11">
        <v>-1</v>
      </c>
      <c r="M112" s="63">
        <v>106026</v>
      </c>
      <c r="N112" s="63">
        <v>-106026</v>
      </c>
      <c r="O112" s="63">
        <v>-8482.08</v>
      </c>
      <c r="P112" s="11" t="s">
        <v>29</v>
      </c>
      <c r="Q112" s="11" t="s">
        <v>145</v>
      </c>
      <c r="R112" s="15">
        <v>0.08</v>
      </c>
      <c r="S112" s="60" t="str">
        <f t="shared" si="16"/>
        <v>HBTL2510001403</v>
      </c>
      <c r="T112" s="62">
        <f t="shared" si="17"/>
        <v>45944</v>
      </c>
      <c r="U112" s="62">
        <v>45930</v>
      </c>
      <c r="V112" s="60" t="s">
        <v>303</v>
      </c>
      <c r="W112" s="60">
        <v>2661</v>
      </c>
      <c r="X112" s="60" t="str">
        <f>IFERROR(VLOOKUP(Q112,'Mã KH'!$A:$C,3,0),VLOOKUP(LEFT(E112,8),'Mã KH'!$B:$C,2,0))</f>
        <v>brg12171</v>
      </c>
      <c r="Y112" s="60" t="str">
        <f t="shared" si="18"/>
        <v>Hàng trả - CH Hapro số 5 Hàm tử quan</v>
      </c>
      <c r="Z112" s="60" t="str">
        <f>VLOOKUP(J112,'mã sp'!$B$2:$D$9,3,0)</f>
        <v>GXD500</v>
      </c>
      <c r="AA112">
        <f t="shared" si="19"/>
        <v>1</v>
      </c>
      <c r="AB112" s="29">
        <f t="shared" si="20"/>
        <v>106026</v>
      </c>
      <c r="AC112" s="29">
        <f t="shared" si="21"/>
        <v>8482.08</v>
      </c>
      <c r="AD112" s="29">
        <f t="shared" si="22"/>
        <v>114508.08</v>
      </c>
      <c r="AE112" t="str">
        <f t="shared" si="23"/>
        <v/>
      </c>
    </row>
    <row r="113" spans="1:31" x14ac:dyDescent="0.25">
      <c r="A113" s="11" t="s">
        <v>507</v>
      </c>
      <c r="B113" s="11" t="s">
        <v>20</v>
      </c>
      <c r="C113" s="12">
        <v>45946</v>
      </c>
      <c r="D113" s="11" t="s">
        <v>21</v>
      </c>
      <c r="E113" s="11" t="s">
        <v>508</v>
      </c>
      <c r="F113" s="11" t="s">
        <v>91</v>
      </c>
      <c r="G113" s="11" t="s">
        <v>24</v>
      </c>
      <c r="H113" s="11" t="s">
        <v>25</v>
      </c>
      <c r="I113" s="11" t="s">
        <v>63</v>
      </c>
      <c r="J113" s="11" t="s">
        <v>64</v>
      </c>
      <c r="K113" s="11" t="s">
        <v>28</v>
      </c>
      <c r="L113" s="11">
        <v>-2</v>
      </c>
      <c r="M113" s="63">
        <v>52815</v>
      </c>
      <c r="N113" s="63">
        <v>-105630</v>
      </c>
      <c r="O113" s="63">
        <v>-8450.4</v>
      </c>
      <c r="P113" s="11" t="s">
        <v>29</v>
      </c>
      <c r="Q113" s="11" t="s">
        <v>509</v>
      </c>
      <c r="R113" s="15">
        <v>0.08</v>
      </c>
      <c r="S113" s="60" t="str">
        <f t="shared" si="16"/>
        <v>HBTL2510001560</v>
      </c>
      <c r="T113" s="62">
        <f t="shared" si="17"/>
        <v>45946</v>
      </c>
      <c r="U113" s="62">
        <v>45930</v>
      </c>
      <c r="V113" s="60" t="s">
        <v>303</v>
      </c>
      <c r="W113" s="60">
        <v>2661</v>
      </c>
      <c r="X113" s="60" t="str">
        <f>IFERROR(VLOOKUP(Q113,'Mã KH'!$A:$C,3,0),VLOOKUP(LEFT(E113,8),'Mã KH'!$B:$C,2,0))</f>
        <v>BRG01</v>
      </c>
      <c r="Y113" s="60" t="str">
        <f t="shared" si="18"/>
        <v>Hàng trả - Siêu thị HaproMart Thanh Xuân</v>
      </c>
      <c r="Z113" s="60" t="str">
        <f>VLOOKUP(J113,'mã sp'!$B$2:$D$9,3,0)</f>
        <v>TH200</v>
      </c>
      <c r="AA113">
        <f t="shared" si="19"/>
        <v>2</v>
      </c>
      <c r="AB113" s="29">
        <f t="shared" si="20"/>
        <v>52815</v>
      </c>
      <c r="AC113" s="29">
        <f t="shared" si="21"/>
        <v>8450.4</v>
      </c>
      <c r="AD113" s="29">
        <f t="shared" si="22"/>
        <v>114080.4</v>
      </c>
      <c r="AE113" t="str">
        <f t="shared" si="23"/>
        <v/>
      </c>
    </row>
    <row r="114" spans="1:31" x14ac:dyDescent="0.25">
      <c r="A114" s="11" t="s">
        <v>507</v>
      </c>
      <c r="B114" s="11" t="s">
        <v>20</v>
      </c>
      <c r="C114" s="12">
        <v>45946</v>
      </c>
      <c r="D114" s="11" t="s">
        <v>21</v>
      </c>
      <c r="E114" s="11" t="s">
        <v>508</v>
      </c>
      <c r="F114" s="11" t="s">
        <v>91</v>
      </c>
      <c r="G114" s="11" t="s">
        <v>24</v>
      </c>
      <c r="H114" s="11" t="s">
        <v>25</v>
      </c>
      <c r="I114" s="11" t="s">
        <v>43</v>
      </c>
      <c r="J114" s="11" t="s">
        <v>44</v>
      </c>
      <c r="K114" s="11" t="s">
        <v>45</v>
      </c>
      <c r="L114" s="11">
        <v>-3</v>
      </c>
      <c r="M114" s="63">
        <v>94955</v>
      </c>
      <c r="N114" s="63">
        <v>-284865</v>
      </c>
      <c r="O114" s="63">
        <v>-22789.200000000001</v>
      </c>
      <c r="P114" s="11" t="s">
        <v>29</v>
      </c>
      <c r="Q114" s="11" t="s">
        <v>509</v>
      </c>
      <c r="R114" s="15">
        <v>0.08</v>
      </c>
      <c r="S114" s="60" t="str">
        <f t="shared" si="16"/>
        <v>HBTL2510001560</v>
      </c>
      <c r="T114" s="62">
        <f t="shared" si="17"/>
        <v>45946</v>
      </c>
      <c r="U114" s="62">
        <v>45930</v>
      </c>
      <c r="V114" s="60" t="s">
        <v>303</v>
      </c>
      <c r="W114" s="60">
        <v>2661</v>
      </c>
      <c r="X114" s="60" t="str">
        <f>IFERROR(VLOOKUP(Q114,'Mã KH'!$A:$C,3,0),VLOOKUP(LEFT(E114,8),'Mã KH'!$B:$C,2,0))</f>
        <v>BRG01</v>
      </c>
      <c r="Y114" s="60" t="str">
        <f t="shared" si="18"/>
        <v>Hàng trả - Siêu thị HaproMart Thanh Xuân</v>
      </c>
      <c r="Z114" s="60" t="str">
        <f>VLOOKUP(J114,'mã sp'!$B$2:$D$9,3,0)</f>
        <v>GM500</v>
      </c>
      <c r="AA114">
        <f t="shared" si="19"/>
        <v>3</v>
      </c>
      <c r="AB114" s="29">
        <f t="shared" si="20"/>
        <v>94955</v>
      </c>
      <c r="AC114" s="29">
        <f t="shared" si="21"/>
        <v>22789.200000000001</v>
      </c>
      <c r="AD114" s="29">
        <f t="shared" si="22"/>
        <v>307654.2</v>
      </c>
      <c r="AE114" t="str">
        <f t="shared" si="23"/>
        <v/>
      </c>
    </row>
    <row r="115" spans="1:31" x14ac:dyDescent="0.25">
      <c r="A115" s="11" t="s">
        <v>510</v>
      </c>
      <c r="B115" s="11" t="s">
        <v>20</v>
      </c>
      <c r="C115" s="12">
        <v>45954</v>
      </c>
      <c r="D115" s="11" t="s">
        <v>21</v>
      </c>
      <c r="E115" s="11" t="s">
        <v>511</v>
      </c>
      <c r="F115" s="11"/>
      <c r="G115" s="11" t="s">
        <v>24</v>
      </c>
      <c r="H115" s="11" t="s">
        <v>25</v>
      </c>
      <c r="I115" s="11" t="s">
        <v>43</v>
      </c>
      <c r="J115" s="11" t="s">
        <v>44</v>
      </c>
      <c r="K115" s="11" t="s">
        <v>45</v>
      </c>
      <c r="L115" s="11">
        <v>-2</v>
      </c>
      <c r="M115" s="63">
        <v>105505</v>
      </c>
      <c r="N115" s="63">
        <v>-211010</v>
      </c>
      <c r="O115" s="63">
        <v>-16880.8</v>
      </c>
      <c r="P115" s="11" t="s">
        <v>29</v>
      </c>
      <c r="Q115" s="11" t="s">
        <v>103</v>
      </c>
      <c r="R115" s="15">
        <v>0.08</v>
      </c>
      <c r="S115" s="60" t="str">
        <f t="shared" si="16"/>
        <v>HBTL2510002388</v>
      </c>
      <c r="T115" s="62">
        <f t="shared" si="17"/>
        <v>45954</v>
      </c>
      <c r="U115" s="62">
        <v>45930</v>
      </c>
      <c r="V115" s="60" t="s">
        <v>303</v>
      </c>
      <c r="W115" s="60">
        <v>2661</v>
      </c>
      <c r="X115" s="60" t="str">
        <f>IFERROR(VLOOKUP(Q115,'Mã KH'!$A:$C,3,0),VLOOKUP(LEFT(E115,8),'Mã KH'!$B:$C,2,0))</f>
        <v>brg12751</v>
      </c>
      <c r="Y115" s="60" t="str">
        <f t="shared" si="18"/>
        <v>Hàng trả - CH Haprofood 24 Trần Nhật Duật</v>
      </c>
      <c r="Z115" s="60" t="str">
        <f>VLOOKUP(J115,'mã sp'!$B$2:$D$9,3,0)</f>
        <v>GM500</v>
      </c>
      <c r="AA115">
        <f t="shared" si="19"/>
        <v>2</v>
      </c>
      <c r="AB115" s="29">
        <f t="shared" si="20"/>
        <v>105505</v>
      </c>
      <c r="AC115" s="29">
        <f t="shared" si="21"/>
        <v>16880.8</v>
      </c>
      <c r="AD115" s="29">
        <f t="shared" si="22"/>
        <v>227890.8</v>
      </c>
      <c r="AE115" t="str">
        <f t="shared" si="23"/>
        <v/>
      </c>
    </row>
    <row r="116" spans="1:31" x14ac:dyDescent="0.25">
      <c r="A116" s="11" t="s">
        <v>512</v>
      </c>
      <c r="B116" s="11" t="s">
        <v>20</v>
      </c>
      <c r="C116" s="12">
        <v>45944</v>
      </c>
      <c r="D116" s="11" t="s">
        <v>21</v>
      </c>
      <c r="E116" s="11" t="s">
        <v>513</v>
      </c>
      <c r="F116" s="11" t="s">
        <v>514</v>
      </c>
      <c r="G116" s="11" t="s">
        <v>24</v>
      </c>
      <c r="H116" s="11" t="s">
        <v>25</v>
      </c>
      <c r="I116" s="11" t="s">
        <v>43</v>
      </c>
      <c r="J116" s="11" t="s">
        <v>44</v>
      </c>
      <c r="K116" s="11" t="s">
        <v>45</v>
      </c>
      <c r="L116" s="11">
        <v>-1</v>
      </c>
      <c r="M116" s="63">
        <v>105505</v>
      </c>
      <c r="N116" s="63">
        <v>-105505</v>
      </c>
      <c r="O116" s="63">
        <v>-8440.4</v>
      </c>
      <c r="P116" s="11" t="s">
        <v>29</v>
      </c>
      <c r="Q116" s="11" t="s">
        <v>399</v>
      </c>
      <c r="R116" s="15">
        <v>0.08</v>
      </c>
      <c r="S116" s="60" t="str">
        <f t="shared" si="16"/>
        <v>HBTL2510001389</v>
      </c>
      <c r="T116" s="62">
        <f t="shared" si="17"/>
        <v>45944</v>
      </c>
      <c r="U116" s="62">
        <v>45930</v>
      </c>
      <c r="V116" s="60" t="s">
        <v>303</v>
      </c>
      <c r="W116" s="60">
        <v>2661</v>
      </c>
      <c r="X116" s="60" t="str">
        <f>IFERROR(VLOOKUP(Q116,'Mã KH'!$A:$C,3,0),VLOOKUP(LEFT(E116,8),'Mã KH'!$B:$C,2,0))</f>
        <v>brg10031</v>
      </c>
      <c r="Y116" s="60" t="str">
        <f t="shared" si="18"/>
        <v>Hàng trả - Siêu thị Fuji Ngọc Khánh</v>
      </c>
      <c r="Z116" s="60" t="str">
        <f>VLOOKUP(J116,'mã sp'!$B$2:$D$9,3,0)</f>
        <v>GM500</v>
      </c>
      <c r="AA116">
        <f t="shared" si="19"/>
        <v>1</v>
      </c>
      <c r="AB116" s="29">
        <f t="shared" si="20"/>
        <v>105505</v>
      </c>
      <c r="AC116" s="29">
        <f t="shared" si="21"/>
        <v>8440.4</v>
      </c>
      <c r="AD116" s="29">
        <f t="shared" si="22"/>
        <v>113945.4</v>
      </c>
      <c r="AE116" t="str">
        <f t="shared" si="23"/>
        <v/>
      </c>
    </row>
    <row r="117" spans="1:31" x14ac:dyDescent="0.25">
      <c r="A117" s="11" t="s">
        <v>512</v>
      </c>
      <c r="B117" s="11" t="s">
        <v>20</v>
      </c>
      <c r="C117" s="12">
        <v>45944</v>
      </c>
      <c r="D117" s="11" t="s">
        <v>21</v>
      </c>
      <c r="E117" s="11" t="s">
        <v>513</v>
      </c>
      <c r="F117" s="11" t="s">
        <v>514</v>
      </c>
      <c r="G117" s="11" t="s">
        <v>24</v>
      </c>
      <c r="H117" s="11" t="s">
        <v>25</v>
      </c>
      <c r="I117" s="11" t="s">
        <v>57</v>
      </c>
      <c r="J117" s="11" t="s">
        <v>58</v>
      </c>
      <c r="K117" s="11" t="s">
        <v>28</v>
      </c>
      <c r="L117" s="11">
        <v>-1</v>
      </c>
      <c r="M117" s="63">
        <v>47673</v>
      </c>
      <c r="N117" s="63">
        <v>-47673</v>
      </c>
      <c r="O117" s="63">
        <v>-3813.84</v>
      </c>
      <c r="P117" s="11" t="s">
        <v>29</v>
      </c>
      <c r="Q117" s="11" t="s">
        <v>399</v>
      </c>
      <c r="R117" s="15">
        <v>0.08</v>
      </c>
      <c r="S117" s="60" t="str">
        <f t="shared" si="16"/>
        <v>HBTL2510001389</v>
      </c>
      <c r="T117" s="62">
        <f t="shared" si="17"/>
        <v>45944</v>
      </c>
      <c r="U117" s="62">
        <v>45930</v>
      </c>
      <c r="V117" s="60" t="s">
        <v>303</v>
      </c>
      <c r="W117" s="60">
        <v>2661</v>
      </c>
      <c r="X117" s="60" t="str">
        <f>IFERROR(VLOOKUP(Q117,'Mã KH'!$A:$C,3,0),VLOOKUP(LEFT(E117,8),'Mã KH'!$B:$C,2,0))</f>
        <v>brg10031</v>
      </c>
      <c r="Y117" s="60" t="str">
        <f t="shared" si="18"/>
        <v>Hàng trả - Siêu thị Fuji Ngọc Khánh</v>
      </c>
      <c r="Z117" s="60" t="str">
        <f>VLOOKUP(J117,'mã sp'!$B$2:$D$9,3,0)</f>
        <v>GTLX250G</v>
      </c>
      <c r="AA117">
        <f t="shared" si="19"/>
        <v>1</v>
      </c>
      <c r="AB117" s="29">
        <f t="shared" si="20"/>
        <v>47673</v>
      </c>
      <c r="AC117" s="29">
        <f t="shared" si="21"/>
        <v>3813.84</v>
      </c>
      <c r="AD117" s="29">
        <f t="shared" si="22"/>
        <v>51486.84</v>
      </c>
      <c r="AE117" t="str">
        <f t="shared" si="23"/>
        <v/>
      </c>
    </row>
    <row r="118" spans="1:31" x14ac:dyDescent="0.25">
      <c r="A118" s="11" t="s">
        <v>459</v>
      </c>
      <c r="B118" s="11" t="s">
        <v>20</v>
      </c>
      <c r="C118" s="12">
        <v>45951</v>
      </c>
      <c r="D118" s="11" t="s">
        <v>21</v>
      </c>
      <c r="E118" s="11" t="s">
        <v>460</v>
      </c>
      <c r="F118" s="11"/>
      <c r="G118" s="11" t="s">
        <v>24</v>
      </c>
      <c r="H118" s="11" t="s">
        <v>25</v>
      </c>
      <c r="I118" s="11" t="s">
        <v>43</v>
      </c>
      <c r="J118" s="11" t="s">
        <v>44</v>
      </c>
      <c r="K118" s="11" t="s">
        <v>45</v>
      </c>
      <c r="L118" s="11">
        <v>-1</v>
      </c>
      <c r="M118" s="63">
        <v>105505</v>
      </c>
      <c r="N118" s="63">
        <v>-105505</v>
      </c>
      <c r="O118" s="63">
        <v>-8440.4</v>
      </c>
      <c r="P118" s="11" t="s">
        <v>29</v>
      </c>
      <c r="Q118" s="11" t="s">
        <v>109</v>
      </c>
      <c r="R118" s="15">
        <v>0.08</v>
      </c>
      <c r="S118" s="60" t="str">
        <f t="shared" si="16"/>
        <v>HBTL2510001925</v>
      </c>
      <c r="T118" s="62">
        <f t="shared" si="17"/>
        <v>45951</v>
      </c>
      <c r="U118" s="62">
        <v>45930</v>
      </c>
      <c r="V118" s="60" t="s">
        <v>303</v>
      </c>
      <c r="W118" s="60">
        <v>2661</v>
      </c>
      <c r="X118" s="60" t="str">
        <f>IFERROR(VLOOKUP(Q118,'Mã KH'!$A:$C,3,0),VLOOKUP(LEFT(E118,8),'Mã KH'!$B:$C,2,0))</f>
        <v>brg12351</v>
      </c>
      <c r="Y118" s="60" t="str">
        <f t="shared" si="18"/>
        <v>Hàng trả - CH Hapro 83 Nguyễn An Ninh</v>
      </c>
      <c r="Z118" s="60" t="str">
        <f>VLOOKUP(J118,'mã sp'!$B$2:$D$9,3,0)</f>
        <v>GM500</v>
      </c>
      <c r="AA118">
        <f t="shared" si="19"/>
        <v>1</v>
      </c>
      <c r="AB118" s="29">
        <f t="shared" si="20"/>
        <v>105505</v>
      </c>
      <c r="AC118" s="29">
        <f t="shared" si="21"/>
        <v>8440.4</v>
      </c>
      <c r="AD118" s="29">
        <f t="shared" si="22"/>
        <v>113945.4</v>
      </c>
      <c r="AE118" t="str">
        <f t="shared" si="23"/>
        <v/>
      </c>
    </row>
    <row r="119" spans="1:31" x14ac:dyDescent="0.25">
      <c r="A119" s="11" t="s">
        <v>453</v>
      </c>
      <c r="B119" s="11" t="s">
        <v>20</v>
      </c>
      <c r="C119" s="12">
        <v>45943</v>
      </c>
      <c r="D119" s="11" t="s">
        <v>21</v>
      </c>
      <c r="E119" s="11" t="s">
        <v>454</v>
      </c>
      <c r="F119" s="11" t="s">
        <v>455</v>
      </c>
      <c r="G119" s="11" t="s">
        <v>24</v>
      </c>
      <c r="H119" s="11" t="s">
        <v>25</v>
      </c>
      <c r="I119" s="11" t="s">
        <v>73</v>
      </c>
      <c r="J119" s="11" t="s">
        <v>74</v>
      </c>
      <c r="K119" s="11" t="s">
        <v>45</v>
      </c>
      <c r="L119" s="11">
        <v>-1</v>
      </c>
      <c r="M119" s="63">
        <v>69759</v>
      </c>
      <c r="N119" s="63">
        <v>-69759</v>
      </c>
      <c r="O119" s="63">
        <v>-5580.72</v>
      </c>
      <c r="P119" s="11" t="s">
        <v>29</v>
      </c>
      <c r="Q119" s="11" t="s">
        <v>391</v>
      </c>
      <c r="R119" s="15">
        <v>0.08</v>
      </c>
      <c r="S119" s="60" t="str">
        <f t="shared" si="16"/>
        <v>HBTL2510001330</v>
      </c>
      <c r="T119" s="62">
        <f t="shared" si="17"/>
        <v>45943</v>
      </c>
      <c r="U119" s="62">
        <v>45930</v>
      </c>
      <c r="V119" s="60" t="s">
        <v>303</v>
      </c>
      <c r="W119" s="60">
        <v>2661</v>
      </c>
      <c r="X119" s="60" t="str">
        <f>IFERROR(VLOOKUP(Q119,'Mã KH'!$A:$C,3,0),VLOOKUP(LEFT(E119,8),'Mã KH'!$B:$C,2,0))</f>
        <v>brg12331</v>
      </c>
      <c r="Y119" s="60" t="str">
        <f t="shared" si="18"/>
        <v>Hàng trả - CH Hapro 160-162 ngõ Thái Thịnh I</v>
      </c>
      <c r="Z119" s="60" t="str">
        <f>VLOOKUP(J119,'mã sp'!$B$2:$D$9,3,0)</f>
        <v>CGM300</v>
      </c>
      <c r="AA119">
        <f t="shared" si="19"/>
        <v>1</v>
      </c>
      <c r="AB119" s="29">
        <f t="shared" si="20"/>
        <v>69759</v>
      </c>
      <c r="AC119" s="29">
        <f t="shared" si="21"/>
        <v>5580.72</v>
      </c>
      <c r="AD119" s="29">
        <f t="shared" si="22"/>
        <v>75339.72</v>
      </c>
      <c r="AE119" t="str">
        <f t="shared" si="23"/>
        <v/>
      </c>
    </row>
    <row r="120" spans="1:31" x14ac:dyDescent="0.25">
      <c r="A120" s="11" t="s">
        <v>453</v>
      </c>
      <c r="B120" s="11" t="s">
        <v>20</v>
      </c>
      <c r="C120" s="12">
        <v>45943</v>
      </c>
      <c r="D120" s="11" t="s">
        <v>21</v>
      </c>
      <c r="E120" s="11" t="s">
        <v>454</v>
      </c>
      <c r="F120" s="11" t="s">
        <v>455</v>
      </c>
      <c r="G120" s="11" t="s">
        <v>24</v>
      </c>
      <c r="H120" s="11" t="s">
        <v>25</v>
      </c>
      <c r="I120" s="11" t="s">
        <v>63</v>
      </c>
      <c r="J120" s="11" t="s">
        <v>64</v>
      </c>
      <c r="K120" s="11" t="s">
        <v>28</v>
      </c>
      <c r="L120" s="11">
        <v>-2</v>
      </c>
      <c r="M120" s="63">
        <v>52815</v>
      </c>
      <c r="N120" s="63">
        <v>-105630</v>
      </c>
      <c r="O120" s="63">
        <v>-8450.4</v>
      </c>
      <c r="P120" s="11" t="s">
        <v>29</v>
      </c>
      <c r="Q120" s="11" t="s">
        <v>391</v>
      </c>
      <c r="R120" s="15">
        <v>0.08</v>
      </c>
      <c r="S120" s="60" t="str">
        <f t="shared" si="16"/>
        <v>HBTL2510001330</v>
      </c>
      <c r="T120" s="62">
        <f t="shared" si="17"/>
        <v>45943</v>
      </c>
      <c r="U120" s="62">
        <v>45930</v>
      </c>
      <c r="V120" s="60" t="s">
        <v>303</v>
      </c>
      <c r="W120" s="60">
        <v>2661</v>
      </c>
      <c r="X120" s="60" t="str">
        <f>IFERROR(VLOOKUP(Q120,'Mã KH'!$A:$C,3,0),VLOOKUP(LEFT(E120,8),'Mã KH'!$B:$C,2,0))</f>
        <v>brg12331</v>
      </c>
      <c r="Y120" s="60" t="str">
        <f t="shared" si="18"/>
        <v>Hàng trả - CH Hapro 160-162 ngõ Thái Thịnh I</v>
      </c>
      <c r="Z120" s="60" t="str">
        <f>VLOOKUP(J120,'mã sp'!$B$2:$D$9,3,0)</f>
        <v>TH200</v>
      </c>
      <c r="AA120">
        <f t="shared" si="19"/>
        <v>2</v>
      </c>
      <c r="AB120" s="29">
        <f t="shared" si="20"/>
        <v>52815</v>
      </c>
      <c r="AC120" s="29">
        <f t="shared" si="21"/>
        <v>8450.4</v>
      </c>
      <c r="AD120" s="29">
        <f t="shared" si="22"/>
        <v>114080.4</v>
      </c>
      <c r="AE120" t="str">
        <f t="shared" si="23"/>
        <v/>
      </c>
    </row>
    <row r="121" spans="1:31" x14ac:dyDescent="0.25">
      <c r="A121" s="11" t="s">
        <v>515</v>
      </c>
      <c r="B121" s="11" t="s">
        <v>20</v>
      </c>
      <c r="C121" s="12">
        <v>45945</v>
      </c>
      <c r="D121" s="11" t="s">
        <v>21</v>
      </c>
      <c r="E121" s="11" t="s">
        <v>516</v>
      </c>
      <c r="F121" s="11" t="s">
        <v>517</v>
      </c>
      <c r="G121" s="11" t="s">
        <v>24</v>
      </c>
      <c r="H121" s="11" t="s">
        <v>25</v>
      </c>
      <c r="I121" s="11" t="s">
        <v>26</v>
      </c>
      <c r="J121" s="11" t="s">
        <v>27</v>
      </c>
      <c r="K121" s="11" t="s">
        <v>28</v>
      </c>
      <c r="L121" s="11">
        <v>-1</v>
      </c>
      <c r="M121" s="63">
        <v>113113</v>
      </c>
      <c r="N121" s="63">
        <v>-113113</v>
      </c>
      <c r="O121" s="63">
        <v>-9049.0400000000009</v>
      </c>
      <c r="P121" s="11" t="s">
        <v>29</v>
      </c>
      <c r="Q121" s="11" t="s">
        <v>467</v>
      </c>
      <c r="R121" s="15">
        <v>0.08</v>
      </c>
      <c r="S121" s="60" t="str">
        <f t="shared" si="16"/>
        <v>HBTL2510001500</v>
      </c>
      <c r="T121" s="62">
        <f t="shared" si="17"/>
        <v>45945</v>
      </c>
      <c r="U121" s="62">
        <v>45930</v>
      </c>
      <c r="V121" s="60" t="s">
        <v>303</v>
      </c>
      <c r="W121" s="60">
        <v>2661</v>
      </c>
      <c r="X121" s="60" t="str">
        <f>IFERROR(VLOOKUP(Q121,'Mã KH'!$A:$C,3,0),VLOOKUP(LEFT(E121,8),'Mã KH'!$B:$C,2,0))</f>
        <v>BRG01</v>
      </c>
      <c r="Y121" s="60" t="str">
        <f t="shared" si="18"/>
        <v>Hàng trả - Siêu thị BRG Hàng Bài</v>
      </c>
      <c r="Z121" s="60" t="str">
        <f>VLOOKUP(J121,'mã sp'!$B$2:$D$9,3,0)</f>
        <v>CGM500</v>
      </c>
      <c r="AA121">
        <f t="shared" si="19"/>
        <v>1</v>
      </c>
      <c r="AB121" s="29">
        <f t="shared" si="20"/>
        <v>113113</v>
      </c>
      <c r="AC121" s="29">
        <f t="shared" si="21"/>
        <v>9049.0400000000009</v>
      </c>
      <c r="AD121" s="29">
        <f t="shared" si="22"/>
        <v>122162.04000000001</v>
      </c>
      <c r="AE121" t="str">
        <f t="shared" si="23"/>
        <v/>
      </c>
    </row>
    <row r="122" spans="1:31" x14ac:dyDescent="0.25">
      <c r="A122" s="11" t="s">
        <v>515</v>
      </c>
      <c r="B122" s="11" t="s">
        <v>20</v>
      </c>
      <c r="C122" s="12">
        <v>45945</v>
      </c>
      <c r="D122" s="11" t="s">
        <v>21</v>
      </c>
      <c r="E122" s="11" t="s">
        <v>516</v>
      </c>
      <c r="F122" s="11" t="s">
        <v>517</v>
      </c>
      <c r="G122" s="11" t="s">
        <v>24</v>
      </c>
      <c r="H122" s="11" t="s">
        <v>25</v>
      </c>
      <c r="I122" s="11" t="s">
        <v>43</v>
      </c>
      <c r="J122" s="11" t="s">
        <v>44</v>
      </c>
      <c r="K122" s="11" t="s">
        <v>45</v>
      </c>
      <c r="L122" s="11">
        <v>-6</v>
      </c>
      <c r="M122" s="63">
        <v>105505</v>
      </c>
      <c r="N122" s="63">
        <v>-633030</v>
      </c>
      <c r="O122" s="63">
        <v>-50642.400000000001</v>
      </c>
      <c r="P122" s="11" t="s">
        <v>29</v>
      </c>
      <c r="Q122" s="11" t="s">
        <v>467</v>
      </c>
      <c r="R122" s="15">
        <v>0.08</v>
      </c>
      <c r="S122" s="60" t="str">
        <f t="shared" si="16"/>
        <v>HBTL2510001500</v>
      </c>
      <c r="T122" s="62">
        <f t="shared" si="17"/>
        <v>45945</v>
      </c>
      <c r="U122" s="62">
        <v>45930</v>
      </c>
      <c r="V122" s="60" t="s">
        <v>303</v>
      </c>
      <c r="W122" s="60">
        <v>2661</v>
      </c>
      <c r="X122" s="60" t="str">
        <f>IFERROR(VLOOKUP(Q122,'Mã KH'!$A:$C,3,0),VLOOKUP(LEFT(E122,8),'Mã KH'!$B:$C,2,0))</f>
        <v>BRG01</v>
      </c>
      <c r="Y122" s="60" t="str">
        <f t="shared" si="18"/>
        <v>Hàng trả - Siêu thị BRG Hàng Bài</v>
      </c>
      <c r="Z122" s="60" t="str">
        <f>VLOOKUP(J122,'mã sp'!$B$2:$D$9,3,0)</f>
        <v>GM500</v>
      </c>
      <c r="AA122">
        <f t="shared" si="19"/>
        <v>6</v>
      </c>
      <c r="AB122" s="29">
        <f t="shared" si="20"/>
        <v>105505</v>
      </c>
      <c r="AC122" s="29">
        <f t="shared" si="21"/>
        <v>50642.400000000001</v>
      </c>
      <c r="AD122" s="29">
        <f t="shared" si="22"/>
        <v>683672.4</v>
      </c>
      <c r="AE122" t="str">
        <f t="shared" si="23"/>
        <v/>
      </c>
    </row>
    <row r="123" spans="1:31" x14ac:dyDescent="0.25">
      <c r="A123" s="11" t="s">
        <v>518</v>
      </c>
      <c r="B123" s="11" t="s">
        <v>20</v>
      </c>
      <c r="C123" s="12">
        <v>45945</v>
      </c>
      <c r="D123" s="11" t="s">
        <v>21</v>
      </c>
      <c r="E123" s="11" t="s">
        <v>519</v>
      </c>
      <c r="F123" s="11" t="s">
        <v>520</v>
      </c>
      <c r="G123" s="11" t="s">
        <v>24</v>
      </c>
      <c r="H123" s="11" t="s">
        <v>25</v>
      </c>
      <c r="I123" s="11" t="s">
        <v>26</v>
      </c>
      <c r="J123" s="11" t="s">
        <v>27</v>
      </c>
      <c r="K123" s="11" t="s">
        <v>28</v>
      </c>
      <c r="L123" s="11">
        <v>-3</v>
      </c>
      <c r="M123" s="63">
        <v>113113</v>
      </c>
      <c r="N123" s="63">
        <v>-339339</v>
      </c>
      <c r="O123" s="63">
        <v>-27147.119999999999</v>
      </c>
      <c r="P123" s="11" t="s">
        <v>29</v>
      </c>
      <c r="Q123" s="11" t="s">
        <v>397</v>
      </c>
      <c r="R123" s="15">
        <v>0.08</v>
      </c>
      <c r="S123" s="60" t="str">
        <f t="shared" si="16"/>
        <v>HBTL2510001512</v>
      </c>
      <c r="T123" s="62">
        <f t="shared" si="17"/>
        <v>45945</v>
      </c>
      <c r="U123" s="62">
        <v>45930</v>
      </c>
      <c r="V123" s="60" t="s">
        <v>303</v>
      </c>
      <c r="W123" s="60">
        <v>2661</v>
      </c>
      <c r="X123" s="60" t="str">
        <f>IFERROR(VLOOKUP(Q123,'Mã KH'!$A:$C,3,0),VLOOKUP(LEFT(E123,8),'Mã KH'!$B:$C,2,0))</f>
        <v>BRG01</v>
      </c>
      <c r="Y123" s="60" t="str">
        <f t="shared" si="18"/>
        <v>Hàng trả - CH Haprofood Ecohome 3</v>
      </c>
      <c r="Z123" s="60" t="str">
        <f>VLOOKUP(J123,'mã sp'!$B$2:$D$9,3,0)</f>
        <v>CGM500</v>
      </c>
      <c r="AA123">
        <f t="shared" si="19"/>
        <v>3</v>
      </c>
      <c r="AB123" s="29">
        <f t="shared" si="20"/>
        <v>113113</v>
      </c>
      <c r="AC123" s="29">
        <f t="shared" si="21"/>
        <v>27147.119999999999</v>
      </c>
      <c r="AD123" s="29">
        <f t="shared" si="22"/>
        <v>366486.12</v>
      </c>
      <c r="AE123" t="str">
        <f t="shared" si="23"/>
        <v/>
      </c>
    </row>
    <row r="124" spans="1:31" x14ac:dyDescent="0.25">
      <c r="A124" s="11" t="s">
        <v>518</v>
      </c>
      <c r="B124" s="11" t="s">
        <v>20</v>
      </c>
      <c r="C124" s="12">
        <v>45945</v>
      </c>
      <c r="D124" s="11" t="s">
        <v>21</v>
      </c>
      <c r="E124" s="11" t="s">
        <v>519</v>
      </c>
      <c r="F124" s="11" t="s">
        <v>520</v>
      </c>
      <c r="G124" s="11" t="s">
        <v>24</v>
      </c>
      <c r="H124" s="11" t="s">
        <v>25</v>
      </c>
      <c r="I124" s="11" t="s">
        <v>133</v>
      </c>
      <c r="J124" s="11" t="s">
        <v>134</v>
      </c>
      <c r="K124" s="11" t="s">
        <v>28</v>
      </c>
      <c r="L124" s="11">
        <v>-1</v>
      </c>
      <c r="M124" s="63">
        <v>43700</v>
      </c>
      <c r="N124" s="63">
        <v>-43700</v>
      </c>
      <c r="O124" s="63">
        <v>-3496</v>
      </c>
      <c r="P124" s="11" t="s">
        <v>29</v>
      </c>
      <c r="Q124" s="11" t="s">
        <v>397</v>
      </c>
      <c r="R124" s="15">
        <v>0.08</v>
      </c>
      <c r="S124" s="60" t="str">
        <f t="shared" si="16"/>
        <v>HBTL2510001512</v>
      </c>
      <c r="T124" s="62">
        <f t="shared" si="17"/>
        <v>45945</v>
      </c>
      <c r="U124" s="62">
        <v>45930</v>
      </c>
      <c r="V124" s="60" t="s">
        <v>303</v>
      </c>
      <c r="W124" s="60">
        <v>2661</v>
      </c>
      <c r="X124" s="60" t="str">
        <f>IFERROR(VLOOKUP(Q124,'Mã KH'!$A:$C,3,0),VLOOKUP(LEFT(E124,8),'Mã KH'!$B:$C,2,0))</f>
        <v>BRG01</v>
      </c>
      <c r="Y124" s="60" t="str">
        <f t="shared" si="18"/>
        <v>Hàng trả - CH Haprofood Ecohome 3</v>
      </c>
      <c r="Z124" s="60" t="str">
        <f>VLOOKUP(J124,'mã sp'!$B$2:$D$9,3,0)</f>
        <v>MNH250</v>
      </c>
      <c r="AA124">
        <f t="shared" si="19"/>
        <v>1</v>
      </c>
      <c r="AB124" s="29">
        <f t="shared" si="20"/>
        <v>43700</v>
      </c>
      <c r="AC124" s="29">
        <f t="shared" si="21"/>
        <v>3496</v>
      </c>
      <c r="AD124" s="29">
        <f t="shared" si="22"/>
        <v>47196</v>
      </c>
      <c r="AE124" t="str">
        <f t="shared" si="23"/>
        <v/>
      </c>
    </row>
    <row r="125" spans="1:31" x14ac:dyDescent="0.25">
      <c r="A125" s="11" t="s">
        <v>521</v>
      </c>
      <c r="B125" s="11" t="s">
        <v>20</v>
      </c>
      <c r="C125" s="12">
        <v>45950</v>
      </c>
      <c r="D125" s="11" t="s">
        <v>21</v>
      </c>
      <c r="E125" s="11" t="s">
        <v>522</v>
      </c>
      <c r="F125" s="11" t="s">
        <v>62</v>
      </c>
      <c r="G125" s="11" t="s">
        <v>24</v>
      </c>
      <c r="H125" s="11" t="s">
        <v>25</v>
      </c>
      <c r="I125" s="11" t="s">
        <v>35</v>
      </c>
      <c r="J125" s="11" t="s">
        <v>36</v>
      </c>
      <c r="K125" s="11" t="s">
        <v>28</v>
      </c>
      <c r="L125" s="11">
        <v>-2</v>
      </c>
      <c r="M125" s="63">
        <v>106026</v>
      </c>
      <c r="N125" s="63">
        <v>-212052</v>
      </c>
      <c r="O125" s="63">
        <v>-16964.16</v>
      </c>
      <c r="P125" s="11" t="s">
        <v>29</v>
      </c>
      <c r="Q125" s="11" t="s">
        <v>65</v>
      </c>
      <c r="R125" s="15">
        <v>0.08</v>
      </c>
      <c r="S125" s="60" t="str">
        <f t="shared" si="16"/>
        <v>HBTL2510001846</v>
      </c>
      <c r="T125" s="62">
        <f t="shared" si="17"/>
        <v>45950</v>
      </c>
      <c r="U125" s="62">
        <v>45930</v>
      </c>
      <c r="V125" s="60" t="s">
        <v>303</v>
      </c>
      <c r="W125" s="60">
        <v>2661</v>
      </c>
      <c r="X125" s="60" t="str">
        <f>IFERROR(VLOOKUP(Q125,'Mã KH'!$A:$C,3,0),VLOOKUP(LEFT(E125,8),'Mã KH'!$B:$C,2,0))</f>
        <v>brg13031</v>
      </c>
      <c r="Y125" s="60" t="str">
        <f t="shared" si="18"/>
        <v>Hàng trả - Seikamart Lý Nam Đế</v>
      </c>
      <c r="Z125" s="60" t="str">
        <f>VLOOKUP(J125,'mã sp'!$B$2:$D$9,3,0)</f>
        <v>GXD500</v>
      </c>
      <c r="AA125">
        <f t="shared" si="19"/>
        <v>2</v>
      </c>
      <c r="AB125" s="29">
        <f t="shared" si="20"/>
        <v>106026</v>
      </c>
      <c r="AC125" s="29">
        <f t="shared" si="21"/>
        <v>16964.16</v>
      </c>
      <c r="AD125" s="29">
        <f t="shared" si="22"/>
        <v>229016.16</v>
      </c>
      <c r="AE125" t="str">
        <f t="shared" si="23"/>
        <v/>
      </c>
    </row>
    <row r="126" spans="1:31" x14ac:dyDescent="0.25">
      <c r="A126" s="11" t="s">
        <v>523</v>
      </c>
      <c r="B126" s="11" t="s">
        <v>20</v>
      </c>
      <c r="C126" s="12">
        <v>45952</v>
      </c>
      <c r="D126" s="11" t="s">
        <v>21</v>
      </c>
      <c r="E126" s="11" t="s">
        <v>524</v>
      </c>
      <c r="F126" s="11"/>
      <c r="G126" s="11" t="s">
        <v>24</v>
      </c>
      <c r="H126" s="11" t="s">
        <v>25</v>
      </c>
      <c r="I126" s="11" t="s">
        <v>73</v>
      </c>
      <c r="J126" s="11" t="s">
        <v>74</v>
      </c>
      <c r="K126" s="11" t="s">
        <v>45</v>
      </c>
      <c r="L126" s="11">
        <v>-2</v>
      </c>
      <c r="M126" s="63">
        <v>69759</v>
      </c>
      <c r="N126" s="63">
        <v>-139518</v>
      </c>
      <c r="O126" s="63">
        <v>-11161.44</v>
      </c>
      <c r="P126" s="11" t="s">
        <v>29</v>
      </c>
      <c r="Q126" s="11" t="s">
        <v>138</v>
      </c>
      <c r="R126" s="15">
        <v>0.08</v>
      </c>
      <c r="S126" s="60" t="str">
        <f t="shared" si="16"/>
        <v>HBTL2510001995</v>
      </c>
      <c r="T126" s="62">
        <f t="shared" si="17"/>
        <v>45952</v>
      </c>
      <c r="U126" s="62">
        <v>45930</v>
      </c>
      <c r="V126" s="60" t="s">
        <v>303</v>
      </c>
      <c r="W126" s="60">
        <v>2661</v>
      </c>
      <c r="X126" s="60" t="str">
        <f>IFERROR(VLOOKUP(Q126,'Mã KH'!$A:$C,3,0),VLOOKUP(LEFT(E126,8),'Mã KH'!$B:$C,2,0))</f>
        <v>brg13061</v>
      </c>
      <c r="Y126" s="60" t="str">
        <f t="shared" si="18"/>
        <v>Hàng trả - Seika Dimond Westlake 98 Tô Ngọc Vân</v>
      </c>
      <c r="Z126" s="60" t="str">
        <f>VLOOKUP(J126,'mã sp'!$B$2:$D$9,3,0)</f>
        <v>CGM300</v>
      </c>
      <c r="AA126">
        <f t="shared" si="19"/>
        <v>2</v>
      </c>
      <c r="AB126" s="29">
        <f t="shared" si="20"/>
        <v>69759</v>
      </c>
      <c r="AC126" s="29">
        <f t="shared" si="21"/>
        <v>11161.44</v>
      </c>
      <c r="AD126" s="29">
        <f t="shared" si="22"/>
        <v>150679.44</v>
      </c>
      <c r="AE126" t="str">
        <f t="shared" si="23"/>
        <v/>
      </c>
    </row>
    <row r="127" spans="1:31" x14ac:dyDescent="0.25">
      <c r="A127" s="11" t="s">
        <v>525</v>
      </c>
      <c r="B127" s="11" t="s">
        <v>20</v>
      </c>
      <c r="C127" s="12">
        <v>45946</v>
      </c>
      <c r="D127" s="11" t="s">
        <v>21</v>
      </c>
      <c r="E127" s="11" t="s">
        <v>111</v>
      </c>
      <c r="F127" s="11" t="s">
        <v>526</v>
      </c>
      <c r="G127" s="11" t="s">
        <v>24</v>
      </c>
      <c r="H127" s="11" t="s">
        <v>25</v>
      </c>
      <c r="I127" s="11" t="s">
        <v>43</v>
      </c>
      <c r="J127" s="11" t="s">
        <v>44</v>
      </c>
      <c r="K127" s="11" t="s">
        <v>45</v>
      </c>
      <c r="L127" s="11">
        <v>-1</v>
      </c>
      <c r="M127" s="63">
        <v>105505</v>
      </c>
      <c r="N127" s="63">
        <v>-105505</v>
      </c>
      <c r="O127" s="63">
        <v>-8440.4</v>
      </c>
      <c r="P127" s="11" t="s">
        <v>29</v>
      </c>
      <c r="Q127" s="11" t="s">
        <v>527</v>
      </c>
      <c r="R127" s="15">
        <v>0.08</v>
      </c>
      <c r="S127" s="60" t="str">
        <f t="shared" si="16"/>
        <v>HBTL2510000037</v>
      </c>
      <c r="T127" s="62">
        <f t="shared" si="17"/>
        <v>45946</v>
      </c>
      <c r="U127" s="62">
        <v>45930</v>
      </c>
      <c r="V127" s="60" t="s">
        <v>303</v>
      </c>
      <c r="W127" s="60">
        <v>2661</v>
      </c>
      <c r="X127" s="60" t="str">
        <f>IFERROR(VLOOKUP(Q127,'Mã KH'!$A:$C,3,0),VLOOKUP(LEFT(E127,8),'Mã KH'!$B:$C,2,0))</f>
        <v>brg11021</v>
      </c>
      <c r="Y127" s="60" t="str">
        <f t="shared" si="18"/>
        <v>Hàng trả - Siêu thị Fuji 36 Hoàng Cầu</v>
      </c>
      <c r="Z127" s="60" t="str">
        <f>VLOOKUP(J127,'mã sp'!$B$2:$D$9,3,0)</f>
        <v>GM500</v>
      </c>
      <c r="AA127">
        <f t="shared" si="19"/>
        <v>1</v>
      </c>
      <c r="AB127" s="29">
        <f t="shared" si="20"/>
        <v>105505</v>
      </c>
      <c r="AC127" s="29">
        <f t="shared" si="21"/>
        <v>8440.4</v>
      </c>
      <c r="AD127" s="29">
        <f t="shared" si="22"/>
        <v>113945.4</v>
      </c>
      <c r="AE127" t="str">
        <f t="shared" si="23"/>
        <v/>
      </c>
    </row>
    <row r="128" spans="1:31" s="2" customFormat="1" x14ac:dyDescent="0.25">
      <c r="A128" s="65" t="s">
        <v>528</v>
      </c>
      <c r="B128" s="65" t="s">
        <v>20</v>
      </c>
      <c r="C128" s="66">
        <v>45941</v>
      </c>
      <c r="D128" s="65" t="s">
        <v>21</v>
      </c>
      <c r="E128" s="65" t="s">
        <v>529</v>
      </c>
      <c r="F128" s="65" t="s">
        <v>530</v>
      </c>
      <c r="G128" s="65" t="s">
        <v>24</v>
      </c>
      <c r="H128" s="65" t="s">
        <v>25</v>
      </c>
      <c r="I128" s="65" t="s">
        <v>43</v>
      </c>
      <c r="J128" s="65" t="s">
        <v>44</v>
      </c>
      <c r="K128" s="65" t="s">
        <v>45</v>
      </c>
      <c r="L128" s="65">
        <v>-2</v>
      </c>
      <c r="M128" s="67">
        <v>105505</v>
      </c>
      <c r="N128" s="67">
        <v>-211010</v>
      </c>
      <c r="O128" s="67">
        <v>-16880.8</v>
      </c>
      <c r="P128" s="65" t="s">
        <v>29</v>
      </c>
      <c r="Q128" s="65" t="s">
        <v>394</v>
      </c>
      <c r="R128" s="68">
        <v>0.08</v>
      </c>
      <c r="S128" s="2" t="str">
        <f t="shared" si="16"/>
        <v>HBTL2510001128</v>
      </c>
      <c r="T128" s="69">
        <f t="shared" si="17"/>
        <v>45941</v>
      </c>
      <c r="U128" s="69">
        <v>45930</v>
      </c>
      <c r="V128" s="2" t="s">
        <v>303</v>
      </c>
      <c r="W128" s="2">
        <v>2661</v>
      </c>
      <c r="X128" s="60" t="str">
        <f>IFERROR(VLOOKUP(Q128,'Mã KH'!$A:$C,3,0),VLOOKUP(LEFT(E128,8),'Mã KH'!$B:$C,2,0))</f>
        <v>brg11121</v>
      </c>
      <c r="Y128" s="2" t="str">
        <f t="shared" si="18"/>
        <v>Hàng trả - Siêu thị FujiThe Light</v>
      </c>
      <c r="Z128" s="60" t="str">
        <f>VLOOKUP(J128,'mã sp'!$B$2:$D$9,3,0)</f>
        <v>GM500</v>
      </c>
      <c r="AA128" s="2">
        <f t="shared" si="19"/>
        <v>2</v>
      </c>
      <c r="AB128" s="3">
        <f t="shared" si="20"/>
        <v>105505</v>
      </c>
      <c r="AC128" s="3">
        <f t="shared" si="21"/>
        <v>16880.8</v>
      </c>
      <c r="AD128" s="3">
        <f t="shared" si="22"/>
        <v>227890.8</v>
      </c>
      <c r="AE128" s="2" t="str">
        <f t="shared" si="23"/>
        <v/>
      </c>
    </row>
    <row r="129" spans="1:31" x14ac:dyDescent="0.25">
      <c r="A129" s="11" t="s">
        <v>531</v>
      </c>
      <c r="B129" s="11" t="s">
        <v>20</v>
      </c>
      <c r="C129" s="12">
        <v>45945</v>
      </c>
      <c r="D129" s="11" t="s">
        <v>21</v>
      </c>
      <c r="E129" s="11" t="s">
        <v>532</v>
      </c>
      <c r="F129" s="11" t="s">
        <v>533</v>
      </c>
      <c r="G129" s="11" t="s">
        <v>24</v>
      </c>
      <c r="H129" s="11" t="s">
        <v>25</v>
      </c>
      <c r="I129" s="11" t="s">
        <v>43</v>
      </c>
      <c r="J129" s="11" t="s">
        <v>44</v>
      </c>
      <c r="K129" s="11" t="s">
        <v>45</v>
      </c>
      <c r="L129" s="11">
        <v>-1</v>
      </c>
      <c r="M129" s="63">
        <v>105505</v>
      </c>
      <c r="N129" s="63">
        <v>-105505</v>
      </c>
      <c r="O129" s="63">
        <v>-8440.4</v>
      </c>
      <c r="P129" s="11" t="s">
        <v>29</v>
      </c>
      <c r="Q129" s="11" t="s">
        <v>88</v>
      </c>
      <c r="R129" s="15">
        <v>0.08</v>
      </c>
      <c r="S129" s="60" t="str">
        <f t="shared" si="16"/>
        <v>HBTL2510001456</v>
      </c>
      <c r="T129" s="62">
        <f t="shared" si="17"/>
        <v>45945</v>
      </c>
      <c r="U129" s="62">
        <v>45930</v>
      </c>
      <c r="V129" s="60" t="s">
        <v>303</v>
      </c>
      <c r="W129" s="60">
        <v>2661</v>
      </c>
      <c r="X129" s="60" t="str">
        <f>IFERROR(VLOOKUP(Q129,'Mã KH'!$A:$C,3,0),VLOOKUP(LEFT(E129,8),'Mã KH'!$B:$C,2,0))</f>
        <v>brg12761</v>
      </c>
      <c r="Y129" s="60" t="str">
        <f t="shared" si="18"/>
        <v>Hàng trả - Siêu thị Fuji Lê Đại Hành</v>
      </c>
      <c r="Z129" s="60" t="str">
        <f>VLOOKUP(J129,'mã sp'!$B$2:$D$9,3,0)</f>
        <v>GM500</v>
      </c>
      <c r="AA129">
        <f t="shared" si="19"/>
        <v>1</v>
      </c>
      <c r="AB129" s="29">
        <f t="shared" si="20"/>
        <v>105505</v>
      </c>
      <c r="AC129" s="29">
        <f t="shared" si="21"/>
        <v>8440.4</v>
      </c>
      <c r="AD129" s="29">
        <f t="shared" si="22"/>
        <v>113945.4</v>
      </c>
      <c r="AE129" t="str">
        <f t="shared" si="23"/>
        <v/>
      </c>
    </row>
    <row r="130" spans="1:31" x14ac:dyDescent="0.25">
      <c r="A130" s="11" t="s">
        <v>531</v>
      </c>
      <c r="B130" s="11" t="s">
        <v>20</v>
      </c>
      <c r="C130" s="12">
        <v>45945</v>
      </c>
      <c r="D130" s="11" t="s">
        <v>21</v>
      </c>
      <c r="E130" s="11" t="s">
        <v>532</v>
      </c>
      <c r="F130" s="11" t="s">
        <v>533</v>
      </c>
      <c r="G130" s="11" t="s">
        <v>24</v>
      </c>
      <c r="H130" s="11" t="s">
        <v>25</v>
      </c>
      <c r="I130" s="11" t="s">
        <v>57</v>
      </c>
      <c r="J130" s="11" t="s">
        <v>58</v>
      </c>
      <c r="K130" s="11" t="s">
        <v>28</v>
      </c>
      <c r="L130" s="11">
        <v>-1</v>
      </c>
      <c r="M130" s="63">
        <v>47673</v>
      </c>
      <c r="N130" s="63">
        <v>-47673</v>
      </c>
      <c r="O130" s="63">
        <v>-3813.84</v>
      </c>
      <c r="P130" s="11" t="s">
        <v>29</v>
      </c>
      <c r="Q130" s="11" t="s">
        <v>88</v>
      </c>
      <c r="R130" s="15">
        <v>0.08</v>
      </c>
      <c r="S130" s="60" t="str">
        <f t="shared" si="16"/>
        <v>HBTL2510001456</v>
      </c>
      <c r="T130" s="62">
        <f t="shared" si="17"/>
        <v>45945</v>
      </c>
      <c r="U130" s="62">
        <v>45930</v>
      </c>
      <c r="V130" s="60" t="s">
        <v>303</v>
      </c>
      <c r="W130" s="60">
        <v>2661</v>
      </c>
      <c r="X130" s="60" t="str">
        <f>IFERROR(VLOOKUP(Q130,'Mã KH'!$A:$C,3,0),VLOOKUP(LEFT(E130,8),'Mã KH'!$B:$C,2,0))</f>
        <v>brg12761</v>
      </c>
      <c r="Y130" s="60" t="str">
        <f t="shared" si="18"/>
        <v>Hàng trả - Siêu thị Fuji Lê Đại Hành</v>
      </c>
      <c r="Z130" s="60" t="str">
        <f>VLOOKUP(J130,'mã sp'!$B$2:$D$9,3,0)</f>
        <v>GTLX250G</v>
      </c>
      <c r="AA130">
        <f t="shared" si="19"/>
        <v>1</v>
      </c>
      <c r="AB130" s="29">
        <f t="shared" si="20"/>
        <v>47673</v>
      </c>
      <c r="AC130" s="29">
        <f t="shared" si="21"/>
        <v>3813.84</v>
      </c>
      <c r="AD130" s="29">
        <f t="shared" si="22"/>
        <v>51486.84</v>
      </c>
      <c r="AE130" t="str">
        <f t="shared" si="23"/>
        <v/>
      </c>
    </row>
    <row r="131" spans="1:31" x14ac:dyDescent="0.25">
      <c r="A131" s="11" t="s">
        <v>464</v>
      </c>
      <c r="B131" s="11" t="s">
        <v>20</v>
      </c>
      <c r="C131" s="12">
        <v>45955</v>
      </c>
      <c r="D131" s="11" t="s">
        <v>21</v>
      </c>
      <c r="E131" s="11" t="s">
        <v>465</v>
      </c>
      <c r="F131" s="11" t="s">
        <v>466</v>
      </c>
      <c r="G131" s="11" t="s">
        <v>24</v>
      </c>
      <c r="H131" s="11" t="s">
        <v>25</v>
      </c>
      <c r="I131" s="11" t="s">
        <v>43</v>
      </c>
      <c r="J131" s="11" t="s">
        <v>44</v>
      </c>
      <c r="K131" s="11" t="s">
        <v>45</v>
      </c>
      <c r="L131" s="11">
        <v>-3</v>
      </c>
      <c r="M131" s="63">
        <v>105505</v>
      </c>
      <c r="N131" s="63">
        <v>-316515</v>
      </c>
      <c r="O131" s="63">
        <v>-25321.200000000001</v>
      </c>
      <c r="P131" s="11" t="s">
        <v>29</v>
      </c>
      <c r="Q131" s="11" t="s">
        <v>467</v>
      </c>
      <c r="R131" s="15">
        <v>0.08</v>
      </c>
      <c r="S131" s="60" t="str">
        <f t="shared" si="16"/>
        <v>HBTL2510002456</v>
      </c>
      <c r="T131" s="62">
        <f t="shared" si="17"/>
        <v>45955</v>
      </c>
      <c r="U131" s="62">
        <v>45930</v>
      </c>
      <c r="V131" s="60" t="s">
        <v>303</v>
      </c>
      <c r="W131" s="60">
        <v>2661</v>
      </c>
      <c r="X131" s="60" t="str">
        <f>IFERROR(VLOOKUP(Q131,'Mã KH'!$A:$C,3,0),VLOOKUP(LEFT(E131,8),'Mã KH'!$B:$C,2,0))</f>
        <v>BRG01</v>
      </c>
      <c r="Y131" s="60" t="str">
        <f t="shared" si="18"/>
        <v>Hàng trả - Siêu thị BRG Hàng Bài</v>
      </c>
      <c r="Z131" s="60" t="str">
        <f>VLOOKUP(J131,'mã sp'!$B$2:$D$9,3,0)</f>
        <v>GM500</v>
      </c>
      <c r="AA131">
        <f t="shared" si="19"/>
        <v>3</v>
      </c>
      <c r="AB131" s="29">
        <f t="shared" si="20"/>
        <v>105505</v>
      </c>
      <c r="AC131" s="29">
        <f t="shared" si="21"/>
        <v>25321.200000000001</v>
      </c>
      <c r="AD131" s="29">
        <f t="shared" si="22"/>
        <v>341836.2</v>
      </c>
      <c r="AE131" t="str">
        <f t="shared" si="23"/>
        <v/>
      </c>
    </row>
    <row r="132" spans="1:31" x14ac:dyDescent="0.25">
      <c r="A132" s="11" t="s">
        <v>534</v>
      </c>
      <c r="B132" s="11" t="s">
        <v>20</v>
      </c>
      <c r="C132" s="12">
        <v>45931</v>
      </c>
      <c r="D132" s="11" t="s">
        <v>21</v>
      </c>
      <c r="E132" s="11" t="s">
        <v>535</v>
      </c>
      <c r="F132" s="11" t="s">
        <v>502</v>
      </c>
      <c r="G132" s="11" t="s">
        <v>24</v>
      </c>
      <c r="H132" s="11" t="s">
        <v>25</v>
      </c>
      <c r="I132" s="11" t="s">
        <v>73</v>
      </c>
      <c r="J132" s="11" t="s">
        <v>74</v>
      </c>
      <c r="K132" s="11" t="s">
        <v>45</v>
      </c>
      <c r="L132" s="11">
        <v>-2</v>
      </c>
      <c r="M132" s="63">
        <v>69759</v>
      </c>
      <c r="N132" s="63">
        <v>-139518</v>
      </c>
      <c r="O132" s="63">
        <v>-11161.44</v>
      </c>
      <c r="P132" s="11" t="s">
        <v>29</v>
      </c>
      <c r="Q132" s="11" t="s">
        <v>59</v>
      </c>
      <c r="R132" s="15">
        <v>0.08</v>
      </c>
      <c r="S132" s="60" t="str">
        <f t="shared" si="16"/>
        <v>HBTL2510000056</v>
      </c>
      <c r="T132" s="62">
        <f t="shared" si="17"/>
        <v>45931</v>
      </c>
      <c r="U132" s="62">
        <v>45930</v>
      </c>
      <c r="V132" s="60" t="s">
        <v>303</v>
      </c>
      <c r="W132" s="60">
        <v>2661</v>
      </c>
      <c r="X132" s="60" t="str">
        <f>IFERROR(VLOOKUP(Q132,'Mã KH'!$A:$C,3,0),VLOOKUP(LEFT(E132,8),'Mã KH'!$B:$C,2,0))</f>
        <v>brg12061</v>
      </c>
      <c r="Y132" s="60" t="str">
        <f t="shared" si="18"/>
        <v>Hàng trả - Siêu thị HaproMart Lương Đình Của</v>
      </c>
      <c r="Z132" s="60" t="str">
        <f>VLOOKUP(J132,'mã sp'!$B$2:$D$9,3,0)</f>
        <v>CGM300</v>
      </c>
      <c r="AA132">
        <f t="shared" si="19"/>
        <v>2</v>
      </c>
      <c r="AB132" s="29">
        <f t="shared" si="20"/>
        <v>69759</v>
      </c>
      <c r="AC132" s="29">
        <f t="shared" si="21"/>
        <v>11161.44</v>
      </c>
      <c r="AD132" s="29">
        <f t="shared" si="22"/>
        <v>150679.44</v>
      </c>
      <c r="AE132" t="str">
        <f t="shared" si="23"/>
        <v/>
      </c>
    </row>
    <row r="133" spans="1:31" x14ac:dyDescent="0.25">
      <c r="A133" s="11" t="s">
        <v>534</v>
      </c>
      <c r="B133" s="11" t="s">
        <v>20</v>
      </c>
      <c r="C133" s="12">
        <v>45931</v>
      </c>
      <c r="D133" s="11" t="s">
        <v>21</v>
      </c>
      <c r="E133" s="11" t="s">
        <v>535</v>
      </c>
      <c r="F133" s="11" t="s">
        <v>502</v>
      </c>
      <c r="G133" s="11" t="s">
        <v>24</v>
      </c>
      <c r="H133" s="11" t="s">
        <v>25</v>
      </c>
      <c r="I133" s="11" t="s">
        <v>43</v>
      </c>
      <c r="J133" s="11" t="s">
        <v>44</v>
      </c>
      <c r="K133" s="11" t="s">
        <v>45</v>
      </c>
      <c r="L133" s="11">
        <v>-1</v>
      </c>
      <c r="M133" s="63">
        <v>105505</v>
      </c>
      <c r="N133" s="63">
        <v>-105505</v>
      </c>
      <c r="O133" s="63">
        <v>-8440.4</v>
      </c>
      <c r="P133" s="11" t="s">
        <v>29</v>
      </c>
      <c r="Q133" s="11" t="s">
        <v>59</v>
      </c>
      <c r="R133" s="15">
        <v>0.08</v>
      </c>
      <c r="S133" s="60" t="str">
        <f t="shared" si="16"/>
        <v>HBTL2510000056</v>
      </c>
      <c r="T133" s="62">
        <f t="shared" si="17"/>
        <v>45931</v>
      </c>
      <c r="U133" s="62">
        <v>45930</v>
      </c>
      <c r="V133" s="60" t="s">
        <v>303</v>
      </c>
      <c r="W133" s="60">
        <v>2661</v>
      </c>
      <c r="X133" s="60" t="str">
        <f>IFERROR(VLOOKUP(Q133,'Mã KH'!$A:$C,3,0),VLOOKUP(LEFT(E133,8),'Mã KH'!$B:$C,2,0))</f>
        <v>brg12061</v>
      </c>
      <c r="Y133" s="60" t="str">
        <f t="shared" si="18"/>
        <v>Hàng trả - Siêu thị HaproMart Lương Đình Của</v>
      </c>
      <c r="Z133" s="60" t="str">
        <f>VLOOKUP(J133,'mã sp'!$B$2:$D$9,3,0)</f>
        <v>GM500</v>
      </c>
      <c r="AA133">
        <f t="shared" si="19"/>
        <v>1</v>
      </c>
      <c r="AB133" s="29">
        <f t="shared" si="20"/>
        <v>105505</v>
      </c>
      <c r="AC133" s="29">
        <f t="shared" si="21"/>
        <v>8440.4</v>
      </c>
      <c r="AD133" s="29">
        <f t="shared" si="22"/>
        <v>113945.4</v>
      </c>
      <c r="AE133" t="str">
        <f t="shared" si="23"/>
        <v/>
      </c>
    </row>
    <row r="134" spans="1:31" x14ac:dyDescent="0.25">
      <c r="A134" s="11" t="s">
        <v>534</v>
      </c>
      <c r="B134" s="11" t="s">
        <v>20</v>
      </c>
      <c r="C134" s="12">
        <v>45931</v>
      </c>
      <c r="D134" s="11" t="s">
        <v>21</v>
      </c>
      <c r="E134" s="11" t="s">
        <v>535</v>
      </c>
      <c r="F134" s="11" t="s">
        <v>502</v>
      </c>
      <c r="G134" s="11" t="s">
        <v>24</v>
      </c>
      <c r="H134" s="11" t="s">
        <v>25</v>
      </c>
      <c r="I134" s="11" t="s">
        <v>35</v>
      </c>
      <c r="J134" s="11" t="s">
        <v>36</v>
      </c>
      <c r="K134" s="11" t="s">
        <v>28</v>
      </c>
      <c r="L134" s="11">
        <v>-1</v>
      </c>
      <c r="M134" s="63">
        <v>106026</v>
      </c>
      <c r="N134" s="63">
        <v>-106026</v>
      </c>
      <c r="O134" s="63">
        <v>-8482.08</v>
      </c>
      <c r="P134" s="11" t="s">
        <v>29</v>
      </c>
      <c r="Q134" s="11" t="s">
        <v>59</v>
      </c>
      <c r="R134" s="15">
        <v>0.08</v>
      </c>
      <c r="S134" s="60" t="str">
        <f t="shared" si="16"/>
        <v>HBTL2510000056</v>
      </c>
      <c r="T134" s="62">
        <f t="shared" si="17"/>
        <v>45931</v>
      </c>
      <c r="U134" s="62">
        <v>45930</v>
      </c>
      <c r="V134" s="60" t="s">
        <v>303</v>
      </c>
      <c r="W134" s="60">
        <v>2661</v>
      </c>
      <c r="X134" s="60" t="str">
        <f>IFERROR(VLOOKUP(Q134,'Mã KH'!$A:$C,3,0),VLOOKUP(LEFT(E134,8),'Mã KH'!$B:$C,2,0))</f>
        <v>brg12061</v>
      </c>
      <c r="Y134" s="60" t="str">
        <f t="shared" si="18"/>
        <v>Hàng trả - Siêu thị HaproMart Lương Đình Của</v>
      </c>
      <c r="Z134" s="60" t="str">
        <f>VLOOKUP(J134,'mã sp'!$B$2:$D$9,3,0)</f>
        <v>GXD500</v>
      </c>
      <c r="AA134">
        <f t="shared" si="19"/>
        <v>1</v>
      </c>
      <c r="AB134" s="29">
        <f t="shared" si="20"/>
        <v>106026</v>
      </c>
      <c r="AC134" s="29">
        <f t="shared" si="21"/>
        <v>8482.08</v>
      </c>
      <c r="AD134" s="29">
        <f t="shared" si="22"/>
        <v>114508.08</v>
      </c>
      <c r="AE134" t="str">
        <f t="shared" si="23"/>
        <v/>
      </c>
    </row>
    <row r="135" spans="1:31" x14ac:dyDescent="0.25">
      <c r="A135" s="11" t="s">
        <v>468</v>
      </c>
      <c r="B135" s="11" t="s">
        <v>20</v>
      </c>
      <c r="C135" s="12">
        <v>45931</v>
      </c>
      <c r="D135" s="11" t="s">
        <v>21</v>
      </c>
      <c r="E135" s="11" t="s">
        <v>469</v>
      </c>
      <c r="F135" s="11" t="s">
        <v>68</v>
      </c>
      <c r="G135" s="11" t="s">
        <v>24</v>
      </c>
      <c r="H135" s="11" t="s">
        <v>25</v>
      </c>
      <c r="I135" s="11" t="s">
        <v>43</v>
      </c>
      <c r="J135" s="11" t="s">
        <v>44</v>
      </c>
      <c r="K135" s="11" t="s">
        <v>45</v>
      </c>
      <c r="L135" s="11">
        <v>-1</v>
      </c>
      <c r="M135" s="63">
        <v>94955</v>
      </c>
      <c r="N135" s="63">
        <v>-94955</v>
      </c>
      <c r="O135" s="63">
        <v>-7596.4</v>
      </c>
      <c r="P135" s="11" t="s">
        <v>29</v>
      </c>
      <c r="Q135" s="11" t="s">
        <v>69</v>
      </c>
      <c r="R135" s="15">
        <v>0.08</v>
      </c>
      <c r="S135" s="60" t="str">
        <f t="shared" si="16"/>
        <v>HBTL2510000066</v>
      </c>
      <c r="T135" s="62">
        <f t="shared" si="17"/>
        <v>45931</v>
      </c>
      <c r="U135" s="62">
        <v>45930</v>
      </c>
      <c r="V135" s="60" t="s">
        <v>303</v>
      </c>
      <c r="W135" s="60">
        <v>2661</v>
      </c>
      <c r="X135" s="60" t="str">
        <f>IFERROR(VLOOKUP(Q135,'Mã KH'!$A:$C,3,0),VLOOKUP(LEFT(E135,8),'Mã KH'!$B:$C,2,0))</f>
        <v>brg13011</v>
      </c>
      <c r="Y135" s="60" t="str">
        <f t="shared" si="18"/>
        <v>Hàng trả - Seikamart Phạm Ngọc Thạch</v>
      </c>
      <c r="Z135" s="60" t="str">
        <f>VLOOKUP(J135,'mã sp'!$B$2:$D$9,3,0)</f>
        <v>GM500</v>
      </c>
      <c r="AA135">
        <f t="shared" si="19"/>
        <v>1</v>
      </c>
      <c r="AB135" s="29">
        <f t="shared" si="20"/>
        <v>94955</v>
      </c>
      <c r="AC135" s="29">
        <f t="shared" si="21"/>
        <v>7596.4000000000005</v>
      </c>
      <c r="AD135" s="29">
        <f t="shared" si="22"/>
        <v>102551.4</v>
      </c>
      <c r="AE135" t="str">
        <f t="shared" si="23"/>
        <v/>
      </c>
    </row>
    <row r="136" spans="1:31" x14ac:dyDescent="0.25">
      <c r="A136" s="11" t="s">
        <v>536</v>
      </c>
      <c r="B136" s="11" t="s">
        <v>20</v>
      </c>
      <c r="C136" s="12">
        <v>45939</v>
      </c>
      <c r="D136" s="11" t="s">
        <v>21</v>
      </c>
      <c r="E136" s="11" t="s">
        <v>537</v>
      </c>
      <c r="F136" s="11" t="s">
        <v>154</v>
      </c>
      <c r="G136" s="11" t="s">
        <v>24</v>
      </c>
      <c r="H136" s="11" t="s">
        <v>25</v>
      </c>
      <c r="I136" s="11" t="s">
        <v>57</v>
      </c>
      <c r="J136" s="11" t="s">
        <v>58</v>
      </c>
      <c r="K136" s="11" t="s">
        <v>28</v>
      </c>
      <c r="L136" s="11">
        <v>-2</v>
      </c>
      <c r="M136" s="63">
        <v>47673</v>
      </c>
      <c r="N136" s="63">
        <v>-95346</v>
      </c>
      <c r="O136" s="63">
        <v>-7627.68</v>
      </c>
      <c r="P136" s="11" t="s">
        <v>29</v>
      </c>
      <c r="Q136" s="11" t="s">
        <v>155</v>
      </c>
      <c r="R136" s="15">
        <v>0.08</v>
      </c>
      <c r="S136" s="60" t="str">
        <f t="shared" si="16"/>
        <v>HBTL2510000980</v>
      </c>
      <c r="T136" s="62">
        <f t="shared" si="17"/>
        <v>45939</v>
      </c>
      <c r="U136" s="62">
        <v>45930</v>
      </c>
      <c r="V136" s="60" t="s">
        <v>303</v>
      </c>
      <c r="W136" s="60">
        <v>2661</v>
      </c>
      <c r="X136" s="60" t="str">
        <f>IFERROR(VLOOKUP(Q136,'Mã KH'!$A:$C,3,0),VLOOKUP(LEFT(E136,8),'Mã KH'!$B:$C,2,0))</f>
        <v>brg12051</v>
      </c>
      <c r="Y136" s="60" t="str">
        <f t="shared" si="18"/>
        <v>Hàng trả - Siêu thị HaproMart Thành Công</v>
      </c>
      <c r="Z136" s="60" t="str">
        <f>VLOOKUP(J136,'mã sp'!$B$2:$D$9,3,0)</f>
        <v>GTLX250G</v>
      </c>
      <c r="AA136">
        <f t="shared" si="19"/>
        <v>2</v>
      </c>
      <c r="AB136" s="29">
        <f t="shared" si="20"/>
        <v>47673</v>
      </c>
      <c r="AC136" s="29">
        <f t="shared" si="21"/>
        <v>7627.68</v>
      </c>
      <c r="AD136" s="29">
        <f t="shared" si="22"/>
        <v>102973.68</v>
      </c>
      <c r="AE136" t="str">
        <f t="shared" si="23"/>
        <v/>
      </c>
    </row>
    <row r="137" spans="1:31" x14ac:dyDescent="0.25">
      <c r="A137" s="11" t="s">
        <v>536</v>
      </c>
      <c r="B137" s="11" t="s">
        <v>20</v>
      </c>
      <c r="C137" s="12">
        <v>45939</v>
      </c>
      <c r="D137" s="11" t="s">
        <v>21</v>
      </c>
      <c r="E137" s="11" t="s">
        <v>537</v>
      </c>
      <c r="F137" s="11" t="s">
        <v>154</v>
      </c>
      <c r="G137" s="11" t="s">
        <v>24</v>
      </c>
      <c r="H137" s="11" t="s">
        <v>25</v>
      </c>
      <c r="I137" s="11" t="s">
        <v>35</v>
      </c>
      <c r="J137" s="11" t="s">
        <v>36</v>
      </c>
      <c r="K137" s="11" t="s">
        <v>28</v>
      </c>
      <c r="L137" s="11">
        <v>-1</v>
      </c>
      <c r="M137" s="63">
        <v>106026</v>
      </c>
      <c r="N137" s="63">
        <v>-106026</v>
      </c>
      <c r="O137" s="63">
        <v>-8482.08</v>
      </c>
      <c r="P137" s="11" t="s">
        <v>29</v>
      </c>
      <c r="Q137" s="11" t="s">
        <v>155</v>
      </c>
      <c r="R137" s="15">
        <v>0.08</v>
      </c>
      <c r="S137" s="60" t="str">
        <f t="shared" si="16"/>
        <v>HBTL2510000980</v>
      </c>
      <c r="T137" s="62">
        <f t="shared" si="17"/>
        <v>45939</v>
      </c>
      <c r="U137" s="62">
        <v>45930</v>
      </c>
      <c r="V137" s="60" t="s">
        <v>303</v>
      </c>
      <c r="W137" s="60">
        <v>2661</v>
      </c>
      <c r="X137" s="60" t="str">
        <f>IFERROR(VLOOKUP(Q137,'Mã KH'!$A:$C,3,0),VLOOKUP(LEFT(E137,8),'Mã KH'!$B:$C,2,0))</f>
        <v>brg12051</v>
      </c>
      <c r="Y137" s="60" t="str">
        <f t="shared" si="18"/>
        <v>Hàng trả - Siêu thị HaproMart Thành Công</v>
      </c>
      <c r="Z137" s="60" t="str">
        <f>VLOOKUP(J137,'mã sp'!$B$2:$D$9,3,0)</f>
        <v>GXD500</v>
      </c>
      <c r="AA137">
        <f t="shared" si="19"/>
        <v>1</v>
      </c>
      <c r="AB137" s="29">
        <f t="shared" si="20"/>
        <v>106026</v>
      </c>
      <c r="AC137" s="29">
        <f t="shared" si="21"/>
        <v>8482.08</v>
      </c>
      <c r="AD137" s="29">
        <f t="shared" si="22"/>
        <v>114508.08</v>
      </c>
      <c r="AE137" t="str">
        <f t="shared" si="23"/>
        <v/>
      </c>
    </row>
    <row r="138" spans="1:31" x14ac:dyDescent="0.25">
      <c r="A138" s="11" t="s">
        <v>538</v>
      </c>
      <c r="B138" s="11" t="s">
        <v>20</v>
      </c>
      <c r="C138" s="12">
        <v>45941</v>
      </c>
      <c r="D138" s="11" t="s">
        <v>21</v>
      </c>
      <c r="E138" s="11" t="s">
        <v>539</v>
      </c>
      <c r="F138" s="11"/>
      <c r="G138" s="11" t="s">
        <v>24</v>
      </c>
      <c r="H138" s="11" t="s">
        <v>25</v>
      </c>
      <c r="I138" s="11" t="s">
        <v>35</v>
      </c>
      <c r="J138" s="11" t="s">
        <v>36</v>
      </c>
      <c r="K138" s="11" t="s">
        <v>28</v>
      </c>
      <c r="L138" s="11">
        <v>-1</v>
      </c>
      <c r="M138" s="63">
        <v>106026</v>
      </c>
      <c r="N138" s="63">
        <v>-106026</v>
      </c>
      <c r="O138" s="63">
        <v>-8482.08</v>
      </c>
      <c r="P138" s="11" t="s">
        <v>29</v>
      </c>
      <c r="Q138" s="11" t="s">
        <v>129</v>
      </c>
      <c r="R138" s="15">
        <v>0.08</v>
      </c>
      <c r="S138" s="60" t="str">
        <f t="shared" si="16"/>
        <v>HBTL2510001169</v>
      </c>
      <c r="T138" s="62">
        <f t="shared" si="17"/>
        <v>45941</v>
      </c>
      <c r="U138" s="62">
        <v>45930</v>
      </c>
      <c r="V138" s="60" t="s">
        <v>303</v>
      </c>
      <c r="W138" s="60">
        <v>2661</v>
      </c>
      <c r="X138" s="60" t="str">
        <f>IFERROR(VLOOKUP(Q138,'Mã KH'!$A:$C,3,0),VLOOKUP(LEFT(E138,8),'Mã KH'!$B:$C,2,0))</f>
        <v>brg12691</v>
      </c>
      <c r="Y138" s="60" t="str">
        <f t="shared" si="18"/>
        <v>Hàng trả - BRG mart Intracom Đông Anh</v>
      </c>
      <c r="Z138" s="60" t="str">
        <f>VLOOKUP(J138,'mã sp'!$B$2:$D$9,3,0)</f>
        <v>GXD500</v>
      </c>
      <c r="AA138">
        <f t="shared" si="19"/>
        <v>1</v>
      </c>
      <c r="AB138" s="29">
        <f t="shared" si="20"/>
        <v>106026</v>
      </c>
      <c r="AC138" s="29">
        <f t="shared" si="21"/>
        <v>8482.08</v>
      </c>
      <c r="AD138" s="29">
        <f t="shared" si="22"/>
        <v>114508.08</v>
      </c>
      <c r="AE138" t="str">
        <f t="shared" si="23"/>
        <v/>
      </c>
    </row>
    <row r="139" spans="1:31" x14ac:dyDescent="0.25">
      <c r="A139" s="11" t="s">
        <v>540</v>
      </c>
      <c r="B139" s="11" t="s">
        <v>20</v>
      </c>
      <c r="C139" s="12">
        <v>45933</v>
      </c>
      <c r="D139" s="11" t="s">
        <v>21</v>
      </c>
      <c r="E139" s="11" t="s">
        <v>541</v>
      </c>
      <c r="F139" s="11" t="s">
        <v>542</v>
      </c>
      <c r="G139" s="11" t="s">
        <v>24</v>
      </c>
      <c r="H139" s="11" t="s">
        <v>25</v>
      </c>
      <c r="I139" s="11" t="s">
        <v>35</v>
      </c>
      <c r="J139" s="11" t="s">
        <v>36</v>
      </c>
      <c r="K139" s="11" t="s">
        <v>28</v>
      </c>
      <c r="L139" s="11">
        <v>-2</v>
      </c>
      <c r="M139" s="63">
        <v>106026</v>
      </c>
      <c r="N139" s="63">
        <v>-212052</v>
      </c>
      <c r="O139" s="63">
        <v>-16964.16</v>
      </c>
      <c r="P139" s="11" t="s">
        <v>29</v>
      </c>
      <c r="Q139" s="11" t="s">
        <v>366</v>
      </c>
      <c r="R139" s="15">
        <v>0.08</v>
      </c>
      <c r="S139" s="60" t="str">
        <f t="shared" ref="S139:S178" si="24">"HBTL"&amp;RIGHT(A139,10)</f>
        <v>HBTL2510000215</v>
      </c>
      <c r="T139" s="62">
        <f t="shared" ref="T139:T178" si="25">C139</f>
        <v>45933</v>
      </c>
      <c r="U139" s="62">
        <v>45930</v>
      </c>
      <c r="V139" s="60" t="s">
        <v>303</v>
      </c>
      <c r="W139" s="60">
        <v>2661</v>
      </c>
      <c r="X139" s="60" t="str">
        <f>IFERROR(VLOOKUP(Q139,'Mã KH'!$A:$C,3,0),VLOOKUP(LEFT(E139,8),'Mã KH'!$B:$C,2,0))</f>
        <v>brg12741</v>
      </c>
      <c r="Y139" s="60" t="str">
        <f t="shared" ref="Y139:Y178" si="26">"Hàng trả - "&amp;Q139</f>
        <v>Hàng trả - CH Haprofood 9 Lê Qúy Đôn</v>
      </c>
      <c r="Z139" s="60" t="str">
        <f>VLOOKUP(J139,'mã sp'!$B$2:$D$9,3,0)</f>
        <v>GXD500</v>
      </c>
      <c r="AA139">
        <f t="shared" ref="AA139:AA178" si="27">-L139</f>
        <v>2</v>
      </c>
      <c r="AB139" s="29">
        <f t="shared" ref="AB139:AB177" si="28">M139</f>
        <v>106026</v>
      </c>
      <c r="AC139" s="29">
        <f t="shared" ref="AC139:AC177" si="29">(AA139*AB139)*8%</f>
        <v>16964.16</v>
      </c>
      <c r="AD139" s="29">
        <f t="shared" ref="AD139:AD177" si="30">(AA139*AB139)+AC139</f>
        <v>229016.16</v>
      </c>
      <c r="AE139" t="str">
        <f t="shared" ref="AE139:AE177" si="31">IF(AC139=-O139,"",1)</f>
        <v/>
      </c>
    </row>
    <row r="140" spans="1:31" x14ac:dyDescent="0.25">
      <c r="A140" s="11" t="s">
        <v>543</v>
      </c>
      <c r="B140" s="11" t="s">
        <v>20</v>
      </c>
      <c r="C140" s="12">
        <v>45931</v>
      </c>
      <c r="D140" s="11" t="s">
        <v>21</v>
      </c>
      <c r="E140" s="11" t="s">
        <v>544</v>
      </c>
      <c r="F140" s="11" t="s">
        <v>545</v>
      </c>
      <c r="G140" s="11" t="s">
        <v>24</v>
      </c>
      <c r="H140" s="11" t="s">
        <v>25</v>
      </c>
      <c r="I140" s="11" t="s">
        <v>73</v>
      </c>
      <c r="J140" s="11" t="s">
        <v>74</v>
      </c>
      <c r="K140" s="11" t="s">
        <v>45</v>
      </c>
      <c r="L140" s="11">
        <v>-1</v>
      </c>
      <c r="M140" s="63">
        <v>69759</v>
      </c>
      <c r="N140" s="63">
        <v>-69759</v>
      </c>
      <c r="O140" s="63">
        <v>-5580.72</v>
      </c>
      <c r="P140" s="11" t="s">
        <v>29</v>
      </c>
      <c r="Q140" s="11" t="s">
        <v>391</v>
      </c>
      <c r="R140" s="15">
        <v>0.08</v>
      </c>
      <c r="S140" s="60" t="str">
        <f t="shared" si="24"/>
        <v>HBTL2510000039</v>
      </c>
      <c r="T140" s="62">
        <f t="shared" si="25"/>
        <v>45931</v>
      </c>
      <c r="U140" s="62">
        <v>45930</v>
      </c>
      <c r="V140" s="60" t="s">
        <v>303</v>
      </c>
      <c r="W140" s="60">
        <v>2661</v>
      </c>
      <c r="X140" s="60" t="str">
        <f>IFERROR(VLOOKUP(Q140,'Mã KH'!$A:$C,3,0),VLOOKUP(LEFT(E140,8),'Mã KH'!$B:$C,2,0))</f>
        <v>brg12331</v>
      </c>
      <c r="Y140" s="60" t="str">
        <f t="shared" si="26"/>
        <v>Hàng trả - CH Hapro 160-162 ngõ Thái Thịnh I</v>
      </c>
      <c r="Z140" s="60" t="str">
        <f>VLOOKUP(J140,'mã sp'!$B$2:$D$9,3,0)</f>
        <v>CGM300</v>
      </c>
      <c r="AA140">
        <f t="shared" si="27"/>
        <v>1</v>
      </c>
      <c r="AB140" s="29">
        <f t="shared" si="28"/>
        <v>69759</v>
      </c>
      <c r="AC140" s="29">
        <f t="shared" si="29"/>
        <v>5580.72</v>
      </c>
      <c r="AD140" s="29">
        <f t="shared" si="30"/>
        <v>75339.72</v>
      </c>
      <c r="AE140" t="str">
        <f t="shared" si="31"/>
        <v/>
      </c>
    </row>
    <row r="141" spans="1:31" x14ac:dyDescent="0.25">
      <c r="A141" s="11" t="s">
        <v>543</v>
      </c>
      <c r="B141" s="11" t="s">
        <v>20</v>
      </c>
      <c r="C141" s="12">
        <v>45931</v>
      </c>
      <c r="D141" s="11" t="s">
        <v>21</v>
      </c>
      <c r="E141" s="11" t="s">
        <v>544</v>
      </c>
      <c r="F141" s="11" t="s">
        <v>545</v>
      </c>
      <c r="G141" s="11" t="s">
        <v>24</v>
      </c>
      <c r="H141" s="11" t="s">
        <v>25</v>
      </c>
      <c r="I141" s="11" t="s">
        <v>43</v>
      </c>
      <c r="J141" s="11" t="s">
        <v>44</v>
      </c>
      <c r="K141" s="11" t="s">
        <v>45</v>
      </c>
      <c r="L141" s="11">
        <v>-4</v>
      </c>
      <c r="M141" s="63">
        <v>105505</v>
      </c>
      <c r="N141" s="63">
        <v>-422020</v>
      </c>
      <c r="O141" s="63">
        <v>-33761.599999999999</v>
      </c>
      <c r="P141" s="11" t="s">
        <v>29</v>
      </c>
      <c r="Q141" s="11" t="s">
        <v>391</v>
      </c>
      <c r="R141" s="15">
        <v>0.08</v>
      </c>
      <c r="S141" s="60" t="str">
        <f t="shared" si="24"/>
        <v>HBTL2510000039</v>
      </c>
      <c r="T141" s="62">
        <f t="shared" si="25"/>
        <v>45931</v>
      </c>
      <c r="U141" s="62">
        <v>45930</v>
      </c>
      <c r="V141" s="60" t="s">
        <v>303</v>
      </c>
      <c r="W141" s="60">
        <v>2661</v>
      </c>
      <c r="X141" s="60" t="str">
        <f>IFERROR(VLOOKUP(Q141,'Mã KH'!$A:$C,3,0),VLOOKUP(LEFT(E141,8),'Mã KH'!$B:$C,2,0))</f>
        <v>brg12331</v>
      </c>
      <c r="Y141" s="60" t="str">
        <f t="shared" si="26"/>
        <v>Hàng trả - CH Hapro 160-162 ngõ Thái Thịnh I</v>
      </c>
      <c r="Z141" s="60" t="str">
        <f>VLOOKUP(J141,'mã sp'!$B$2:$D$9,3,0)</f>
        <v>GM500</v>
      </c>
      <c r="AA141">
        <f t="shared" si="27"/>
        <v>4</v>
      </c>
      <c r="AB141" s="29">
        <f t="shared" si="28"/>
        <v>105505</v>
      </c>
      <c r="AC141" s="29">
        <f t="shared" si="29"/>
        <v>33761.599999999999</v>
      </c>
      <c r="AD141" s="29">
        <f t="shared" si="30"/>
        <v>455781.6</v>
      </c>
      <c r="AE141" t="str">
        <f t="shared" si="31"/>
        <v/>
      </c>
    </row>
    <row r="142" spans="1:31" x14ac:dyDescent="0.25">
      <c r="A142" s="11" t="s">
        <v>543</v>
      </c>
      <c r="B142" s="11" t="s">
        <v>20</v>
      </c>
      <c r="C142" s="12">
        <v>45931</v>
      </c>
      <c r="D142" s="11" t="s">
        <v>21</v>
      </c>
      <c r="E142" s="11" t="s">
        <v>544</v>
      </c>
      <c r="F142" s="11" t="s">
        <v>545</v>
      </c>
      <c r="G142" s="11" t="s">
        <v>24</v>
      </c>
      <c r="H142" s="11" t="s">
        <v>25</v>
      </c>
      <c r="I142" s="11" t="s">
        <v>57</v>
      </c>
      <c r="J142" s="11" t="s">
        <v>58</v>
      </c>
      <c r="K142" s="11" t="s">
        <v>28</v>
      </c>
      <c r="L142" s="11">
        <v>-3</v>
      </c>
      <c r="M142" s="63">
        <v>47673</v>
      </c>
      <c r="N142" s="63">
        <v>-143019</v>
      </c>
      <c r="O142" s="63">
        <v>-11441.52</v>
      </c>
      <c r="P142" s="11" t="s">
        <v>29</v>
      </c>
      <c r="Q142" s="11" t="s">
        <v>391</v>
      </c>
      <c r="R142" s="15">
        <v>0.08</v>
      </c>
      <c r="S142" s="60" t="str">
        <f t="shared" si="24"/>
        <v>HBTL2510000039</v>
      </c>
      <c r="T142" s="62">
        <f t="shared" si="25"/>
        <v>45931</v>
      </c>
      <c r="U142" s="62">
        <v>45930</v>
      </c>
      <c r="V142" s="60" t="s">
        <v>303</v>
      </c>
      <c r="W142" s="60">
        <v>2661</v>
      </c>
      <c r="X142" s="60" t="str">
        <f>IFERROR(VLOOKUP(Q142,'Mã KH'!$A:$C,3,0),VLOOKUP(LEFT(E142,8),'Mã KH'!$B:$C,2,0))</f>
        <v>brg12331</v>
      </c>
      <c r="Y142" s="60" t="str">
        <f t="shared" si="26"/>
        <v>Hàng trả - CH Hapro 160-162 ngõ Thái Thịnh I</v>
      </c>
      <c r="Z142" s="60" t="str">
        <f>VLOOKUP(J142,'mã sp'!$B$2:$D$9,3,0)</f>
        <v>GTLX250G</v>
      </c>
      <c r="AA142">
        <f t="shared" si="27"/>
        <v>3</v>
      </c>
      <c r="AB142" s="29">
        <f t="shared" si="28"/>
        <v>47673</v>
      </c>
      <c r="AC142" s="29">
        <f t="shared" si="29"/>
        <v>11441.52</v>
      </c>
      <c r="AD142" s="29">
        <f t="shared" si="30"/>
        <v>154460.51999999999</v>
      </c>
      <c r="AE142" t="str">
        <f t="shared" si="31"/>
        <v/>
      </c>
    </row>
    <row r="143" spans="1:31" x14ac:dyDescent="0.25">
      <c r="A143" s="11" t="s">
        <v>546</v>
      </c>
      <c r="B143" s="11" t="s">
        <v>20</v>
      </c>
      <c r="C143" s="12">
        <v>45941</v>
      </c>
      <c r="D143" s="11" t="s">
        <v>21</v>
      </c>
      <c r="E143" s="11" t="s">
        <v>547</v>
      </c>
      <c r="F143" s="11" t="s">
        <v>502</v>
      </c>
      <c r="G143" s="11" t="s">
        <v>24</v>
      </c>
      <c r="H143" s="11" t="s">
        <v>25</v>
      </c>
      <c r="I143" s="11" t="s">
        <v>35</v>
      </c>
      <c r="J143" s="11" t="s">
        <v>36</v>
      </c>
      <c r="K143" s="11" t="s">
        <v>28</v>
      </c>
      <c r="L143" s="11">
        <v>-1</v>
      </c>
      <c r="M143" s="63">
        <v>106026</v>
      </c>
      <c r="N143" s="63">
        <v>-106026</v>
      </c>
      <c r="O143" s="63">
        <v>-8482.08</v>
      </c>
      <c r="P143" s="11" t="s">
        <v>29</v>
      </c>
      <c r="Q143" s="11" t="s">
        <v>149</v>
      </c>
      <c r="R143" s="15">
        <v>0.08</v>
      </c>
      <c r="S143" s="60" t="str">
        <f t="shared" si="24"/>
        <v>HBTL2510001117</v>
      </c>
      <c r="T143" s="62">
        <f t="shared" si="25"/>
        <v>45941</v>
      </c>
      <c r="U143" s="62">
        <v>45930</v>
      </c>
      <c r="V143" s="60" t="s">
        <v>303</v>
      </c>
      <c r="W143" s="60">
        <v>2661</v>
      </c>
      <c r="X143" s="60" t="str">
        <f>IFERROR(VLOOKUP(Q143,'Mã KH'!$A:$C,3,0),VLOOKUP(LEFT(E143,8),'Mã KH'!$B:$C,2,0))</f>
        <v>brg12241</v>
      </c>
      <c r="Y143" s="60" t="str">
        <f t="shared" si="26"/>
        <v>Hàng trả - CH Hapro Chợ Bưởi</v>
      </c>
      <c r="Z143" s="60" t="str">
        <f>VLOOKUP(J143,'mã sp'!$B$2:$D$9,3,0)</f>
        <v>GXD500</v>
      </c>
      <c r="AA143">
        <f t="shared" si="27"/>
        <v>1</v>
      </c>
      <c r="AB143" s="29">
        <f t="shared" si="28"/>
        <v>106026</v>
      </c>
      <c r="AC143" s="29">
        <f t="shared" si="29"/>
        <v>8482.08</v>
      </c>
      <c r="AD143" s="29">
        <f t="shared" si="30"/>
        <v>114508.08</v>
      </c>
      <c r="AE143" t="str">
        <f t="shared" si="31"/>
        <v/>
      </c>
    </row>
    <row r="144" spans="1:31" x14ac:dyDescent="0.25">
      <c r="A144" s="11" t="s">
        <v>548</v>
      </c>
      <c r="B144" s="11" t="s">
        <v>20</v>
      </c>
      <c r="C144" s="12">
        <v>45931</v>
      </c>
      <c r="D144" s="11" t="s">
        <v>21</v>
      </c>
      <c r="E144" s="11" t="s">
        <v>549</v>
      </c>
      <c r="F144" s="11"/>
      <c r="G144" s="11" t="s">
        <v>24</v>
      </c>
      <c r="H144" s="11" t="s">
        <v>25</v>
      </c>
      <c r="I144" s="11" t="s">
        <v>43</v>
      </c>
      <c r="J144" s="11" t="s">
        <v>44</v>
      </c>
      <c r="K144" s="11" t="s">
        <v>45</v>
      </c>
      <c r="L144" s="11">
        <v>-2</v>
      </c>
      <c r="M144" s="63">
        <v>105505</v>
      </c>
      <c r="N144" s="63">
        <v>-211010</v>
      </c>
      <c r="O144" s="63">
        <v>-16880.8</v>
      </c>
      <c r="P144" s="11" t="s">
        <v>29</v>
      </c>
      <c r="Q144" s="11" t="s">
        <v>398</v>
      </c>
      <c r="R144" s="15">
        <v>0.08</v>
      </c>
      <c r="S144" s="60" t="str">
        <f t="shared" si="24"/>
        <v>HBTL2510000015</v>
      </c>
      <c r="T144" s="62">
        <f t="shared" si="25"/>
        <v>45931</v>
      </c>
      <c r="U144" s="62">
        <v>45930</v>
      </c>
      <c r="V144" s="60" t="s">
        <v>303</v>
      </c>
      <c r="W144" s="60">
        <v>2661</v>
      </c>
      <c r="X144" s="60" t="str">
        <f>IFERROR(VLOOKUP(Q144,'Mã KH'!$A:$C,3,0),VLOOKUP(LEFT(E144,8),'Mã KH'!$B:$C,2,0))</f>
        <v>brg12231</v>
      </c>
      <c r="Y144" s="60" t="str">
        <f t="shared" si="26"/>
        <v>Hàng trả - CH Hapro N4C Trung hòa - Nhân chính</v>
      </c>
      <c r="Z144" s="60" t="str">
        <f>VLOOKUP(J144,'mã sp'!$B$2:$D$9,3,0)</f>
        <v>GM500</v>
      </c>
      <c r="AA144">
        <f t="shared" si="27"/>
        <v>2</v>
      </c>
      <c r="AB144" s="29">
        <f t="shared" si="28"/>
        <v>105505</v>
      </c>
      <c r="AC144" s="29">
        <f t="shared" si="29"/>
        <v>16880.8</v>
      </c>
      <c r="AD144" s="29">
        <f t="shared" si="30"/>
        <v>227890.8</v>
      </c>
      <c r="AE144" t="str">
        <f t="shared" si="31"/>
        <v/>
      </c>
    </row>
    <row r="145" spans="1:31" x14ac:dyDescent="0.25">
      <c r="A145" s="11" t="s">
        <v>472</v>
      </c>
      <c r="B145" s="11" t="s">
        <v>20</v>
      </c>
      <c r="C145" s="12">
        <v>45932</v>
      </c>
      <c r="D145" s="11" t="s">
        <v>21</v>
      </c>
      <c r="E145" s="11" t="s">
        <v>473</v>
      </c>
      <c r="F145" s="11" t="s">
        <v>474</v>
      </c>
      <c r="G145" s="11" t="s">
        <v>24</v>
      </c>
      <c r="H145" s="11" t="s">
        <v>25</v>
      </c>
      <c r="I145" s="11" t="s">
        <v>57</v>
      </c>
      <c r="J145" s="11" t="s">
        <v>58</v>
      </c>
      <c r="K145" s="11" t="s">
        <v>28</v>
      </c>
      <c r="L145" s="11">
        <v>-2</v>
      </c>
      <c r="M145" s="63">
        <v>47673</v>
      </c>
      <c r="N145" s="63">
        <v>-95346</v>
      </c>
      <c r="O145" s="63">
        <v>-7627.68</v>
      </c>
      <c r="P145" s="11" t="s">
        <v>29</v>
      </c>
      <c r="Q145" s="11" t="s">
        <v>366</v>
      </c>
      <c r="R145" s="15">
        <v>0.08</v>
      </c>
      <c r="S145" s="60" t="str">
        <f t="shared" si="24"/>
        <v>HBTL2510000166</v>
      </c>
      <c r="T145" s="62">
        <f t="shared" si="25"/>
        <v>45932</v>
      </c>
      <c r="U145" s="62">
        <v>45930</v>
      </c>
      <c r="V145" s="60" t="s">
        <v>303</v>
      </c>
      <c r="W145" s="60">
        <v>2661</v>
      </c>
      <c r="X145" s="60" t="str">
        <f>IFERROR(VLOOKUP(Q145,'Mã KH'!$A:$C,3,0),VLOOKUP(LEFT(E145,8),'Mã KH'!$B:$C,2,0))</f>
        <v>brg12741</v>
      </c>
      <c r="Y145" s="60" t="str">
        <f t="shared" si="26"/>
        <v>Hàng trả - CH Haprofood 9 Lê Qúy Đôn</v>
      </c>
      <c r="Z145" s="60" t="str">
        <f>VLOOKUP(J145,'mã sp'!$B$2:$D$9,3,0)</f>
        <v>GTLX250G</v>
      </c>
      <c r="AA145">
        <f t="shared" si="27"/>
        <v>2</v>
      </c>
      <c r="AB145" s="29">
        <f t="shared" si="28"/>
        <v>47673</v>
      </c>
      <c r="AC145" s="29">
        <f t="shared" si="29"/>
        <v>7627.68</v>
      </c>
      <c r="AD145" s="29">
        <f t="shared" si="30"/>
        <v>102973.68</v>
      </c>
      <c r="AE145" t="str">
        <f t="shared" si="31"/>
        <v/>
      </c>
    </row>
    <row r="146" spans="1:31" x14ac:dyDescent="0.25">
      <c r="A146" s="11" t="s">
        <v>550</v>
      </c>
      <c r="B146" s="11" t="s">
        <v>20</v>
      </c>
      <c r="C146" s="12">
        <v>45933</v>
      </c>
      <c r="D146" s="11" t="s">
        <v>21</v>
      </c>
      <c r="E146" s="11" t="s">
        <v>551</v>
      </c>
      <c r="F146" s="11"/>
      <c r="G146" s="11" t="s">
        <v>24</v>
      </c>
      <c r="H146" s="11" t="s">
        <v>25</v>
      </c>
      <c r="I146" s="11" t="s">
        <v>43</v>
      </c>
      <c r="J146" s="11" t="s">
        <v>44</v>
      </c>
      <c r="K146" s="11" t="s">
        <v>45</v>
      </c>
      <c r="L146" s="11">
        <v>-1</v>
      </c>
      <c r="M146" s="63">
        <v>94955</v>
      </c>
      <c r="N146" s="63">
        <v>-94955</v>
      </c>
      <c r="O146" s="63">
        <v>-7596.4</v>
      </c>
      <c r="P146" s="11" t="s">
        <v>29</v>
      </c>
      <c r="Q146" s="11" t="s">
        <v>109</v>
      </c>
      <c r="R146" s="15">
        <v>0.08</v>
      </c>
      <c r="S146" s="60" t="str">
        <f t="shared" si="24"/>
        <v>HBTL2510000177</v>
      </c>
      <c r="T146" s="62">
        <f t="shared" si="25"/>
        <v>45933</v>
      </c>
      <c r="U146" s="62">
        <v>45930</v>
      </c>
      <c r="V146" s="60" t="s">
        <v>303</v>
      </c>
      <c r="W146" s="60">
        <v>2661</v>
      </c>
      <c r="X146" s="60" t="str">
        <f>IFERROR(VLOOKUP(Q146,'Mã KH'!$A:$C,3,0),VLOOKUP(LEFT(E146,8),'Mã KH'!$B:$C,2,0))</f>
        <v>brg12351</v>
      </c>
      <c r="Y146" s="60" t="str">
        <f t="shared" si="26"/>
        <v>Hàng trả - CH Hapro 83 Nguyễn An Ninh</v>
      </c>
      <c r="Z146" s="60" t="str">
        <f>VLOOKUP(J146,'mã sp'!$B$2:$D$10,3,0)</f>
        <v>GM500</v>
      </c>
      <c r="AA146">
        <f t="shared" si="27"/>
        <v>1</v>
      </c>
      <c r="AB146" s="29">
        <f t="shared" si="28"/>
        <v>94955</v>
      </c>
      <c r="AC146" s="29">
        <f t="shared" si="29"/>
        <v>7596.4000000000005</v>
      </c>
      <c r="AD146" s="29">
        <f t="shared" si="30"/>
        <v>102551.4</v>
      </c>
      <c r="AE146" t="str">
        <f t="shared" si="31"/>
        <v/>
      </c>
    </row>
    <row r="147" spans="1:31" x14ac:dyDescent="0.25">
      <c r="A147" s="11" t="s">
        <v>550</v>
      </c>
      <c r="B147" s="11" t="s">
        <v>20</v>
      </c>
      <c r="C147" s="12">
        <v>45933</v>
      </c>
      <c r="D147" s="11" t="s">
        <v>21</v>
      </c>
      <c r="E147" s="11" t="s">
        <v>551</v>
      </c>
      <c r="F147" s="11"/>
      <c r="G147" s="11" t="s">
        <v>24</v>
      </c>
      <c r="H147" s="11" t="s">
        <v>25</v>
      </c>
      <c r="I147" s="11" t="s">
        <v>552</v>
      </c>
      <c r="J147" s="11" t="s">
        <v>553</v>
      </c>
      <c r="K147" s="11" t="s">
        <v>28</v>
      </c>
      <c r="L147" s="11">
        <v>-1</v>
      </c>
      <c r="M147" s="63">
        <v>57200</v>
      </c>
      <c r="N147" s="63">
        <v>-57200</v>
      </c>
      <c r="O147" s="63">
        <v>-4576</v>
      </c>
      <c r="P147" s="11" t="s">
        <v>29</v>
      </c>
      <c r="Q147" s="11" t="s">
        <v>109</v>
      </c>
      <c r="R147" s="15">
        <v>0.08</v>
      </c>
      <c r="S147" s="60" t="str">
        <f t="shared" si="24"/>
        <v>HBTL2510000177</v>
      </c>
      <c r="T147" s="62">
        <f t="shared" si="25"/>
        <v>45933</v>
      </c>
      <c r="U147" s="62">
        <v>45930</v>
      </c>
      <c r="V147" s="60" t="s">
        <v>303</v>
      </c>
      <c r="W147" s="60">
        <v>2661</v>
      </c>
      <c r="X147" s="60" t="str">
        <f>IFERROR(VLOOKUP(Q147,'Mã KH'!$A:$C,3,0),VLOOKUP(LEFT(E147,8),'Mã KH'!$B:$C,2,0))</f>
        <v>brg12351</v>
      </c>
      <c r="Y147" s="60" t="str">
        <f t="shared" si="26"/>
        <v>Hàng trả - CH Hapro 83 Nguyễn An Ninh</v>
      </c>
      <c r="Z147" s="60" t="str">
        <f>VLOOKUP(J147,'mã sp'!$B$2:$D$10,3,0)</f>
        <v>TH200</v>
      </c>
      <c r="AA147">
        <f t="shared" si="27"/>
        <v>1</v>
      </c>
      <c r="AB147" s="29">
        <f t="shared" si="28"/>
        <v>57200</v>
      </c>
      <c r="AC147" s="29">
        <f t="shared" si="29"/>
        <v>4576</v>
      </c>
      <c r="AD147" s="29">
        <f t="shared" si="30"/>
        <v>61776</v>
      </c>
      <c r="AE147" t="str">
        <f t="shared" si="31"/>
        <v/>
      </c>
    </row>
    <row r="148" spans="1:31" x14ac:dyDescent="0.25">
      <c r="A148" s="11" t="s">
        <v>554</v>
      </c>
      <c r="B148" s="11" t="s">
        <v>20</v>
      </c>
      <c r="C148" s="12">
        <v>45939</v>
      </c>
      <c r="D148" s="11" t="s">
        <v>21</v>
      </c>
      <c r="E148" s="11" t="s">
        <v>555</v>
      </c>
      <c r="F148" s="11" t="s">
        <v>556</v>
      </c>
      <c r="G148" s="11" t="s">
        <v>24</v>
      </c>
      <c r="H148" s="11" t="s">
        <v>25</v>
      </c>
      <c r="I148" s="11" t="s">
        <v>73</v>
      </c>
      <c r="J148" s="11" t="s">
        <v>74</v>
      </c>
      <c r="K148" s="11" t="s">
        <v>45</v>
      </c>
      <c r="L148" s="11">
        <v>-1</v>
      </c>
      <c r="M148" s="63">
        <v>69759</v>
      </c>
      <c r="N148" s="63">
        <v>-69759</v>
      </c>
      <c r="O148" s="63">
        <v>-5580.72</v>
      </c>
      <c r="P148" s="11" t="s">
        <v>29</v>
      </c>
      <c r="Q148" s="11" t="s">
        <v>46</v>
      </c>
      <c r="R148" s="15">
        <v>0.08</v>
      </c>
      <c r="S148" s="60" t="str">
        <f t="shared" si="24"/>
        <v>HBTL2510000925</v>
      </c>
      <c r="T148" s="62">
        <f t="shared" si="25"/>
        <v>45939</v>
      </c>
      <c r="U148" s="62">
        <v>45930</v>
      </c>
      <c r="V148" s="60" t="s">
        <v>303</v>
      </c>
      <c r="W148" s="60">
        <v>2661</v>
      </c>
      <c r="X148" s="60" t="str">
        <f>IFERROR(VLOOKUP(Q148,'Mã KH'!$A:$C,3,0),VLOOKUP(LEFT(E148,8),'Mã KH'!$B:$C,2,0))</f>
        <v>brg12661</v>
      </c>
      <c r="Y148" s="60" t="str">
        <f t="shared" si="26"/>
        <v>Hàng trả - CH HaproFood 362 Ngọc Lâm</v>
      </c>
      <c r="Z148" s="60" t="str">
        <f>VLOOKUP(J148,'mã sp'!$B$2:$D$9,3,0)</f>
        <v>CGM300</v>
      </c>
      <c r="AA148">
        <f t="shared" si="27"/>
        <v>1</v>
      </c>
      <c r="AB148" s="29">
        <f t="shared" si="28"/>
        <v>69759</v>
      </c>
      <c r="AC148" s="29">
        <f t="shared" si="29"/>
        <v>5580.72</v>
      </c>
      <c r="AD148" s="29">
        <f t="shared" si="30"/>
        <v>75339.72</v>
      </c>
      <c r="AE148" t="str">
        <f t="shared" si="31"/>
        <v/>
      </c>
    </row>
    <row r="149" spans="1:31" x14ac:dyDescent="0.25">
      <c r="A149" s="11" t="s">
        <v>557</v>
      </c>
      <c r="B149" s="11" t="s">
        <v>20</v>
      </c>
      <c r="C149" s="12">
        <v>45944</v>
      </c>
      <c r="D149" s="11" t="s">
        <v>21</v>
      </c>
      <c r="E149" s="11" t="s">
        <v>558</v>
      </c>
      <c r="F149" s="11" t="s">
        <v>154</v>
      </c>
      <c r="G149" s="11" t="s">
        <v>24</v>
      </c>
      <c r="H149" s="11" t="s">
        <v>25</v>
      </c>
      <c r="I149" s="11" t="s">
        <v>73</v>
      </c>
      <c r="J149" s="11" t="s">
        <v>74</v>
      </c>
      <c r="K149" s="11" t="s">
        <v>45</v>
      </c>
      <c r="L149" s="11">
        <v>-3</v>
      </c>
      <c r="M149" s="63">
        <v>69759</v>
      </c>
      <c r="N149" s="63">
        <v>-209277</v>
      </c>
      <c r="O149" s="63">
        <v>-16742.16</v>
      </c>
      <c r="P149" s="11" t="s">
        <v>29</v>
      </c>
      <c r="Q149" s="11" t="s">
        <v>155</v>
      </c>
      <c r="R149" s="15">
        <v>0.08</v>
      </c>
      <c r="S149" s="60" t="str">
        <f t="shared" si="24"/>
        <v>HBTL2510001401</v>
      </c>
      <c r="T149" s="62">
        <f t="shared" si="25"/>
        <v>45944</v>
      </c>
      <c r="U149" s="62">
        <v>45930</v>
      </c>
      <c r="V149" s="60" t="s">
        <v>303</v>
      </c>
      <c r="W149" s="60">
        <v>2661</v>
      </c>
      <c r="X149" s="60" t="str">
        <f>IFERROR(VLOOKUP(Q149,'Mã KH'!$A:$C,3,0),VLOOKUP(LEFT(E149,8),'Mã KH'!$B:$C,2,0))</f>
        <v>brg12051</v>
      </c>
      <c r="Y149" s="60" t="str">
        <f t="shared" si="26"/>
        <v>Hàng trả - Siêu thị HaproMart Thành Công</v>
      </c>
      <c r="Z149" s="60" t="str">
        <f>VLOOKUP(J149,'mã sp'!$B$2:$D$9,3,0)</f>
        <v>CGM300</v>
      </c>
      <c r="AA149">
        <f t="shared" si="27"/>
        <v>3</v>
      </c>
      <c r="AB149" s="29">
        <f t="shared" si="28"/>
        <v>69759</v>
      </c>
      <c r="AC149" s="29">
        <f t="shared" si="29"/>
        <v>16742.16</v>
      </c>
      <c r="AD149" s="29">
        <f t="shared" si="30"/>
        <v>226019.16</v>
      </c>
      <c r="AE149" t="str">
        <f t="shared" si="31"/>
        <v/>
      </c>
    </row>
    <row r="150" spans="1:31" x14ac:dyDescent="0.25">
      <c r="A150" s="11" t="s">
        <v>559</v>
      </c>
      <c r="B150" s="11" t="s">
        <v>20</v>
      </c>
      <c r="C150" s="12">
        <v>45945</v>
      </c>
      <c r="D150" s="11" t="s">
        <v>21</v>
      </c>
      <c r="E150" s="11" t="s">
        <v>560</v>
      </c>
      <c r="F150" s="11" t="s">
        <v>561</v>
      </c>
      <c r="G150" s="11" t="s">
        <v>24</v>
      </c>
      <c r="H150" s="11" t="s">
        <v>25</v>
      </c>
      <c r="I150" s="11" t="s">
        <v>43</v>
      </c>
      <c r="J150" s="11" t="s">
        <v>44</v>
      </c>
      <c r="K150" s="11" t="s">
        <v>45</v>
      </c>
      <c r="L150" s="11">
        <v>-1</v>
      </c>
      <c r="M150" s="63">
        <v>105505</v>
      </c>
      <c r="N150" s="63">
        <v>-105505</v>
      </c>
      <c r="O150" s="63">
        <v>-8440.4</v>
      </c>
      <c r="P150" s="11" t="s">
        <v>29</v>
      </c>
      <c r="Q150" s="11" t="s">
        <v>39</v>
      </c>
      <c r="R150" s="15">
        <v>0.08</v>
      </c>
      <c r="S150" s="60" t="str">
        <f t="shared" si="24"/>
        <v>HBTL2510001415</v>
      </c>
      <c r="T150" s="62">
        <f t="shared" si="25"/>
        <v>45945</v>
      </c>
      <c r="U150" s="62">
        <v>45930</v>
      </c>
      <c r="V150" s="60" t="s">
        <v>303</v>
      </c>
      <c r="W150" s="60">
        <v>2661</v>
      </c>
      <c r="X150" s="60" t="str">
        <f>IFERROR(VLOOKUP(Q150,'Mã KH'!$A:$C,3,0),VLOOKUP(LEFT(E150,8),'Mã KH'!$B:$C,2,0))</f>
        <v>brg11201</v>
      </c>
      <c r="Y150" s="60" t="str">
        <f t="shared" si="26"/>
        <v>Hàng trả - Fujimart Trung Yên</v>
      </c>
      <c r="Z150" s="60" t="str">
        <f>VLOOKUP(J150,'mã sp'!$B$2:$D$9,3,0)</f>
        <v>GM500</v>
      </c>
      <c r="AA150">
        <f t="shared" si="27"/>
        <v>1</v>
      </c>
      <c r="AB150" s="29">
        <f t="shared" si="28"/>
        <v>105505</v>
      </c>
      <c r="AC150" s="29">
        <f t="shared" si="29"/>
        <v>8440.4</v>
      </c>
      <c r="AD150" s="29">
        <f t="shared" si="30"/>
        <v>113945.4</v>
      </c>
      <c r="AE150" t="str">
        <f t="shared" si="31"/>
        <v/>
      </c>
    </row>
    <row r="151" spans="1:31" x14ac:dyDescent="0.25">
      <c r="A151" s="11" t="s">
        <v>512</v>
      </c>
      <c r="B151" s="11" t="s">
        <v>20</v>
      </c>
      <c r="C151" s="12">
        <v>45944</v>
      </c>
      <c r="D151" s="11" t="s">
        <v>21</v>
      </c>
      <c r="E151" s="11" t="s">
        <v>513</v>
      </c>
      <c r="F151" s="11" t="s">
        <v>514</v>
      </c>
      <c r="G151" s="11" t="s">
        <v>24</v>
      </c>
      <c r="H151" s="11" t="s">
        <v>25</v>
      </c>
      <c r="I151" s="11" t="s">
        <v>35</v>
      </c>
      <c r="J151" s="11" t="s">
        <v>36</v>
      </c>
      <c r="K151" s="11" t="s">
        <v>28</v>
      </c>
      <c r="L151" s="11">
        <v>-5</v>
      </c>
      <c r="M151" s="63">
        <v>106026</v>
      </c>
      <c r="N151" s="63">
        <v>-530130</v>
      </c>
      <c r="O151" s="63">
        <v>-42410.400000000001</v>
      </c>
      <c r="P151" s="11" t="s">
        <v>29</v>
      </c>
      <c r="Q151" s="11" t="s">
        <v>399</v>
      </c>
      <c r="R151" s="15">
        <v>0.08</v>
      </c>
      <c r="S151" s="60" t="str">
        <f t="shared" si="24"/>
        <v>HBTL2510001389</v>
      </c>
      <c r="T151" s="62">
        <f t="shared" si="25"/>
        <v>45944</v>
      </c>
      <c r="U151" s="62">
        <v>45930</v>
      </c>
      <c r="V151" s="60" t="s">
        <v>303</v>
      </c>
      <c r="W151" s="60">
        <v>2661</v>
      </c>
      <c r="X151" s="60" t="str">
        <f>IFERROR(VLOOKUP(Q151,'Mã KH'!$A:$C,3,0),VLOOKUP(LEFT(E151,8),'Mã KH'!$B:$C,2,0))</f>
        <v>brg10031</v>
      </c>
      <c r="Y151" s="60" t="str">
        <f t="shared" si="26"/>
        <v>Hàng trả - Siêu thị Fuji Ngọc Khánh</v>
      </c>
      <c r="Z151" s="60" t="str">
        <f>VLOOKUP(J151,'mã sp'!$B$2:$D$9,3,0)</f>
        <v>GXD500</v>
      </c>
      <c r="AA151">
        <f t="shared" si="27"/>
        <v>5</v>
      </c>
      <c r="AB151" s="29">
        <f t="shared" si="28"/>
        <v>106026</v>
      </c>
      <c r="AC151" s="29">
        <f t="shared" si="29"/>
        <v>42410.400000000001</v>
      </c>
      <c r="AD151" s="29">
        <f t="shared" si="30"/>
        <v>572540.4</v>
      </c>
      <c r="AE151" t="str">
        <f t="shared" si="31"/>
        <v/>
      </c>
    </row>
    <row r="152" spans="1:31" x14ac:dyDescent="0.25">
      <c r="A152" s="11" t="s">
        <v>515</v>
      </c>
      <c r="B152" s="11" t="s">
        <v>20</v>
      </c>
      <c r="C152" s="12">
        <v>45945</v>
      </c>
      <c r="D152" s="11" t="s">
        <v>21</v>
      </c>
      <c r="E152" s="11" t="s">
        <v>516</v>
      </c>
      <c r="F152" s="11" t="s">
        <v>517</v>
      </c>
      <c r="G152" s="11" t="s">
        <v>24</v>
      </c>
      <c r="H152" s="11" t="s">
        <v>25</v>
      </c>
      <c r="I152" s="11" t="s">
        <v>133</v>
      </c>
      <c r="J152" s="11" t="s">
        <v>134</v>
      </c>
      <c r="K152" s="11" t="s">
        <v>28</v>
      </c>
      <c r="L152" s="11">
        <v>-1</v>
      </c>
      <c r="M152" s="63">
        <v>43700</v>
      </c>
      <c r="N152" s="63">
        <v>-43700</v>
      </c>
      <c r="O152" s="63">
        <v>-3496</v>
      </c>
      <c r="P152" s="11" t="s">
        <v>29</v>
      </c>
      <c r="Q152" s="11" t="s">
        <v>467</v>
      </c>
      <c r="R152" s="15"/>
      <c r="S152" s="60" t="str">
        <f t="shared" si="24"/>
        <v>HBTL2510001500</v>
      </c>
      <c r="T152" s="62">
        <f t="shared" si="25"/>
        <v>45945</v>
      </c>
      <c r="U152" s="62">
        <v>45930</v>
      </c>
      <c r="V152" s="60" t="s">
        <v>303</v>
      </c>
      <c r="W152" s="60">
        <v>2661</v>
      </c>
      <c r="X152" s="60" t="str">
        <f>IFERROR(VLOOKUP(Q152,'Mã KH'!$A:$C,3,0),VLOOKUP(LEFT(E152,8),'Mã KH'!$B:$C,2,0))</f>
        <v>BRG01</v>
      </c>
      <c r="Y152" s="60" t="str">
        <f t="shared" si="26"/>
        <v>Hàng trả - Siêu thị BRG Hàng Bài</v>
      </c>
      <c r="Z152" s="60" t="str">
        <f>VLOOKUP(J152,'mã sp'!$B$2:$D$9,3,0)</f>
        <v>MNH250</v>
      </c>
      <c r="AA152">
        <f t="shared" si="27"/>
        <v>1</v>
      </c>
      <c r="AB152" s="29">
        <f t="shared" si="28"/>
        <v>43700</v>
      </c>
      <c r="AC152" s="29">
        <f t="shared" si="29"/>
        <v>3496</v>
      </c>
      <c r="AD152" s="29">
        <f t="shared" si="30"/>
        <v>47196</v>
      </c>
      <c r="AE152" t="str">
        <f t="shared" si="31"/>
        <v/>
      </c>
    </row>
    <row r="153" spans="1:31" x14ac:dyDescent="0.25">
      <c r="A153" s="11" t="s">
        <v>515</v>
      </c>
      <c r="B153" s="11" t="s">
        <v>20</v>
      </c>
      <c r="C153" s="12">
        <v>45945</v>
      </c>
      <c r="D153" s="11" t="s">
        <v>21</v>
      </c>
      <c r="E153" s="11" t="s">
        <v>516</v>
      </c>
      <c r="F153" s="11" t="s">
        <v>517</v>
      </c>
      <c r="G153" s="11" t="s">
        <v>24</v>
      </c>
      <c r="H153" s="11" t="s">
        <v>25</v>
      </c>
      <c r="I153" s="11" t="s">
        <v>35</v>
      </c>
      <c r="J153" s="11" t="s">
        <v>36</v>
      </c>
      <c r="K153" s="11" t="s">
        <v>28</v>
      </c>
      <c r="L153" s="11">
        <v>-5</v>
      </c>
      <c r="M153" s="63">
        <v>106026</v>
      </c>
      <c r="N153" s="63">
        <v>-530130</v>
      </c>
      <c r="O153" s="63">
        <v>-42410.400000000001</v>
      </c>
      <c r="P153" s="11" t="s">
        <v>29</v>
      </c>
      <c r="Q153" s="11" t="s">
        <v>467</v>
      </c>
      <c r="R153" s="15"/>
      <c r="S153" s="60" t="str">
        <f t="shared" si="24"/>
        <v>HBTL2510001500</v>
      </c>
      <c r="T153" s="62">
        <f t="shared" si="25"/>
        <v>45945</v>
      </c>
      <c r="U153" s="62">
        <v>45930</v>
      </c>
      <c r="V153" s="60" t="s">
        <v>303</v>
      </c>
      <c r="W153" s="60">
        <v>2661</v>
      </c>
      <c r="X153" s="60" t="str">
        <f>IFERROR(VLOOKUP(Q153,'Mã KH'!$A:$C,3,0),VLOOKUP(LEFT(E153,8),'Mã KH'!$B:$C,2,0))</f>
        <v>BRG01</v>
      </c>
      <c r="Y153" s="60" t="str">
        <f t="shared" si="26"/>
        <v>Hàng trả - Siêu thị BRG Hàng Bài</v>
      </c>
      <c r="Z153" s="60" t="str">
        <f>VLOOKUP(J153,'mã sp'!$B$2:$D$9,3,0)</f>
        <v>GXD500</v>
      </c>
      <c r="AA153">
        <f t="shared" si="27"/>
        <v>5</v>
      </c>
      <c r="AB153" s="29">
        <f t="shared" si="28"/>
        <v>106026</v>
      </c>
      <c r="AC153" s="29">
        <f t="shared" si="29"/>
        <v>42410.400000000001</v>
      </c>
      <c r="AD153" s="29">
        <f t="shared" si="30"/>
        <v>572540.4</v>
      </c>
      <c r="AE153" t="str">
        <f t="shared" si="31"/>
        <v/>
      </c>
    </row>
    <row r="154" spans="1:31" x14ac:dyDescent="0.25">
      <c r="A154" s="11" t="s">
        <v>562</v>
      </c>
      <c r="B154" s="11" t="s">
        <v>20</v>
      </c>
      <c r="C154" s="12">
        <v>45952</v>
      </c>
      <c r="D154" s="11" t="s">
        <v>21</v>
      </c>
      <c r="E154" s="11" t="s">
        <v>563</v>
      </c>
      <c r="F154" s="11" t="s">
        <v>91</v>
      </c>
      <c r="G154" s="11" t="s">
        <v>24</v>
      </c>
      <c r="H154" s="11" t="s">
        <v>25</v>
      </c>
      <c r="I154" s="11" t="s">
        <v>26</v>
      </c>
      <c r="J154" s="11" t="s">
        <v>27</v>
      </c>
      <c r="K154" s="11" t="s">
        <v>28</v>
      </c>
      <c r="L154" s="11">
        <v>-3</v>
      </c>
      <c r="M154" s="63">
        <v>113113</v>
      </c>
      <c r="N154" s="63">
        <v>-339339</v>
      </c>
      <c r="O154" s="63">
        <v>-27147.119999999999</v>
      </c>
      <c r="P154" s="11" t="s">
        <v>29</v>
      </c>
      <c r="Q154" s="11" t="s">
        <v>92</v>
      </c>
      <c r="R154" s="15"/>
      <c r="S154" s="60" t="str">
        <f t="shared" si="24"/>
        <v>HBTL2510002087</v>
      </c>
      <c r="T154" s="62">
        <f t="shared" si="25"/>
        <v>45952</v>
      </c>
      <c r="U154" s="62">
        <v>45930</v>
      </c>
      <c r="V154" s="60" t="s">
        <v>303</v>
      </c>
      <c r="W154" s="60">
        <v>2661</v>
      </c>
      <c r="X154" s="60" t="str">
        <f>IFERROR(VLOOKUP(Q154,'Mã KH'!$A:$C,3,0),VLOOKUP(LEFT(E154,8),'Mã KH'!$B:$C,2,0))</f>
        <v>BRG01</v>
      </c>
      <c r="Y154" s="60" t="str">
        <f t="shared" si="26"/>
        <v>Hàng trả - Siêu thị BRGMart 63 Hàng trống</v>
      </c>
      <c r="Z154" s="60" t="str">
        <f>VLOOKUP(J154,'mã sp'!$B$2:$D$9,3,0)</f>
        <v>CGM500</v>
      </c>
      <c r="AA154">
        <f t="shared" si="27"/>
        <v>3</v>
      </c>
      <c r="AB154" s="29">
        <f t="shared" si="28"/>
        <v>113113</v>
      </c>
      <c r="AC154" s="29">
        <f t="shared" si="29"/>
        <v>27147.119999999999</v>
      </c>
      <c r="AD154" s="29">
        <f t="shared" si="30"/>
        <v>366486.12</v>
      </c>
      <c r="AE154" t="str">
        <f t="shared" si="31"/>
        <v/>
      </c>
    </row>
    <row r="155" spans="1:31" x14ac:dyDescent="0.25">
      <c r="A155" s="11" t="s">
        <v>562</v>
      </c>
      <c r="B155" s="11" t="s">
        <v>20</v>
      </c>
      <c r="C155" s="12">
        <v>45952</v>
      </c>
      <c r="D155" s="11" t="s">
        <v>21</v>
      </c>
      <c r="E155" s="11" t="s">
        <v>563</v>
      </c>
      <c r="F155" s="11" t="s">
        <v>91</v>
      </c>
      <c r="G155" s="11" t="s">
        <v>24</v>
      </c>
      <c r="H155" s="11" t="s">
        <v>25</v>
      </c>
      <c r="I155" s="11" t="s">
        <v>57</v>
      </c>
      <c r="J155" s="11" t="s">
        <v>58</v>
      </c>
      <c r="K155" s="11" t="s">
        <v>28</v>
      </c>
      <c r="L155" s="11">
        <v>-3</v>
      </c>
      <c r="M155" s="63">
        <v>47673</v>
      </c>
      <c r="N155" s="63">
        <v>-143019</v>
      </c>
      <c r="O155" s="63">
        <v>-11441.52</v>
      </c>
      <c r="P155" s="11" t="s">
        <v>29</v>
      </c>
      <c r="Q155" s="11" t="s">
        <v>92</v>
      </c>
      <c r="R155" s="15"/>
      <c r="S155" s="60" t="str">
        <f t="shared" si="24"/>
        <v>HBTL2510002087</v>
      </c>
      <c r="T155" s="62">
        <f t="shared" si="25"/>
        <v>45952</v>
      </c>
      <c r="U155" s="62">
        <v>45930</v>
      </c>
      <c r="V155" s="60" t="s">
        <v>303</v>
      </c>
      <c r="W155" s="60">
        <v>2661</v>
      </c>
      <c r="X155" s="60" t="str">
        <f>IFERROR(VLOOKUP(Q155,'Mã KH'!$A:$C,3,0),VLOOKUP(LEFT(E155,8),'Mã KH'!$B:$C,2,0))</f>
        <v>BRG01</v>
      </c>
      <c r="Y155" s="60" t="str">
        <f t="shared" si="26"/>
        <v>Hàng trả - Siêu thị BRGMart 63 Hàng trống</v>
      </c>
      <c r="Z155" s="60" t="str">
        <f>VLOOKUP(J155,'mã sp'!$B$2:$D$9,3,0)</f>
        <v>GTLX250G</v>
      </c>
      <c r="AA155">
        <f t="shared" si="27"/>
        <v>3</v>
      </c>
      <c r="AB155" s="29">
        <f t="shared" si="28"/>
        <v>47673</v>
      </c>
      <c r="AC155" s="29">
        <f t="shared" si="29"/>
        <v>11441.52</v>
      </c>
      <c r="AD155" s="29">
        <f t="shared" si="30"/>
        <v>154460.51999999999</v>
      </c>
      <c r="AE155" t="str">
        <f t="shared" si="31"/>
        <v/>
      </c>
    </row>
    <row r="156" spans="1:31" x14ac:dyDescent="0.25">
      <c r="A156" s="11" t="s">
        <v>562</v>
      </c>
      <c r="B156" s="11" t="s">
        <v>20</v>
      </c>
      <c r="C156" s="12">
        <v>45952</v>
      </c>
      <c r="D156" s="11" t="s">
        <v>21</v>
      </c>
      <c r="E156" s="11" t="s">
        <v>563</v>
      </c>
      <c r="F156" s="11" t="s">
        <v>91</v>
      </c>
      <c r="G156" s="11" t="s">
        <v>24</v>
      </c>
      <c r="H156" s="11" t="s">
        <v>25</v>
      </c>
      <c r="I156" s="11" t="s">
        <v>133</v>
      </c>
      <c r="J156" s="11" t="s">
        <v>134</v>
      </c>
      <c r="K156" s="11" t="s">
        <v>28</v>
      </c>
      <c r="L156" s="11">
        <v>-2</v>
      </c>
      <c r="M156" s="63">
        <v>43700</v>
      </c>
      <c r="N156" s="63">
        <v>-87400</v>
      </c>
      <c r="O156" s="63">
        <v>-6992</v>
      </c>
      <c r="P156" s="11" t="s">
        <v>29</v>
      </c>
      <c r="Q156" s="11" t="s">
        <v>92</v>
      </c>
      <c r="R156" s="15"/>
      <c r="S156" s="60" t="str">
        <f t="shared" si="24"/>
        <v>HBTL2510002087</v>
      </c>
      <c r="T156" s="62">
        <f t="shared" si="25"/>
        <v>45952</v>
      </c>
      <c r="U156" s="62">
        <v>45930</v>
      </c>
      <c r="V156" s="60" t="s">
        <v>303</v>
      </c>
      <c r="W156" s="60">
        <v>2661</v>
      </c>
      <c r="X156" s="60" t="str">
        <f>IFERROR(VLOOKUP(Q156,'Mã KH'!$A:$C,3,0),VLOOKUP(LEFT(E156,8),'Mã KH'!$B:$C,2,0))</f>
        <v>BRG01</v>
      </c>
      <c r="Y156" s="60" t="str">
        <f t="shared" si="26"/>
        <v>Hàng trả - Siêu thị BRGMart 63 Hàng trống</v>
      </c>
      <c r="Z156" s="60" t="str">
        <f>VLOOKUP(J156,'mã sp'!$B$2:$D$9,3,0)</f>
        <v>MNH250</v>
      </c>
      <c r="AA156">
        <f t="shared" si="27"/>
        <v>2</v>
      </c>
      <c r="AB156" s="29">
        <f t="shared" si="28"/>
        <v>43700</v>
      </c>
      <c r="AC156" s="29">
        <f t="shared" si="29"/>
        <v>6992</v>
      </c>
      <c r="AD156" s="29">
        <f t="shared" si="30"/>
        <v>94392</v>
      </c>
      <c r="AE156" t="str">
        <f t="shared" si="31"/>
        <v/>
      </c>
    </row>
    <row r="157" spans="1:31" x14ac:dyDescent="0.25">
      <c r="A157" s="11" t="s">
        <v>562</v>
      </c>
      <c r="B157" s="11" t="s">
        <v>20</v>
      </c>
      <c r="C157" s="12">
        <v>45952</v>
      </c>
      <c r="D157" s="11" t="s">
        <v>21</v>
      </c>
      <c r="E157" s="11" t="s">
        <v>563</v>
      </c>
      <c r="F157" s="11" t="s">
        <v>91</v>
      </c>
      <c r="G157" s="11" t="s">
        <v>24</v>
      </c>
      <c r="H157" s="11" t="s">
        <v>25</v>
      </c>
      <c r="I157" s="11" t="s">
        <v>35</v>
      </c>
      <c r="J157" s="11" t="s">
        <v>36</v>
      </c>
      <c r="K157" s="11" t="s">
        <v>28</v>
      </c>
      <c r="L157" s="11">
        <v>-3</v>
      </c>
      <c r="M157" s="63">
        <v>106026</v>
      </c>
      <c r="N157" s="63">
        <v>-318078</v>
      </c>
      <c r="O157" s="63">
        <v>-25446.240000000002</v>
      </c>
      <c r="P157" s="11" t="s">
        <v>29</v>
      </c>
      <c r="Q157" s="11" t="s">
        <v>92</v>
      </c>
      <c r="R157" s="15"/>
      <c r="S157" s="60" t="str">
        <f t="shared" si="24"/>
        <v>HBTL2510002087</v>
      </c>
      <c r="T157" s="62">
        <f t="shared" si="25"/>
        <v>45952</v>
      </c>
      <c r="U157" s="62">
        <v>45930</v>
      </c>
      <c r="V157" s="60" t="s">
        <v>303</v>
      </c>
      <c r="W157" s="60">
        <v>2661</v>
      </c>
      <c r="X157" s="60" t="str">
        <f>IFERROR(VLOOKUP(Q157,'Mã KH'!$A:$C,3,0),VLOOKUP(LEFT(E157,8),'Mã KH'!$B:$C,2,0))</f>
        <v>BRG01</v>
      </c>
      <c r="Y157" s="60" t="str">
        <f t="shared" si="26"/>
        <v>Hàng trả - Siêu thị BRGMart 63 Hàng trống</v>
      </c>
      <c r="Z157" s="60" t="str">
        <f>VLOOKUP(J157,'mã sp'!$B$2:$D$9,3,0)</f>
        <v>GXD500</v>
      </c>
      <c r="AA157">
        <f t="shared" si="27"/>
        <v>3</v>
      </c>
      <c r="AB157" s="29">
        <f t="shared" si="28"/>
        <v>106026</v>
      </c>
      <c r="AC157" s="29">
        <f t="shared" si="29"/>
        <v>25446.240000000002</v>
      </c>
      <c r="AD157" s="29">
        <f t="shared" si="30"/>
        <v>343524.24</v>
      </c>
      <c r="AE157" t="str">
        <f t="shared" si="31"/>
        <v/>
      </c>
    </row>
    <row r="158" spans="1:31" x14ac:dyDescent="0.25">
      <c r="A158" s="11" t="s">
        <v>564</v>
      </c>
      <c r="B158" s="11" t="s">
        <v>20</v>
      </c>
      <c r="C158" s="12">
        <v>45954</v>
      </c>
      <c r="D158" s="11" t="s">
        <v>21</v>
      </c>
      <c r="E158" s="11" t="s">
        <v>565</v>
      </c>
      <c r="F158" s="11" t="s">
        <v>566</v>
      </c>
      <c r="G158" s="11" t="s">
        <v>24</v>
      </c>
      <c r="H158" s="11" t="s">
        <v>25</v>
      </c>
      <c r="I158" s="11" t="s">
        <v>43</v>
      </c>
      <c r="J158" s="11" t="s">
        <v>44</v>
      </c>
      <c r="K158" s="11" t="s">
        <v>45</v>
      </c>
      <c r="L158" s="11">
        <v>-3</v>
      </c>
      <c r="M158" s="63">
        <v>105505</v>
      </c>
      <c r="N158" s="63">
        <v>-316515</v>
      </c>
      <c r="O158" s="63">
        <v>-25321.200000000001</v>
      </c>
      <c r="P158" s="11" t="s">
        <v>29</v>
      </c>
      <c r="Q158" s="11" t="s">
        <v>135</v>
      </c>
      <c r="R158" s="15"/>
      <c r="S158" s="60" t="str">
        <f t="shared" si="24"/>
        <v>HBTL2510002262</v>
      </c>
      <c r="T158" s="62">
        <f t="shared" si="25"/>
        <v>45954</v>
      </c>
      <c r="U158" s="62">
        <v>45930</v>
      </c>
      <c r="V158" s="60" t="s">
        <v>303</v>
      </c>
      <c r="W158" s="60">
        <v>2661</v>
      </c>
      <c r="X158" s="60" t="str">
        <f>IFERROR(VLOOKUP(Q158,'Mã KH'!$A:$C,3,0),VLOOKUP(LEFT(E158,8),'Mã KH'!$B:$C,2,0))</f>
        <v>brg13041</v>
      </c>
      <c r="Y158" s="60" t="str">
        <f t="shared" si="26"/>
        <v>Hàng trả - Seikamart 275 nguyễn Trãi</v>
      </c>
      <c r="Z158" s="60" t="str">
        <f>VLOOKUP(J158,'mã sp'!$B$2:$D$9,3,0)</f>
        <v>GM500</v>
      </c>
      <c r="AA158">
        <f t="shared" si="27"/>
        <v>3</v>
      </c>
      <c r="AB158" s="29">
        <f t="shared" si="28"/>
        <v>105505</v>
      </c>
      <c r="AC158" s="29">
        <f t="shared" si="29"/>
        <v>25321.200000000001</v>
      </c>
      <c r="AD158" s="29">
        <f t="shared" si="30"/>
        <v>341836.2</v>
      </c>
      <c r="AE158" t="str">
        <f t="shared" si="31"/>
        <v/>
      </c>
    </row>
    <row r="159" spans="1:31" x14ac:dyDescent="0.25">
      <c r="A159" s="11" t="s">
        <v>564</v>
      </c>
      <c r="B159" s="11" t="s">
        <v>20</v>
      </c>
      <c r="C159" s="12">
        <v>45954</v>
      </c>
      <c r="D159" s="11" t="s">
        <v>21</v>
      </c>
      <c r="E159" s="11" t="s">
        <v>565</v>
      </c>
      <c r="F159" s="11" t="s">
        <v>566</v>
      </c>
      <c r="G159" s="11" t="s">
        <v>24</v>
      </c>
      <c r="H159" s="11" t="s">
        <v>25</v>
      </c>
      <c r="I159" s="11" t="s">
        <v>133</v>
      </c>
      <c r="J159" s="11" t="s">
        <v>134</v>
      </c>
      <c r="K159" s="11" t="s">
        <v>28</v>
      </c>
      <c r="L159" s="11">
        <v>-2</v>
      </c>
      <c r="M159" s="63">
        <v>43700</v>
      </c>
      <c r="N159" s="63">
        <v>-87400</v>
      </c>
      <c r="O159" s="63">
        <v>-6992</v>
      </c>
      <c r="P159" s="11" t="s">
        <v>29</v>
      </c>
      <c r="Q159" s="11" t="s">
        <v>135</v>
      </c>
      <c r="R159" s="15"/>
      <c r="S159" s="60" t="str">
        <f t="shared" si="24"/>
        <v>HBTL2510002262</v>
      </c>
      <c r="T159" s="62">
        <f t="shared" si="25"/>
        <v>45954</v>
      </c>
      <c r="U159" s="62">
        <v>45930</v>
      </c>
      <c r="V159" s="60" t="s">
        <v>303</v>
      </c>
      <c r="W159" s="60">
        <v>2661</v>
      </c>
      <c r="X159" s="60" t="str">
        <f>IFERROR(VLOOKUP(Q159,'Mã KH'!$A:$C,3,0),VLOOKUP(LEFT(E159,8),'Mã KH'!$B:$C,2,0))</f>
        <v>brg13041</v>
      </c>
      <c r="Y159" s="60" t="str">
        <f t="shared" si="26"/>
        <v>Hàng trả - Seikamart 275 nguyễn Trãi</v>
      </c>
      <c r="Z159" s="60" t="str">
        <f>VLOOKUP(J159,'mã sp'!$B$2:$D$9,3,0)</f>
        <v>MNH250</v>
      </c>
      <c r="AA159">
        <f t="shared" si="27"/>
        <v>2</v>
      </c>
      <c r="AB159" s="29">
        <f t="shared" si="28"/>
        <v>43700</v>
      </c>
      <c r="AC159" s="29">
        <f t="shared" si="29"/>
        <v>6992</v>
      </c>
      <c r="AD159" s="29">
        <f t="shared" si="30"/>
        <v>94392</v>
      </c>
      <c r="AE159" t="str">
        <f t="shared" si="31"/>
        <v/>
      </c>
    </row>
    <row r="160" spans="1:31" x14ac:dyDescent="0.25">
      <c r="A160" s="11" t="s">
        <v>477</v>
      </c>
      <c r="B160" s="11" t="s">
        <v>20</v>
      </c>
      <c r="C160" s="12">
        <v>45941</v>
      </c>
      <c r="D160" s="11" t="s">
        <v>21</v>
      </c>
      <c r="E160" s="11" t="s">
        <v>478</v>
      </c>
      <c r="F160" s="11" t="s">
        <v>479</v>
      </c>
      <c r="G160" s="11" t="s">
        <v>24</v>
      </c>
      <c r="H160" s="11" t="s">
        <v>25</v>
      </c>
      <c r="I160" s="11" t="s">
        <v>57</v>
      </c>
      <c r="J160" s="11" t="s">
        <v>58</v>
      </c>
      <c r="K160" s="11" t="s">
        <v>28</v>
      </c>
      <c r="L160" s="11">
        <v>-1</v>
      </c>
      <c r="M160" s="63">
        <v>47673</v>
      </c>
      <c r="N160" s="63">
        <v>-47673</v>
      </c>
      <c r="O160" s="63">
        <v>-3813.84</v>
      </c>
      <c r="P160" s="11" t="s">
        <v>29</v>
      </c>
      <c r="Q160" s="11" t="s">
        <v>75</v>
      </c>
      <c r="R160" s="15"/>
      <c r="S160" s="60" t="str">
        <f t="shared" si="24"/>
        <v>HBTL2510001122</v>
      </c>
      <c r="T160" s="62">
        <f t="shared" si="25"/>
        <v>45941</v>
      </c>
      <c r="U160" s="62">
        <v>45930</v>
      </c>
      <c r="V160" s="60" t="s">
        <v>303</v>
      </c>
      <c r="W160" s="60">
        <v>2661</v>
      </c>
      <c r="X160" s="60" t="str">
        <f>IFERROR(VLOOKUP(Q160,'Mã KH'!$A:$C,3,0),VLOOKUP(LEFT(E160,8),'Mã KH'!$B:$C,2,0))</f>
        <v>brg12091</v>
      </c>
      <c r="Y160" s="60" t="str">
        <f t="shared" si="26"/>
        <v>Hàng trả - Siêu thị HaproMart A4 Vĩnh Phúc, Ba Đình</v>
      </c>
      <c r="Z160" s="60" t="str">
        <f>VLOOKUP(J160,'mã sp'!$B$2:$D$9,3,0)</f>
        <v>GTLX250G</v>
      </c>
      <c r="AA160">
        <f t="shared" si="27"/>
        <v>1</v>
      </c>
      <c r="AB160" s="29">
        <f t="shared" si="28"/>
        <v>47673</v>
      </c>
      <c r="AC160" s="29">
        <f t="shared" si="29"/>
        <v>3813.84</v>
      </c>
      <c r="AD160" s="29">
        <f t="shared" si="30"/>
        <v>51486.84</v>
      </c>
      <c r="AE160" t="str">
        <f t="shared" si="31"/>
        <v/>
      </c>
    </row>
    <row r="161" spans="1:31" x14ac:dyDescent="0.25">
      <c r="A161" s="11" t="s">
        <v>567</v>
      </c>
      <c r="B161" s="11" t="s">
        <v>20</v>
      </c>
      <c r="C161" s="12">
        <v>45950</v>
      </c>
      <c r="D161" s="11" t="s">
        <v>21</v>
      </c>
      <c r="E161" s="11" t="s">
        <v>568</v>
      </c>
      <c r="F161" s="11"/>
      <c r="G161" s="11" t="s">
        <v>24</v>
      </c>
      <c r="H161" s="11" t="s">
        <v>25</v>
      </c>
      <c r="I161" s="11" t="s">
        <v>35</v>
      </c>
      <c r="J161" s="11" t="s">
        <v>36</v>
      </c>
      <c r="K161" s="11" t="s">
        <v>28</v>
      </c>
      <c r="L161" s="11">
        <v>-1</v>
      </c>
      <c r="M161" s="63">
        <v>106026</v>
      </c>
      <c r="N161" s="63">
        <v>-106026</v>
      </c>
      <c r="O161" s="63">
        <v>-8482.08</v>
      </c>
      <c r="P161" s="11" t="s">
        <v>29</v>
      </c>
      <c r="Q161" s="11" t="s">
        <v>129</v>
      </c>
      <c r="R161" s="15"/>
      <c r="S161" s="60" t="str">
        <f t="shared" si="24"/>
        <v>HBTL2510001890</v>
      </c>
      <c r="T161" s="62">
        <f t="shared" si="25"/>
        <v>45950</v>
      </c>
      <c r="U161" s="62">
        <v>45930</v>
      </c>
      <c r="V161" s="60" t="s">
        <v>303</v>
      </c>
      <c r="W161" s="60">
        <v>2661</v>
      </c>
      <c r="X161" s="60" t="str">
        <f>IFERROR(VLOOKUP(Q161,'Mã KH'!$A:$C,3,0),VLOOKUP(LEFT(E161,8),'Mã KH'!$B:$C,2,0))</f>
        <v>brg12691</v>
      </c>
      <c r="Y161" s="60" t="str">
        <f t="shared" si="26"/>
        <v>Hàng trả - BRG mart Intracom Đông Anh</v>
      </c>
      <c r="Z161" s="60" t="str">
        <f>VLOOKUP(J161,'mã sp'!$B$2:$D$9,3,0)</f>
        <v>GXD500</v>
      </c>
      <c r="AA161">
        <f t="shared" si="27"/>
        <v>1</v>
      </c>
      <c r="AB161" s="29">
        <f t="shared" si="28"/>
        <v>106026</v>
      </c>
      <c r="AC161" s="29">
        <f t="shared" si="29"/>
        <v>8482.08</v>
      </c>
      <c r="AD161" s="29">
        <f t="shared" si="30"/>
        <v>114508.08</v>
      </c>
      <c r="AE161" t="str">
        <f t="shared" si="31"/>
        <v/>
      </c>
    </row>
    <row r="162" spans="1:31" x14ac:dyDescent="0.25">
      <c r="A162" s="11" t="s">
        <v>503</v>
      </c>
      <c r="B162" s="11" t="s">
        <v>20</v>
      </c>
      <c r="C162" s="12">
        <v>45954</v>
      </c>
      <c r="D162" s="11" t="s">
        <v>21</v>
      </c>
      <c r="E162" s="11" t="s">
        <v>504</v>
      </c>
      <c r="F162" s="11" t="s">
        <v>78</v>
      </c>
      <c r="G162" s="11" t="s">
        <v>24</v>
      </c>
      <c r="H162" s="11" t="s">
        <v>25</v>
      </c>
      <c r="I162" s="11" t="s">
        <v>73</v>
      </c>
      <c r="J162" s="11" t="s">
        <v>74</v>
      </c>
      <c r="K162" s="11" t="s">
        <v>45</v>
      </c>
      <c r="L162" s="11">
        <v>-2</v>
      </c>
      <c r="M162" s="63">
        <v>69759</v>
      </c>
      <c r="N162" s="63">
        <v>-139518</v>
      </c>
      <c r="O162" s="63">
        <v>-11161.44</v>
      </c>
      <c r="P162" s="11" t="s">
        <v>29</v>
      </c>
      <c r="Q162" s="11" t="s">
        <v>79</v>
      </c>
      <c r="R162" s="15"/>
      <c r="S162" s="60" t="str">
        <f t="shared" si="24"/>
        <v>HBTL2510002249</v>
      </c>
      <c r="T162" s="62">
        <f t="shared" si="25"/>
        <v>45954</v>
      </c>
      <c r="U162" s="62">
        <v>45930</v>
      </c>
      <c r="V162" s="60" t="s">
        <v>303</v>
      </c>
      <c r="W162" s="60">
        <v>2661</v>
      </c>
      <c r="X162" s="60" t="str">
        <f>IFERROR(VLOOKUP(Q162,'Mã KH'!$A:$C,3,0),VLOOKUP(LEFT(E162,8),'Mã KH'!$B:$C,2,0))</f>
        <v>brg10101</v>
      </c>
      <c r="Y162" s="60" t="str">
        <f t="shared" si="26"/>
        <v>Hàng trả - Siêu thị intimex Hải Phòng</v>
      </c>
      <c r="Z162" s="60" t="str">
        <f>VLOOKUP(J162,'mã sp'!$B$2:$D$9,3,0)</f>
        <v>CGM300</v>
      </c>
      <c r="AA162">
        <f t="shared" si="27"/>
        <v>2</v>
      </c>
      <c r="AB162" s="29">
        <f t="shared" si="28"/>
        <v>69759</v>
      </c>
      <c r="AC162" s="29">
        <f t="shared" si="29"/>
        <v>11161.44</v>
      </c>
      <c r="AD162" s="29">
        <f t="shared" si="30"/>
        <v>150679.44</v>
      </c>
      <c r="AE162" t="str">
        <f t="shared" si="31"/>
        <v/>
      </c>
    </row>
    <row r="163" spans="1:31" x14ac:dyDescent="0.25">
      <c r="A163" s="11" t="s">
        <v>503</v>
      </c>
      <c r="B163" s="11" t="s">
        <v>20</v>
      </c>
      <c r="C163" s="12">
        <v>45954</v>
      </c>
      <c r="D163" s="11" t="s">
        <v>21</v>
      </c>
      <c r="E163" s="11" t="s">
        <v>504</v>
      </c>
      <c r="F163" s="11" t="s">
        <v>78</v>
      </c>
      <c r="G163" s="11" t="s">
        <v>24</v>
      </c>
      <c r="H163" s="11" t="s">
        <v>25</v>
      </c>
      <c r="I163" s="11" t="s">
        <v>63</v>
      </c>
      <c r="J163" s="11" t="s">
        <v>64</v>
      </c>
      <c r="K163" s="11" t="s">
        <v>28</v>
      </c>
      <c r="L163" s="11">
        <v>-2</v>
      </c>
      <c r="M163" s="63">
        <v>52815</v>
      </c>
      <c r="N163" s="63">
        <v>-105630</v>
      </c>
      <c r="O163" s="63">
        <v>-8450.4</v>
      </c>
      <c r="P163" s="11" t="s">
        <v>29</v>
      </c>
      <c r="Q163" s="11" t="s">
        <v>79</v>
      </c>
      <c r="R163" s="15"/>
      <c r="S163" s="60" t="str">
        <f t="shared" si="24"/>
        <v>HBTL2510002249</v>
      </c>
      <c r="T163" s="62">
        <f t="shared" si="25"/>
        <v>45954</v>
      </c>
      <c r="U163" s="62">
        <v>45930</v>
      </c>
      <c r="V163" s="60" t="s">
        <v>303</v>
      </c>
      <c r="W163" s="60">
        <v>2661</v>
      </c>
      <c r="X163" s="60" t="str">
        <f>IFERROR(VLOOKUP(Q163,'Mã KH'!$A:$C,3,0),VLOOKUP(LEFT(E163,8),'Mã KH'!$B:$C,2,0))</f>
        <v>brg10101</v>
      </c>
      <c r="Y163" s="60" t="str">
        <f t="shared" si="26"/>
        <v>Hàng trả - Siêu thị intimex Hải Phòng</v>
      </c>
      <c r="Z163" s="60" t="str">
        <f>VLOOKUP(J163,'mã sp'!$B$2:$D$9,3,0)</f>
        <v>TH200</v>
      </c>
      <c r="AA163">
        <f t="shared" si="27"/>
        <v>2</v>
      </c>
      <c r="AB163" s="29">
        <f t="shared" si="28"/>
        <v>52815</v>
      </c>
      <c r="AC163" s="29">
        <f t="shared" si="29"/>
        <v>8450.4</v>
      </c>
      <c r="AD163" s="29">
        <f t="shared" si="30"/>
        <v>114080.4</v>
      </c>
      <c r="AE163" t="str">
        <f t="shared" si="31"/>
        <v/>
      </c>
    </row>
    <row r="164" spans="1:31" x14ac:dyDescent="0.25">
      <c r="A164" s="11" t="s">
        <v>503</v>
      </c>
      <c r="B164" s="11" t="s">
        <v>20</v>
      </c>
      <c r="C164" s="12">
        <v>45954</v>
      </c>
      <c r="D164" s="11" t="s">
        <v>21</v>
      </c>
      <c r="E164" s="11" t="s">
        <v>504</v>
      </c>
      <c r="F164" s="11" t="s">
        <v>78</v>
      </c>
      <c r="G164" s="11" t="s">
        <v>24</v>
      </c>
      <c r="H164" s="11" t="s">
        <v>25</v>
      </c>
      <c r="I164" s="11" t="s">
        <v>80</v>
      </c>
      <c r="J164" s="11" t="s">
        <v>81</v>
      </c>
      <c r="K164" s="11" t="s">
        <v>28</v>
      </c>
      <c r="L164" s="11">
        <v>-2</v>
      </c>
      <c r="M164" s="63">
        <v>101845</v>
      </c>
      <c r="N164" s="63">
        <v>-203690</v>
      </c>
      <c r="O164" s="63">
        <v>-16295.2</v>
      </c>
      <c r="P164" s="11" t="s">
        <v>29</v>
      </c>
      <c r="Q164" s="11" t="s">
        <v>79</v>
      </c>
      <c r="R164" s="15"/>
      <c r="S164" s="60" t="str">
        <f t="shared" si="24"/>
        <v>HBTL2510002249</v>
      </c>
      <c r="T164" s="62">
        <f t="shared" si="25"/>
        <v>45954</v>
      </c>
      <c r="U164" s="62">
        <v>45930</v>
      </c>
      <c r="V164" s="60" t="s">
        <v>303</v>
      </c>
      <c r="W164" s="60">
        <v>2661</v>
      </c>
      <c r="X164" s="60" t="str">
        <f>IFERROR(VLOOKUP(Q164,'Mã KH'!$A:$C,3,0),VLOOKUP(LEFT(E164,8),'Mã KH'!$B:$C,2,0))</f>
        <v>brg10101</v>
      </c>
      <c r="Y164" s="60" t="str">
        <f t="shared" si="26"/>
        <v>Hàng trả - Siêu thị intimex Hải Phòng</v>
      </c>
      <c r="Z164" s="60" t="str">
        <f>VLOOKUP(J164,'mã sp'!$B$2:$D$9,3,0)</f>
        <v>TH400</v>
      </c>
      <c r="AA164">
        <f t="shared" si="27"/>
        <v>2</v>
      </c>
      <c r="AB164" s="29">
        <f t="shared" si="28"/>
        <v>101845</v>
      </c>
      <c r="AC164" s="29">
        <f t="shared" si="29"/>
        <v>16295.2</v>
      </c>
      <c r="AD164" s="29">
        <f t="shared" si="30"/>
        <v>219985.2</v>
      </c>
      <c r="AE164" t="str">
        <f t="shared" si="31"/>
        <v/>
      </c>
    </row>
    <row r="165" spans="1:31" x14ac:dyDescent="0.25">
      <c r="A165" s="11" t="s">
        <v>503</v>
      </c>
      <c r="B165" s="11" t="s">
        <v>20</v>
      </c>
      <c r="C165" s="12">
        <v>45954</v>
      </c>
      <c r="D165" s="11" t="s">
        <v>21</v>
      </c>
      <c r="E165" s="11" t="s">
        <v>504</v>
      </c>
      <c r="F165" s="11" t="s">
        <v>78</v>
      </c>
      <c r="G165" s="11" t="s">
        <v>24</v>
      </c>
      <c r="H165" s="11" t="s">
        <v>25</v>
      </c>
      <c r="I165" s="11" t="s">
        <v>43</v>
      </c>
      <c r="J165" s="11" t="s">
        <v>44</v>
      </c>
      <c r="K165" s="11" t="s">
        <v>45</v>
      </c>
      <c r="L165" s="11">
        <v>-2</v>
      </c>
      <c r="M165" s="63">
        <v>105505</v>
      </c>
      <c r="N165" s="63">
        <v>-211010</v>
      </c>
      <c r="O165" s="63">
        <v>-16880.8</v>
      </c>
      <c r="P165" s="11" t="s">
        <v>29</v>
      </c>
      <c r="Q165" s="11" t="s">
        <v>79</v>
      </c>
      <c r="R165" s="15"/>
      <c r="S165" s="60" t="str">
        <f t="shared" si="24"/>
        <v>HBTL2510002249</v>
      </c>
      <c r="T165" s="62">
        <f t="shared" si="25"/>
        <v>45954</v>
      </c>
      <c r="U165" s="62">
        <v>45930</v>
      </c>
      <c r="V165" s="60" t="s">
        <v>303</v>
      </c>
      <c r="W165" s="60">
        <v>2661</v>
      </c>
      <c r="X165" s="60" t="str">
        <f>IFERROR(VLOOKUP(Q165,'Mã KH'!$A:$C,3,0),VLOOKUP(LEFT(E165,8),'Mã KH'!$B:$C,2,0))</f>
        <v>brg10101</v>
      </c>
      <c r="Y165" s="60" t="str">
        <f t="shared" si="26"/>
        <v>Hàng trả - Siêu thị intimex Hải Phòng</v>
      </c>
      <c r="Z165" s="60" t="str">
        <f>VLOOKUP(J165,'mã sp'!$B$2:$D$9,3,0)</f>
        <v>GM500</v>
      </c>
      <c r="AA165">
        <f t="shared" si="27"/>
        <v>2</v>
      </c>
      <c r="AB165" s="29">
        <f t="shared" si="28"/>
        <v>105505</v>
      </c>
      <c r="AC165" s="29">
        <f t="shared" si="29"/>
        <v>16880.8</v>
      </c>
      <c r="AD165" s="29">
        <f t="shared" si="30"/>
        <v>227890.8</v>
      </c>
      <c r="AE165" t="str">
        <f t="shared" si="31"/>
        <v/>
      </c>
    </row>
    <row r="166" spans="1:31" x14ac:dyDescent="0.25">
      <c r="A166" s="11" t="s">
        <v>510</v>
      </c>
      <c r="B166" s="11" t="s">
        <v>20</v>
      </c>
      <c r="C166" s="12">
        <v>45954</v>
      </c>
      <c r="D166" s="11" t="s">
        <v>21</v>
      </c>
      <c r="E166" s="11" t="s">
        <v>511</v>
      </c>
      <c r="F166" s="11"/>
      <c r="G166" s="11" t="s">
        <v>24</v>
      </c>
      <c r="H166" s="11" t="s">
        <v>25</v>
      </c>
      <c r="I166" s="11" t="s">
        <v>35</v>
      </c>
      <c r="J166" s="11" t="s">
        <v>36</v>
      </c>
      <c r="K166" s="11" t="s">
        <v>28</v>
      </c>
      <c r="L166" s="11">
        <v>-1</v>
      </c>
      <c r="M166" s="63">
        <v>106026</v>
      </c>
      <c r="N166" s="63">
        <v>-106026</v>
      </c>
      <c r="O166" s="63">
        <v>-8482.08</v>
      </c>
      <c r="P166" s="11" t="s">
        <v>29</v>
      </c>
      <c r="Q166" s="11" t="s">
        <v>103</v>
      </c>
      <c r="R166" s="15"/>
      <c r="S166" s="60" t="str">
        <f t="shared" si="24"/>
        <v>HBTL2510002388</v>
      </c>
      <c r="T166" s="62">
        <f t="shared" si="25"/>
        <v>45954</v>
      </c>
      <c r="U166" s="62">
        <v>45930</v>
      </c>
      <c r="V166" s="60" t="s">
        <v>303</v>
      </c>
      <c r="W166" s="60">
        <v>2661</v>
      </c>
      <c r="X166" s="60" t="str">
        <f>IFERROR(VLOOKUP(Q166,'Mã KH'!$A:$C,3,0),VLOOKUP(LEFT(E166,8),'Mã KH'!$B:$C,2,0))</f>
        <v>brg12751</v>
      </c>
      <c r="Y166" s="60" t="str">
        <f t="shared" si="26"/>
        <v>Hàng trả - CH Haprofood 24 Trần Nhật Duật</v>
      </c>
      <c r="Z166" s="60" t="str">
        <f>VLOOKUP(J166,'mã sp'!$B$2:$D$9,3,0)</f>
        <v>GXD500</v>
      </c>
      <c r="AA166">
        <f t="shared" si="27"/>
        <v>1</v>
      </c>
      <c r="AB166" s="29">
        <f t="shared" si="28"/>
        <v>106026</v>
      </c>
      <c r="AC166" s="29">
        <f t="shared" si="29"/>
        <v>8482.08</v>
      </c>
      <c r="AD166" s="29">
        <f t="shared" si="30"/>
        <v>114508.08</v>
      </c>
      <c r="AE166" t="str">
        <f t="shared" si="31"/>
        <v/>
      </c>
    </row>
    <row r="167" spans="1:31" x14ac:dyDescent="0.25">
      <c r="A167" s="11" t="s">
        <v>569</v>
      </c>
      <c r="B167" s="11" t="s">
        <v>20</v>
      </c>
      <c r="C167" s="12">
        <v>45955</v>
      </c>
      <c r="D167" s="11" t="s">
        <v>21</v>
      </c>
      <c r="E167" s="11" t="s">
        <v>570</v>
      </c>
      <c r="F167" s="11"/>
      <c r="G167" s="11" t="s">
        <v>24</v>
      </c>
      <c r="H167" s="11" t="s">
        <v>25</v>
      </c>
      <c r="I167" s="11" t="s">
        <v>63</v>
      </c>
      <c r="J167" s="11" t="s">
        <v>64</v>
      </c>
      <c r="K167" s="11" t="s">
        <v>28</v>
      </c>
      <c r="L167" s="11">
        <v>-1</v>
      </c>
      <c r="M167" s="63">
        <v>52815</v>
      </c>
      <c r="N167" s="63">
        <v>-52815</v>
      </c>
      <c r="O167" s="63">
        <v>-4225.2</v>
      </c>
      <c r="P167" s="11" t="s">
        <v>29</v>
      </c>
      <c r="Q167" s="11" t="s">
        <v>145</v>
      </c>
      <c r="R167" s="15"/>
      <c r="S167" s="60" t="str">
        <f t="shared" si="24"/>
        <v>HBTL2510002400</v>
      </c>
      <c r="T167" s="62">
        <f t="shared" si="25"/>
        <v>45955</v>
      </c>
      <c r="U167" s="62">
        <v>45930</v>
      </c>
      <c r="V167" s="60" t="s">
        <v>303</v>
      </c>
      <c r="W167" s="60">
        <v>2661</v>
      </c>
      <c r="X167" s="60" t="str">
        <f>IFERROR(VLOOKUP(Q167,'Mã KH'!$A:$C,3,0),VLOOKUP(LEFT(E167,8),'Mã KH'!$B:$C,2,0))</f>
        <v>brg12171</v>
      </c>
      <c r="Y167" s="60" t="str">
        <f t="shared" si="26"/>
        <v>Hàng trả - CH Hapro số 5 Hàm tử quan</v>
      </c>
      <c r="Z167" s="60" t="str">
        <f>VLOOKUP(J167,'mã sp'!$B$2:$D$9,3,0)</f>
        <v>TH200</v>
      </c>
      <c r="AA167">
        <f t="shared" si="27"/>
        <v>1</v>
      </c>
      <c r="AB167" s="29">
        <f t="shared" si="28"/>
        <v>52815</v>
      </c>
      <c r="AC167" s="29">
        <f t="shared" si="29"/>
        <v>4225.2</v>
      </c>
      <c r="AD167" s="29">
        <f t="shared" si="30"/>
        <v>57040.2</v>
      </c>
      <c r="AE167" t="str">
        <f t="shared" si="31"/>
        <v/>
      </c>
    </row>
    <row r="168" spans="1:31" x14ac:dyDescent="0.25">
      <c r="A168" s="11" t="s">
        <v>569</v>
      </c>
      <c r="B168" s="11" t="s">
        <v>20</v>
      </c>
      <c r="C168" s="12">
        <v>45955</v>
      </c>
      <c r="D168" s="11" t="s">
        <v>21</v>
      </c>
      <c r="E168" s="11" t="s">
        <v>570</v>
      </c>
      <c r="F168" s="11"/>
      <c r="G168" s="11" t="s">
        <v>24</v>
      </c>
      <c r="H168" s="11" t="s">
        <v>25</v>
      </c>
      <c r="I168" s="11" t="s">
        <v>43</v>
      </c>
      <c r="J168" s="11" t="s">
        <v>44</v>
      </c>
      <c r="K168" s="11" t="s">
        <v>45</v>
      </c>
      <c r="L168" s="11">
        <v>-1</v>
      </c>
      <c r="M168" s="63">
        <v>105505</v>
      </c>
      <c r="N168" s="63">
        <v>-105505</v>
      </c>
      <c r="O168" s="63">
        <v>-8440.4</v>
      </c>
      <c r="P168" s="11" t="s">
        <v>29</v>
      </c>
      <c r="Q168" s="11" t="s">
        <v>145</v>
      </c>
      <c r="R168" s="15"/>
      <c r="S168" s="60" t="str">
        <f t="shared" si="24"/>
        <v>HBTL2510002400</v>
      </c>
      <c r="T168" s="62">
        <f t="shared" si="25"/>
        <v>45955</v>
      </c>
      <c r="U168" s="62">
        <v>45930</v>
      </c>
      <c r="V168" s="60" t="s">
        <v>303</v>
      </c>
      <c r="W168" s="60">
        <v>2661</v>
      </c>
      <c r="X168" s="60" t="str">
        <f>IFERROR(VLOOKUP(Q168,'Mã KH'!$A:$C,3,0),VLOOKUP(LEFT(E168,8),'Mã KH'!$B:$C,2,0))</f>
        <v>brg12171</v>
      </c>
      <c r="Y168" s="60" t="str">
        <f t="shared" si="26"/>
        <v>Hàng trả - CH Hapro số 5 Hàm tử quan</v>
      </c>
      <c r="Z168" s="60" t="str">
        <f>VLOOKUP(J168,'mã sp'!$B$2:$D$9,3,0)</f>
        <v>GM500</v>
      </c>
      <c r="AA168">
        <f t="shared" si="27"/>
        <v>1</v>
      </c>
      <c r="AB168" s="29">
        <f t="shared" si="28"/>
        <v>105505</v>
      </c>
      <c r="AC168" s="29">
        <f t="shared" si="29"/>
        <v>8440.4</v>
      </c>
      <c r="AD168" s="29">
        <f t="shared" si="30"/>
        <v>113945.4</v>
      </c>
      <c r="AE168" t="str">
        <f t="shared" si="31"/>
        <v/>
      </c>
    </row>
    <row r="169" spans="1:31" x14ac:dyDescent="0.25">
      <c r="A169" s="11" t="s">
        <v>521</v>
      </c>
      <c r="B169" s="11" t="s">
        <v>20</v>
      </c>
      <c r="C169" s="12">
        <v>45950</v>
      </c>
      <c r="D169" s="11" t="s">
        <v>21</v>
      </c>
      <c r="E169" s="11" t="s">
        <v>522</v>
      </c>
      <c r="F169" s="11" t="s">
        <v>62</v>
      </c>
      <c r="G169" s="11" t="s">
        <v>24</v>
      </c>
      <c r="H169" s="11" t="s">
        <v>25</v>
      </c>
      <c r="I169" s="11" t="s">
        <v>43</v>
      </c>
      <c r="J169" s="11" t="s">
        <v>44</v>
      </c>
      <c r="K169" s="11" t="s">
        <v>45</v>
      </c>
      <c r="L169" s="11">
        <v>-3</v>
      </c>
      <c r="M169" s="63">
        <v>94955</v>
      </c>
      <c r="N169" s="63">
        <v>-284865</v>
      </c>
      <c r="O169" s="63">
        <v>-22789.200000000001</v>
      </c>
      <c r="P169" s="11" t="s">
        <v>29</v>
      </c>
      <c r="Q169" s="11" t="s">
        <v>65</v>
      </c>
      <c r="R169" s="15"/>
      <c r="S169" s="60" t="str">
        <f t="shared" si="24"/>
        <v>HBTL2510001846</v>
      </c>
      <c r="T169" s="62">
        <f t="shared" si="25"/>
        <v>45950</v>
      </c>
      <c r="U169" s="62">
        <v>45930</v>
      </c>
      <c r="V169" s="60" t="s">
        <v>303</v>
      </c>
      <c r="W169" s="60">
        <v>2661</v>
      </c>
      <c r="X169" s="60" t="str">
        <f>IFERROR(VLOOKUP(Q169,'Mã KH'!$A:$C,3,0),VLOOKUP(LEFT(E169,8),'Mã KH'!$B:$C,2,0))</f>
        <v>brg13031</v>
      </c>
      <c r="Y169" s="60" t="str">
        <f t="shared" si="26"/>
        <v>Hàng trả - Seikamart Lý Nam Đế</v>
      </c>
      <c r="Z169" s="60" t="str">
        <f>VLOOKUP(J169,'mã sp'!$B$2:$D$9,3,0)</f>
        <v>GM500</v>
      </c>
      <c r="AA169">
        <f t="shared" si="27"/>
        <v>3</v>
      </c>
      <c r="AB169" s="29">
        <f t="shared" si="28"/>
        <v>94955</v>
      </c>
      <c r="AC169" s="29">
        <f t="shared" si="29"/>
        <v>22789.200000000001</v>
      </c>
      <c r="AD169" s="29">
        <f t="shared" si="30"/>
        <v>307654.2</v>
      </c>
      <c r="AE169" t="str">
        <f t="shared" si="31"/>
        <v/>
      </c>
    </row>
    <row r="170" spans="1:31" x14ac:dyDescent="0.25">
      <c r="A170" s="11" t="s">
        <v>571</v>
      </c>
      <c r="B170" s="11" t="s">
        <v>20</v>
      </c>
      <c r="C170" s="12">
        <v>45952</v>
      </c>
      <c r="D170" s="11" t="s">
        <v>21</v>
      </c>
      <c r="E170" s="11" t="s">
        <v>572</v>
      </c>
      <c r="F170" s="11" t="s">
        <v>68</v>
      </c>
      <c r="G170" s="11" t="s">
        <v>24</v>
      </c>
      <c r="H170" s="11" t="s">
        <v>25</v>
      </c>
      <c r="I170" s="11" t="s">
        <v>57</v>
      </c>
      <c r="J170" s="11" t="s">
        <v>58</v>
      </c>
      <c r="K170" s="11" t="s">
        <v>28</v>
      </c>
      <c r="L170" s="11">
        <v>-3</v>
      </c>
      <c r="M170" s="63">
        <v>47673</v>
      </c>
      <c r="N170" s="63">
        <v>-143019</v>
      </c>
      <c r="O170" s="63">
        <v>-11441.52</v>
      </c>
      <c r="P170" s="11" t="s">
        <v>29</v>
      </c>
      <c r="Q170" s="11" t="s">
        <v>69</v>
      </c>
      <c r="R170" s="15"/>
      <c r="S170" s="60" t="str">
        <f t="shared" si="24"/>
        <v>HBTL2510002034</v>
      </c>
      <c r="T170" s="62">
        <f t="shared" si="25"/>
        <v>45952</v>
      </c>
      <c r="U170" s="62">
        <v>45930</v>
      </c>
      <c r="V170" s="60" t="s">
        <v>303</v>
      </c>
      <c r="W170" s="60">
        <v>2661</v>
      </c>
      <c r="X170" s="60" t="str">
        <f>IFERROR(VLOOKUP(Q170,'Mã KH'!$A:$C,3,0),VLOOKUP(LEFT(E170,8),'Mã KH'!$B:$C,2,0))</f>
        <v>brg13011</v>
      </c>
      <c r="Y170" s="60" t="str">
        <f t="shared" si="26"/>
        <v>Hàng trả - Seikamart Phạm Ngọc Thạch</v>
      </c>
      <c r="Z170" s="60" t="str">
        <f>VLOOKUP(J170,'mã sp'!$B$2:$D$9,3,0)</f>
        <v>GTLX250G</v>
      </c>
      <c r="AA170">
        <f t="shared" si="27"/>
        <v>3</v>
      </c>
      <c r="AB170" s="29">
        <f t="shared" si="28"/>
        <v>47673</v>
      </c>
      <c r="AC170" s="29">
        <f t="shared" si="29"/>
        <v>11441.52</v>
      </c>
      <c r="AD170" s="29">
        <f t="shared" si="30"/>
        <v>154460.51999999999</v>
      </c>
      <c r="AE170" t="str">
        <f t="shared" si="31"/>
        <v/>
      </c>
    </row>
    <row r="171" spans="1:31" x14ac:dyDescent="0.25">
      <c r="A171" s="11" t="s">
        <v>571</v>
      </c>
      <c r="B171" s="11" t="s">
        <v>20</v>
      </c>
      <c r="C171" s="12">
        <v>45952</v>
      </c>
      <c r="D171" s="11" t="s">
        <v>21</v>
      </c>
      <c r="E171" s="11" t="s">
        <v>572</v>
      </c>
      <c r="F171" s="11" t="s">
        <v>68</v>
      </c>
      <c r="G171" s="11" t="s">
        <v>24</v>
      </c>
      <c r="H171" s="11" t="s">
        <v>25</v>
      </c>
      <c r="I171" s="11" t="s">
        <v>35</v>
      </c>
      <c r="J171" s="11" t="s">
        <v>36</v>
      </c>
      <c r="K171" s="11" t="s">
        <v>28</v>
      </c>
      <c r="L171" s="11">
        <v>-1</v>
      </c>
      <c r="M171" s="63">
        <v>106026</v>
      </c>
      <c r="N171" s="63">
        <v>-106026</v>
      </c>
      <c r="O171" s="63">
        <v>-8482.08</v>
      </c>
      <c r="P171" s="11" t="s">
        <v>29</v>
      </c>
      <c r="Q171" s="11" t="s">
        <v>69</v>
      </c>
      <c r="R171" s="15"/>
      <c r="S171" s="60" t="str">
        <f t="shared" si="24"/>
        <v>HBTL2510002034</v>
      </c>
      <c r="T171" s="62">
        <f t="shared" si="25"/>
        <v>45952</v>
      </c>
      <c r="U171" s="62">
        <v>45930</v>
      </c>
      <c r="V171" s="60" t="s">
        <v>303</v>
      </c>
      <c r="W171" s="60">
        <v>2661</v>
      </c>
      <c r="X171" s="60" t="str">
        <f>IFERROR(VLOOKUP(Q171,'Mã KH'!$A:$C,3,0),VLOOKUP(LEFT(E171,8),'Mã KH'!$B:$C,2,0))</f>
        <v>brg13011</v>
      </c>
      <c r="Y171" s="60" t="str">
        <f t="shared" si="26"/>
        <v>Hàng trả - Seikamart Phạm Ngọc Thạch</v>
      </c>
      <c r="Z171" s="60" t="str">
        <f>VLOOKUP(J171,'mã sp'!$B$2:$D$9,3,0)</f>
        <v>GXD500</v>
      </c>
      <c r="AA171">
        <f t="shared" si="27"/>
        <v>1</v>
      </c>
      <c r="AB171" s="29">
        <f t="shared" si="28"/>
        <v>106026</v>
      </c>
      <c r="AC171" s="29">
        <f t="shared" si="29"/>
        <v>8482.08</v>
      </c>
      <c r="AD171" s="29">
        <f t="shared" si="30"/>
        <v>114508.08</v>
      </c>
      <c r="AE171" t="str">
        <f t="shared" si="31"/>
        <v/>
      </c>
    </row>
    <row r="172" spans="1:31" x14ac:dyDescent="0.25">
      <c r="A172" s="11" t="s">
        <v>573</v>
      </c>
      <c r="B172" s="11" t="s">
        <v>20</v>
      </c>
      <c r="C172" s="12">
        <v>45952</v>
      </c>
      <c r="D172" s="11" t="s">
        <v>21</v>
      </c>
      <c r="E172" s="11" t="s">
        <v>574</v>
      </c>
      <c r="F172" s="11" t="s">
        <v>502</v>
      </c>
      <c r="G172" s="11" t="s">
        <v>24</v>
      </c>
      <c r="H172" s="11" t="s">
        <v>25</v>
      </c>
      <c r="I172" s="11" t="s">
        <v>35</v>
      </c>
      <c r="J172" s="11" t="s">
        <v>36</v>
      </c>
      <c r="K172" s="11" t="s">
        <v>28</v>
      </c>
      <c r="L172" s="11">
        <v>-2</v>
      </c>
      <c r="M172" s="63">
        <v>106026</v>
      </c>
      <c r="N172" s="63">
        <v>-212052</v>
      </c>
      <c r="O172" s="63">
        <v>-16964.16</v>
      </c>
      <c r="P172" s="11" t="s">
        <v>29</v>
      </c>
      <c r="Q172" s="11" t="s">
        <v>149</v>
      </c>
      <c r="R172" s="15"/>
      <c r="S172" s="60" t="str">
        <f t="shared" si="24"/>
        <v>HBTL2510002011</v>
      </c>
      <c r="T172" s="62">
        <f t="shared" si="25"/>
        <v>45952</v>
      </c>
      <c r="U172" s="62">
        <v>45930</v>
      </c>
      <c r="V172" s="60" t="s">
        <v>303</v>
      </c>
      <c r="W172" s="60">
        <v>2661</v>
      </c>
      <c r="X172" s="60" t="str">
        <f>IFERROR(VLOOKUP(Q172,'Mã KH'!$A:$C,3,0),VLOOKUP(LEFT(E172,8),'Mã KH'!$B:$C,2,0))</f>
        <v>brg12241</v>
      </c>
      <c r="Y172" s="60" t="str">
        <f t="shared" si="26"/>
        <v>Hàng trả - CH Hapro Chợ Bưởi</v>
      </c>
      <c r="Z172" s="60" t="str">
        <f>VLOOKUP(J172,'mã sp'!$B$2:$D$9,3,0)</f>
        <v>GXD500</v>
      </c>
      <c r="AA172">
        <f t="shared" si="27"/>
        <v>2</v>
      </c>
      <c r="AB172" s="29">
        <f t="shared" si="28"/>
        <v>106026</v>
      </c>
      <c r="AC172" s="29">
        <f t="shared" si="29"/>
        <v>16964.16</v>
      </c>
      <c r="AD172" s="29">
        <f t="shared" si="30"/>
        <v>229016.16</v>
      </c>
      <c r="AE172" t="str">
        <f t="shared" si="31"/>
        <v/>
      </c>
    </row>
    <row r="173" spans="1:31" x14ac:dyDescent="0.25">
      <c r="A173" s="11" t="s">
        <v>575</v>
      </c>
      <c r="B173" s="11" t="s">
        <v>20</v>
      </c>
      <c r="C173" s="12">
        <v>45954</v>
      </c>
      <c r="D173" s="11" t="s">
        <v>21</v>
      </c>
      <c r="E173" s="11" t="s">
        <v>576</v>
      </c>
      <c r="F173" s="11" t="s">
        <v>577</v>
      </c>
      <c r="G173" s="11" t="s">
        <v>24</v>
      </c>
      <c r="H173" s="11" t="s">
        <v>25</v>
      </c>
      <c r="I173" s="11" t="s">
        <v>43</v>
      </c>
      <c r="J173" s="11" t="s">
        <v>44</v>
      </c>
      <c r="K173" s="11" t="s">
        <v>45</v>
      </c>
      <c r="L173" s="11">
        <v>-2</v>
      </c>
      <c r="M173" s="63">
        <v>105505</v>
      </c>
      <c r="N173" s="63">
        <v>-211010</v>
      </c>
      <c r="O173" s="63">
        <v>-16880.8</v>
      </c>
      <c r="P173" s="11" t="s">
        <v>29</v>
      </c>
      <c r="Q173" s="11" t="s">
        <v>509</v>
      </c>
      <c r="R173" s="15"/>
      <c r="S173" s="60" t="str">
        <f t="shared" si="24"/>
        <v>HBTL2510002357</v>
      </c>
      <c r="T173" s="62">
        <f t="shared" si="25"/>
        <v>45954</v>
      </c>
      <c r="U173" s="62">
        <v>45930</v>
      </c>
      <c r="V173" s="60" t="s">
        <v>303</v>
      </c>
      <c r="W173" s="60">
        <v>2661</v>
      </c>
      <c r="X173" s="60" t="str">
        <f>IFERROR(VLOOKUP(Q173,'Mã KH'!$A:$C,3,0),VLOOKUP(LEFT(E173,8),'Mã KH'!$B:$C,2,0))</f>
        <v>BRG01</v>
      </c>
      <c r="Y173" s="60" t="str">
        <f t="shared" si="26"/>
        <v>Hàng trả - Siêu thị HaproMart Thanh Xuân</v>
      </c>
      <c r="Z173" s="60" t="str">
        <f>VLOOKUP(J173,'mã sp'!$B$2:$D$9,3,0)</f>
        <v>GM500</v>
      </c>
      <c r="AA173">
        <f t="shared" si="27"/>
        <v>2</v>
      </c>
      <c r="AB173" s="29">
        <f t="shared" si="28"/>
        <v>105505</v>
      </c>
      <c r="AC173" s="29">
        <f t="shared" si="29"/>
        <v>16880.8</v>
      </c>
      <c r="AD173" s="29">
        <f t="shared" si="30"/>
        <v>227890.8</v>
      </c>
      <c r="AE173" t="str">
        <f t="shared" si="31"/>
        <v/>
      </c>
    </row>
    <row r="174" spans="1:31" x14ac:dyDescent="0.25">
      <c r="A174" s="11" t="s">
        <v>578</v>
      </c>
      <c r="B174" s="11" t="s">
        <v>20</v>
      </c>
      <c r="C174" s="12">
        <v>45948</v>
      </c>
      <c r="D174" s="11" t="s">
        <v>21</v>
      </c>
      <c r="E174" s="11" t="s">
        <v>579</v>
      </c>
      <c r="F174" s="11"/>
      <c r="G174" s="11" t="s">
        <v>24</v>
      </c>
      <c r="H174" s="11" t="s">
        <v>25</v>
      </c>
      <c r="I174" s="11" t="s">
        <v>43</v>
      </c>
      <c r="J174" s="11" t="s">
        <v>44</v>
      </c>
      <c r="K174" s="11" t="s">
        <v>45</v>
      </c>
      <c r="L174" s="11">
        <v>-1</v>
      </c>
      <c r="M174" s="63">
        <v>105505</v>
      </c>
      <c r="N174" s="63">
        <v>-105505</v>
      </c>
      <c r="O174" s="63">
        <v>-8440.4</v>
      </c>
      <c r="P174" s="11" t="s">
        <v>29</v>
      </c>
      <c r="Q174" s="11" t="s">
        <v>129</v>
      </c>
      <c r="R174" s="15"/>
      <c r="S174" s="60" t="str">
        <f t="shared" si="24"/>
        <v>HBTL2510001753</v>
      </c>
      <c r="T174" s="62">
        <f t="shared" si="25"/>
        <v>45948</v>
      </c>
      <c r="U174" s="62">
        <v>45930</v>
      </c>
      <c r="V174" s="60" t="s">
        <v>303</v>
      </c>
      <c r="W174" s="60">
        <v>2661</v>
      </c>
      <c r="X174" s="60" t="str">
        <f>IFERROR(VLOOKUP(Q174,'Mã KH'!$A:$C,3,0),VLOOKUP(LEFT(E174,8),'Mã KH'!$B:$C,2,0))</f>
        <v>brg12691</v>
      </c>
      <c r="Y174" s="60" t="str">
        <f t="shared" si="26"/>
        <v>Hàng trả - BRG mart Intracom Đông Anh</v>
      </c>
      <c r="Z174" s="60" t="str">
        <f>VLOOKUP(J174,'mã sp'!$B$2:$D$9,3,0)</f>
        <v>GM500</v>
      </c>
      <c r="AA174">
        <f t="shared" si="27"/>
        <v>1</v>
      </c>
      <c r="AB174" s="29">
        <f t="shared" si="28"/>
        <v>105505</v>
      </c>
      <c r="AC174" s="29">
        <f t="shared" si="29"/>
        <v>8440.4</v>
      </c>
      <c r="AD174" s="29">
        <f t="shared" si="30"/>
        <v>113945.4</v>
      </c>
      <c r="AE174" t="str">
        <f t="shared" si="31"/>
        <v/>
      </c>
    </row>
    <row r="175" spans="1:31" x14ac:dyDescent="0.25">
      <c r="A175" s="11" t="s">
        <v>580</v>
      </c>
      <c r="B175" s="11" t="s">
        <v>20</v>
      </c>
      <c r="C175" s="12">
        <v>45951</v>
      </c>
      <c r="D175" s="11" t="s">
        <v>21</v>
      </c>
      <c r="E175" s="11" t="s">
        <v>581</v>
      </c>
      <c r="F175" s="11" t="s">
        <v>582</v>
      </c>
      <c r="G175" s="11" t="s">
        <v>24</v>
      </c>
      <c r="H175" s="11" t="s">
        <v>25</v>
      </c>
      <c r="I175" s="11" t="s">
        <v>26</v>
      </c>
      <c r="J175" s="11" t="s">
        <v>27</v>
      </c>
      <c r="K175" s="11" t="s">
        <v>28</v>
      </c>
      <c r="L175" s="11">
        <v>-1</v>
      </c>
      <c r="M175" s="63">
        <v>113113</v>
      </c>
      <c r="N175" s="63">
        <v>-113113</v>
      </c>
      <c r="O175" s="63">
        <v>-9049.0400000000009</v>
      </c>
      <c r="P175" s="11" t="s">
        <v>29</v>
      </c>
      <c r="Q175" s="11" t="s">
        <v>75</v>
      </c>
      <c r="R175" s="15"/>
      <c r="S175" s="60" t="str">
        <f t="shared" si="24"/>
        <v>HBTL2510001950</v>
      </c>
      <c r="T175" s="62">
        <f t="shared" si="25"/>
        <v>45951</v>
      </c>
      <c r="U175" s="62">
        <v>45930</v>
      </c>
      <c r="V175" s="60" t="s">
        <v>303</v>
      </c>
      <c r="W175" s="60">
        <v>2661</v>
      </c>
      <c r="X175" s="60" t="str">
        <f>IFERROR(VLOOKUP(Q175,'Mã KH'!$A:$C,3,0),VLOOKUP(LEFT(E175,8),'Mã KH'!$B:$C,2,0))</f>
        <v>brg12091</v>
      </c>
      <c r="Y175" s="60" t="str">
        <f t="shared" si="26"/>
        <v>Hàng trả - Siêu thị HaproMart A4 Vĩnh Phúc, Ba Đình</v>
      </c>
      <c r="Z175" s="60" t="str">
        <f>VLOOKUP(J175,'mã sp'!$B$2:$D$9,3,0)</f>
        <v>CGM500</v>
      </c>
      <c r="AA175">
        <f t="shared" si="27"/>
        <v>1</v>
      </c>
      <c r="AB175" s="29">
        <f t="shared" si="28"/>
        <v>113113</v>
      </c>
      <c r="AC175" s="29">
        <f t="shared" si="29"/>
        <v>9049.0400000000009</v>
      </c>
      <c r="AD175" s="29">
        <f t="shared" si="30"/>
        <v>122162.04000000001</v>
      </c>
      <c r="AE175" t="str">
        <f t="shared" si="31"/>
        <v/>
      </c>
    </row>
    <row r="176" spans="1:31" x14ac:dyDescent="0.25">
      <c r="A176" s="11" t="s">
        <v>580</v>
      </c>
      <c r="B176" s="11" t="s">
        <v>20</v>
      </c>
      <c r="C176" s="12">
        <v>45951</v>
      </c>
      <c r="D176" s="11" t="s">
        <v>21</v>
      </c>
      <c r="E176" s="11" t="s">
        <v>581</v>
      </c>
      <c r="F176" s="11" t="s">
        <v>582</v>
      </c>
      <c r="G176" s="11" t="s">
        <v>24</v>
      </c>
      <c r="H176" s="11" t="s">
        <v>25</v>
      </c>
      <c r="I176" s="11" t="s">
        <v>43</v>
      </c>
      <c r="J176" s="11" t="s">
        <v>44</v>
      </c>
      <c r="K176" s="11" t="s">
        <v>45</v>
      </c>
      <c r="L176" s="11">
        <v>-1</v>
      </c>
      <c r="M176" s="63">
        <v>105505</v>
      </c>
      <c r="N176" s="63">
        <v>-105505</v>
      </c>
      <c r="O176" s="63">
        <v>-8440.4</v>
      </c>
      <c r="P176" s="11" t="s">
        <v>29</v>
      </c>
      <c r="Q176" s="11" t="s">
        <v>75</v>
      </c>
      <c r="R176" s="15"/>
      <c r="S176" s="60" t="str">
        <f t="shared" si="24"/>
        <v>HBTL2510001950</v>
      </c>
      <c r="T176" s="62">
        <f t="shared" si="25"/>
        <v>45951</v>
      </c>
      <c r="U176" s="62">
        <v>45930</v>
      </c>
      <c r="V176" s="60" t="s">
        <v>303</v>
      </c>
      <c r="W176" s="60">
        <v>2661</v>
      </c>
      <c r="X176" s="60" t="str">
        <f>IFERROR(VLOOKUP(Q176,'Mã KH'!$A:$C,3,0),VLOOKUP(LEFT(E176,8),'Mã KH'!$B:$C,2,0))</f>
        <v>brg12091</v>
      </c>
      <c r="Y176" s="60" t="str">
        <f t="shared" si="26"/>
        <v>Hàng trả - Siêu thị HaproMart A4 Vĩnh Phúc, Ba Đình</v>
      </c>
      <c r="Z176" s="60" t="str">
        <f>VLOOKUP(J176,'mã sp'!$B$2:$D$9,3,0)</f>
        <v>GM500</v>
      </c>
      <c r="AA176">
        <f t="shared" si="27"/>
        <v>1</v>
      </c>
      <c r="AB176" s="29">
        <f t="shared" si="28"/>
        <v>105505</v>
      </c>
      <c r="AC176" s="29">
        <f t="shared" si="29"/>
        <v>8440.4</v>
      </c>
      <c r="AD176" s="29">
        <f t="shared" si="30"/>
        <v>113945.4</v>
      </c>
      <c r="AE176" t="str">
        <f t="shared" si="31"/>
        <v/>
      </c>
    </row>
    <row r="177" spans="1:31" x14ac:dyDescent="0.25">
      <c r="A177" s="11" t="s">
        <v>583</v>
      </c>
      <c r="B177" s="11" t="s">
        <v>20</v>
      </c>
      <c r="C177" s="12">
        <v>45952</v>
      </c>
      <c r="D177" s="11" t="s">
        <v>21</v>
      </c>
      <c r="E177" s="11" t="s">
        <v>111</v>
      </c>
      <c r="F177" s="11" t="s">
        <v>584</v>
      </c>
      <c r="G177" s="11" t="s">
        <v>24</v>
      </c>
      <c r="H177" s="11" t="s">
        <v>25</v>
      </c>
      <c r="I177" s="11" t="s">
        <v>26</v>
      </c>
      <c r="J177" s="11" t="s">
        <v>27</v>
      </c>
      <c r="K177" s="11" t="s">
        <v>28</v>
      </c>
      <c r="L177" s="11">
        <v>-2</v>
      </c>
      <c r="M177" s="63">
        <v>113113</v>
      </c>
      <c r="N177" s="63">
        <v>-226226</v>
      </c>
      <c r="O177" s="63">
        <v>-18098.080000000002</v>
      </c>
      <c r="P177" s="11" t="s">
        <v>29</v>
      </c>
      <c r="Q177" s="11" t="s">
        <v>585</v>
      </c>
      <c r="R177" s="15"/>
      <c r="S177" s="60" t="str">
        <f t="shared" si="24"/>
        <v>HBTL2510000030</v>
      </c>
      <c r="T177" s="62">
        <f t="shared" si="25"/>
        <v>45952</v>
      </c>
      <c r="U177" s="62">
        <v>45930</v>
      </c>
      <c r="V177" s="60" t="s">
        <v>303</v>
      </c>
      <c r="W177" s="60">
        <v>2661</v>
      </c>
      <c r="X177" s="60" t="e">
        <f>IFERROR(VLOOKUP(Q177,'Mã KH'!$A:$C,3,0),VLOOKUP(LEFT(E177,8),'Mã KH'!$B:$C,2,0))</f>
        <v>#N/A</v>
      </c>
      <c r="Y177" s="60" t="str">
        <f t="shared" si="26"/>
        <v>Hàng trả - Siêu thị Fuji Thụy Khuê</v>
      </c>
      <c r="Z177" s="60" t="str">
        <f>VLOOKUP(J177,'mã sp'!$B$2:$D$9,3,0)</f>
        <v>CGM500</v>
      </c>
      <c r="AA177">
        <f t="shared" si="27"/>
        <v>2</v>
      </c>
      <c r="AB177" s="29">
        <f t="shared" si="28"/>
        <v>113113</v>
      </c>
      <c r="AC177" s="29">
        <f t="shared" si="29"/>
        <v>18098.080000000002</v>
      </c>
      <c r="AD177" s="29">
        <f t="shared" si="30"/>
        <v>244324.08000000002</v>
      </c>
      <c r="AE177" t="str">
        <f t="shared" si="31"/>
        <v/>
      </c>
    </row>
    <row r="178" spans="1:31" x14ac:dyDescent="0.25">
      <c r="A178" s="11" t="s">
        <v>47</v>
      </c>
      <c r="C178" s="12">
        <v>45959</v>
      </c>
      <c r="H178" s="11" t="s">
        <v>25</v>
      </c>
      <c r="I178" s="11" t="s">
        <v>73</v>
      </c>
      <c r="J178" s="11" t="s">
        <v>74</v>
      </c>
      <c r="L178" s="11">
        <v>-3</v>
      </c>
      <c r="M178" s="63">
        <v>69759</v>
      </c>
      <c r="N178" s="63">
        <f>L178*M178</f>
        <v>-209277</v>
      </c>
      <c r="O178" s="70">
        <f>N178*8%</f>
        <v>-16742.16</v>
      </c>
      <c r="Q178" s="11" t="s">
        <v>49</v>
      </c>
      <c r="S178" s="60" t="str">
        <f t="shared" si="24"/>
        <v>HBTL2509000344</v>
      </c>
      <c r="T178" s="62">
        <f t="shared" si="25"/>
        <v>45959</v>
      </c>
      <c r="U178" s="62">
        <v>45930</v>
      </c>
      <c r="V178" s="60" t="s">
        <v>303</v>
      </c>
      <c r="W178" s="60">
        <v>2661</v>
      </c>
      <c r="X178" s="60" t="str">
        <f>IFERROR(VLOOKUP(Q178,'Mã KH'!$A:$C,3,0),VLOOKUP(LEFT(E178,8),'Mã KH'!$B:$C,2,0))</f>
        <v>brg12681</v>
      </c>
      <c r="Y178" s="60" t="str">
        <f t="shared" si="26"/>
        <v>Hàng trả - BRG mart N16 Sài Đồng</v>
      </c>
      <c r="Z178" s="60" t="str">
        <f>VLOOKUP(J178,'mã sp'!$B$2:$D$9,3,0)</f>
        <v>CGM300</v>
      </c>
      <c r="AA178">
        <f t="shared" si="27"/>
        <v>3</v>
      </c>
      <c r="AB178" s="29">
        <f>M178</f>
        <v>69759</v>
      </c>
      <c r="AC178" s="29">
        <f t="shared" ref="AC178" si="32">(AA178*AB178)*8%</f>
        <v>16742.16</v>
      </c>
      <c r="AD178" s="29">
        <f t="shared" ref="AD178" si="33">(AA178*AB178)+AC178</f>
        <v>226019.16</v>
      </c>
    </row>
    <row r="179" spans="1:31" x14ac:dyDescent="0.25">
      <c r="X179" s="60" t="e">
        <f>IFERROR(VLOOKUP(Q179,'Mã KH'!$A:$C,3,0),VLOOKUP(LEFT(E179,8),'Mã KH'!$B:$C,2,0))</f>
        <v>#N/A</v>
      </c>
    </row>
    <row r="180" spans="1:31" x14ac:dyDescent="0.25">
      <c r="J180" s="1" t="s">
        <v>0</v>
      </c>
      <c r="K180" s="2"/>
      <c r="L180" s="3"/>
      <c r="M180" s="4"/>
      <c r="N180" s="5">
        <v>-16160133.960000001</v>
      </c>
      <c r="O180" s="5"/>
      <c r="Q180" s="59"/>
      <c r="R180" s="6"/>
      <c r="S180"/>
      <c r="T180"/>
      <c r="U180"/>
      <c r="V180"/>
      <c r="W180"/>
      <c r="X180" s="60" t="e">
        <f>IFERROR(VLOOKUP(Q180,'Mã KH'!$A:$C,3,0),VLOOKUP(LEFT(E180,8),'Mã KH'!$B:$C,2,0))</f>
        <v>#N/A</v>
      </c>
      <c r="Y180"/>
      <c r="Z180"/>
    </row>
    <row r="181" spans="1:31" x14ac:dyDescent="0.25">
      <c r="J181" s="1" t="s">
        <v>1</v>
      </c>
      <c r="K181" s="2"/>
      <c r="L181" s="7">
        <v>-154</v>
      </c>
      <c r="M181" s="5"/>
      <c r="N181" s="5">
        <v>-14963087</v>
      </c>
      <c r="O181" s="5">
        <v>-1197046.96</v>
      </c>
      <c r="Q181" s="59"/>
      <c r="R181" s="6"/>
      <c r="S181"/>
      <c r="T181"/>
      <c r="U181"/>
      <c r="V181"/>
      <c r="W181"/>
      <c r="X181" s="60" t="e">
        <f>IFERROR(VLOOKUP(Q181,'Mã KH'!$A:$C,3,0),VLOOKUP(LEFT(E181,8),'Mã KH'!$B:$C,2,0))</f>
        <v>#N/A</v>
      </c>
      <c r="Y181"/>
      <c r="Z181"/>
    </row>
    <row r="182" spans="1:31" ht="30" x14ac:dyDescent="0.25">
      <c r="A182" s="8" t="s">
        <v>2</v>
      </c>
      <c r="B182" s="8" t="s">
        <v>3</v>
      </c>
      <c r="C182" s="9" t="s">
        <v>4</v>
      </c>
      <c r="D182" s="8" t="s">
        <v>5</v>
      </c>
      <c r="E182" s="8" t="s">
        <v>6</v>
      </c>
      <c r="F182" s="8" t="s">
        <v>7</v>
      </c>
      <c r="G182" s="8" t="s">
        <v>8</v>
      </c>
      <c r="H182" s="8" t="s">
        <v>9</v>
      </c>
      <c r="I182" s="8" t="s">
        <v>10</v>
      </c>
      <c r="J182" s="8" t="s">
        <v>11</v>
      </c>
      <c r="K182" s="8" t="s">
        <v>12</v>
      </c>
      <c r="L182" s="8" t="s">
        <v>13</v>
      </c>
      <c r="M182" s="10" t="s">
        <v>14</v>
      </c>
      <c r="N182" s="10" t="s">
        <v>15</v>
      </c>
      <c r="O182" s="10" t="s">
        <v>16</v>
      </c>
      <c r="P182" s="8" t="s">
        <v>17</v>
      </c>
      <c r="Q182" s="71" t="s">
        <v>18</v>
      </c>
      <c r="R182" s="6"/>
      <c r="S182"/>
      <c r="T182"/>
      <c r="U182"/>
      <c r="V182"/>
      <c r="W182"/>
      <c r="X182" s="60" t="e">
        <f>IFERROR(VLOOKUP(Q182,'Mã KH'!$A:$C,3,0),VLOOKUP(LEFT(E182,8),'Mã KH'!$B:$C,2,0))</f>
        <v>#N/A</v>
      </c>
      <c r="Y182"/>
      <c r="Z182"/>
    </row>
    <row r="183" spans="1:31" x14ac:dyDescent="0.25">
      <c r="A183" s="11" t="s">
        <v>612</v>
      </c>
      <c r="B183" s="11" t="s">
        <v>20</v>
      </c>
      <c r="C183" s="12">
        <v>45962</v>
      </c>
      <c r="D183" s="11" t="s">
        <v>21</v>
      </c>
      <c r="E183" s="11" t="s">
        <v>613</v>
      </c>
      <c r="F183" s="11"/>
      <c r="G183" s="11" t="s">
        <v>24</v>
      </c>
      <c r="H183" s="11" t="s">
        <v>25</v>
      </c>
      <c r="I183" s="11" t="s">
        <v>43</v>
      </c>
      <c r="J183" s="11" t="s">
        <v>44</v>
      </c>
      <c r="K183" s="13" t="s">
        <v>45</v>
      </c>
      <c r="L183" s="13">
        <v>-3</v>
      </c>
      <c r="M183" s="72">
        <v>105505</v>
      </c>
      <c r="N183" s="72">
        <v>-316515</v>
      </c>
      <c r="O183" s="72">
        <v>-25321.200000000001</v>
      </c>
      <c r="P183" s="13" t="s">
        <v>29</v>
      </c>
      <c r="Q183" s="11" t="s">
        <v>109</v>
      </c>
      <c r="R183" s="15">
        <v>0.08</v>
      </c>
      <c r="S183" s="60" t="str">
        <f t="shared" ref="S183:S214" si="34">"HBTL"&amp;RIGHT(A183,10)</f>
        <v>HBTL2511000010</v>
      </c>
      <c r="T183" s="62">
        <f t="shared" ref="T183:T214" si="35">C183</f>
        <v>45962</v>
      </c>
      <c r="U183" s="62">
        <v>45991</v>
      </c>
      <c r="V183" s="60" t="s">
        <v>303</v>
      </c>
      <c r="X183" s="60" t="str">
        <f>IFERROR(VLOOKUP(Q183,'Mã KH'!$A:$C,3,0),VLOOKUP(LEFT(E183,8),'Mã KH'!$B:$C,2,0))</f>
        <v>brg12351</v>
      </c>
      <c r="Y183" s="60" t="str">
        <f t="shared" ref="Y183:Y214" si="36">"Hàng trả - "&amp;Q183</f>
        <v>Hàng trả - CH Hapro 83 Nguyễn An Ninh</v>
      </c>
      <c r="Z183" s="60" t="str">
        <f>VLOOKUP(J183,'mã sp'!$B$2:$D$9,3,0)</f>
        <v>GM500</v>
      </c>
      <c r="AA183">
        <f t="shared" ref="AA183:AA214" si="37">-L183</f>
        <v>3</v>
      </c>
      <c r="AB183" s="29">
        <f t="shared" ref="AB183:AB214" si="38">M183</f>
        <v>105505</v>
      </c>
      <c r="AC183" s="29">
        <f t="shared" ref="AC183:AC214" si="39">(AA183*AB183)*8%</f>
        <v>25321.200000000001</v>
      </c>
      <c r="AD183" s="29">
        <f t="shared" ref="AD183:AD214" si="40">(AA183*AB183)+AC183</f>
        <v>341836.2</v>
      </c>
    </row>
    <row r="184" spans="1:31" x14ac:dyDescent="0.25">
      <c r="A184" s="11" t="s">
        <v>616</v>
      </c>
      <c r="B184" s="11" t="s">
        <v>20</v>
      </c>
      <c r="C184" s="12">
        <v>45963</v>
      </c>
      <c r="D184" s="11" t="s">
        <v>21</v>
      </c>
      <c r="E184" s="11" t="s">
        <v>617</v>
      </c>
      <c r="F184" s="11"/>
      <c r="G184" s="11" t="s">
        <v>24</v>
      </c>
      <c r="H184" s="11" t="s">
        <v>25</v>
      </c>
      <c r="I184" s="11" t="s">
        <v>35</v>
      </c>
      <c r="J184" s="11" t="s">
        <v>36</v>
      </c>
      <c r="K184" s="13" t="s">
        <v>28</v>
      </c>
      <c r="L184" s="13">
        <v>-2</v>
      </c>
      <c r="M184" s="72">
        <v>106026</v>
      </c>
      <c r="N184" s="72">
        <v>-212052</v>
      </c>
      <c r="O184" s="72">
        <v>-16964.16</v>
      </c>
      <c r="P184" s="13" t="s">
        <v>29</v>
      </c>
      <c r="Q184" s="11" t="s">
        <v>129</v>
      </c>
      <c r="R184" s="15">
        <v>0.08</v>
      </c>
      <c r="S184" s="60" t="str">
        <f t="shared" si="34"/>
        <v>HBTL2511000047</v>
      </c>
      <c r="T184" s="62">
        <f t="shared" si="35"/>
        <v>45963</v>
      </c>
      <c r="U184" s="62">
        <v>45991</v>
      </c>
      <c r="V184" s="60" t="s">
        <v>303</v>
      </c>
      <c r="X184" s="60" t="str">
        <f>IFERROR(VLOOKUP(Q184,'Mã KH'!$A:$C,3,0),VLOOKUP(LEFT(E184,8),'Mã KH'!$B:$C,2,0))</f>
        <v>brg12691</v>
      </c>
      <c r="Y184" s="60" t="str">
        <f t="shared" si="36"/>
        <v>Hàng trả - BRG mart Intracom Đông Anh</v>
      </c>
      <c r="Z184" s="60" t="str">
        <f>VLOOKUP(J184,'mã sp'!$B$2:$D$9,3,0)</f>
        <v>GXD500</v>
      </c>
      <c r="AA184">
        <f t="shared" si="37"/>
        <v>2</v>
      </c>
      <c r="AB184" s="29">
        <f t="shared" si="38"/>
        <v>106026</v>
      </c>
      <c r="AC184" s="29">
        <f t="shared" si="39"/>
        <v>16964.16</v>
      </c>
      <c r="AD184" s="29">
        <f t="shared" si="40"/>
        <v>229016.16</v>
      </c>
    </row>
    <row r="185" spans="1:31" x14ac:dyDescent="0.25">
      <c r="A185" s="11" t="s">
        <v>614</v>
      </c>
      <c r="B185" s="11" t="s">
        <v>20</v>
      </c>
      <c r="C185" s="12">
        <v>45963</v>
      </c>
      <c r="D185" s="11" t="s">
        <v>21</v>
      </c>
      <c r="E185" s="11" t="s">
        <v>615</v>
      </c>
      <c r="F185" s="11" t="s">
        <v>452</v>
      </c>
      <c r="G185" s="11" t="s">
        <v>24</v>
      </c>
      <c r="H185" s="11" t="s">
        <v>25</v>
      </c>
      <c r="I185" s="11" t="s">
        <v>63</v>
      </c>
      <c r="J185" s="11" t="s">
        <v>64</v>
      </c>
      <c r="K185" s="13" t="s">
        <v>28</v>
      </c>
      <c r="L185" s="13">
        <v>-1</v>
      </c>
      <c r="M185" s="72">
        <v>52815</v>
      </c>
      <c r="N185" s="72">
        <v>-52815</v>
      </c>
      <c r="O185" s="72">
        <v>-4225.2</v>
      </c>
      <c r="P185" s="13" t="s">
        <v>29</v>
      </c>
      <c r="Q185" s="11" t="s">
        <v>59</v>
      </c>
      <c r="R185" s="15">
        <v>0.08</v>
      </c>
      <c r="S185" s="60" t="str">
        <f t="shared" si="34"/>
        <v>HBTL2511000041</v>
      </c>
      <c r="T185" s="62">
        <f t="shared" si="35"/>
        <v>45963</v>
      </c>
      <c r="U185" s="62">
        <v>45991</v>
      </c>
      <c r="V185" s="60" t="s">
        <v>303</v>
      </c>
      <c r="X185" s="60" t="str">
        <f>IFERROR(VLOOKUP(Q185,'Mã KH'!$A:$C,3,0),VLOOKUP(LEFT(E185,8),'Mã KH'!$B:$C,2,0))</f>
        <v>brg12061</v>
      </c>
      <c r="Y185" s="60" t="str">
        <f t="shared" si="36"/>
        <v>Hàng trả - Siêu thị HaproMart Lương Đình Của</v>
      </c>
      <c r="Z185" s="60" t="str">
        <f>VLOOKUP(J185,'mã sp'!$B$2:$D$9,3,0)</f>
        <v>TH200</v>
      </c>
      <c r="AA185">
        <f t="shared" si="37"/>
        <v>1</v>
      </c>
      <c r="AB185" s="29">
        <f t="shared" si="38"/>
        <v>52815</v>
      </c>
      <c r="AC185" s="29">
        <f t="shared" si="39"/>
        <v>4225.2</v>
      </c>
      <c r="AD185" s="29">
        <f t="shared" si="40"/>
        <v>57040.2</v>
      </c>
    </row>
    <row r="186" spans="1:31" x14ac:dyDescent="0.25">
      <c r="A186" s="11" t="s">
        <v>614</v>
      </c>
      <c r="B186" s="11" t="s">
        <v>20</v>
      </c>
      <c r="C186" s="12">
        <v>45963</v>
      </c>
      <c r="D186" s="11" t="s">
        <v>21</v>
      </c>
      <c r="E186" s="11" t="s">
        <v>615</v>
      </c>
      <c r="F186" s="11" t="s">
        <v>452</v>
      </c>
      <c r="G186" s="11" t="s">
        <v>24</v>
      </c>
      <c r="H186" s="11" t="s">
        <v>25</v>
      </c>
      <c r="I186" s="11" t="s">
        <v>43</v>
      </c>
      <c r="J186" s="11" t="s">
        <v>44</v>
      </c>
      <c r="K186" s="13" t="s">
        <v>45</v>
      </c>
      <c r="L186" s="13">
        <v>-6</v>
      </c>
      <c r="M186" s="72">
        <v>105505</v>
      </c>
      <c r="N186" s="72">
        <v>-633030</v>
      </c>
      <c r="O186" s="72">
        <v>-50642.400000000001</v>
      </c>
      <c r="P186" s="13" t="s">
        <v>29</v>
      </c>
      <c r="Q186" s="11" t="s">
        <v>59</v>
      </c>
      <c r="R186" s="15">
        <v>0.08</v>
      </c>
      <c r="S186" s="60" t="str">
        <f t="shared" si="34"/>
        <v>HBTL2511000041</v>
      </c>
      <c r="T186" s="62">
        <f t="shared" si="35"/>
        <v>45963</v>
      </c>
      <c r="U186" s="62">
        <v>45991</v>
      </c>
      <c r="V186" s="60" t="s">
        <v>303</v>
      </c>
      <c r="X186" s="60" t="str">
        <f>IFERROR(VLOOKUP(Q186,'Mã KH'!$A:$C,3,0),VLOOKUP(LEFT(E186,8),'Mã KH'!$B:$C,2,0))</f>
        <v>brg12061</v>
      </c>
      <c r="Y186" s="60" t="str">
        <f t="shared" si="36"/>
        <v>Hàng trả - Siêu thị HaproMart Lương Đình Của</v>
      </c>
      <c r="Z186" s="60" t="str">
        <f>VLOOKUP(J186,'mã sp'!$B$2:$D$9,3,0)</f>
        <v>GM500</v>
      </c>
      <c r="AA186">
        <f t="shared" si="37"/>
        <v>6</v>
      </c>
      <c r="AB186" s="29">
        <f t="shared" si="38"/>
        <v>105505</v>
      </c>
      <c r="AC186" s="29">
        <f t="shared" si="39"/>
        <v>50642.400000000001</v>
      </c>
      <c r="AD186" s="29">
        <f t="shared" si="40"/>
        <v>683672.4</v>
      </c>
    </row>
    <row r="187" spans="1:31" x14ac:dyDescent="0.25">
      <c r="A187" s="11" t="s">
        <v>614</v>
      </c>
      <c r="B187" s="11" t="s">
        <v>20</v>
      </c>
      <c r="C187" s="12">
        <v>45963</v>
      </c>
      <c r="D187" s="11" t="s">
        <v>21</v>
      </c>
      <c r="E187" s="11" t="s">
        <v>615</v>
      </c>
      <c r="F187" s="11" t="s">
        <v>452</v>
      </c>
      <c r="G187" s="11" t="s">
        <v>24</v>
      </c>
      <c r="H187" s="11" t="s">
        <v>25</v>
      </c>
      <c r="I187" s="11" t="s">
        <v>35</v>
      </c>
      <c r="J187" s="11" t="s">
        <v>36</v>
      </c>
      <c r="K187" s="13" t="s">
        <v>28</v>
      </c>
      <c r="L187" s="13">
        <v>-1</v>
      </c>
      <c r="M187" s="72">
        <v>106026</v>
      </c>
      <c r="N187" s="72">
        <v>-106026</v>
      </c>
      <c r="O187" s="72">
        <v>-8482.08</v>
      </c>
      <c r="P187" s="13" t="s">
        <v>29</v>
      </c>
      <c r="Q187" s="11" t="s">
        <v>59</v>
      </c>
      <c r="R187" s="15">
        <v>0.08</v>
      </c>
      <c r="S187" s="60" t="str">
        <f t="shared" si="34"/>
        <v>HBTL2511000041</v>
      </c>
      <c r="T187" s="62">
        <f t="shared" si="35"/>
        <v>45963</v>
      </c>
      <c r="U187" s="62">
        <v>45991</v>
      </c>
      <c r="V187" s="60" t="s">
        <v>303</v>
      </c>
      <c r="X187" s="60" t="str">
        <f>IFERROR(VLOOKUP(Q187,'Mã KH'!$A:$C,3,0),VLOOKUP(LEFT(E187,8),'Mã KH'!$B:$C,2,0))</f>
        <v>brg12061</v>
      </c>
      <c r="Y187" s="60" t="str">
        <f t="shared" si="36"/>
        <v>Hàng trả - Siêu thị HaproMart Lương Đình Của</v>
      </c>
      <c r="Z187" s="60" t="str">
        <f>VLOOKUP(J187,'mã sp'!$B$2:$D$9,3,0)</f>
        <v>GXD500</v>
      </c>
      <c r="AA187">
        <f t="shared" si="37"/>
        <v>1</v>
      </c>
      <c r="AB187" s="29">
        <f t="shared" si="38"/>
        <v>106026</v>
      </c>
      <c r="AC187" s="29">
        <f t="shared" si="39"/>
        <v>8482.08</v>
      </c>
      <c r="AD187" s="29">
        <f t="shared" si="40"/>
        <v>114508.08</v>
      </c>
    </row>
    <row r="188" spans="1:31" x14ac:dyDescent="0.25">
      <c r="A188" s="11" t="s">
        <v>631</v>
      </c>
      <c r="B188" s="11" t="s">
        <v>20</v>
      </c>
      <c r="C188" s="12">
        <v>45964</v>
      </c>
      <c r="D188" s="11" t="s">
        <v>21</v>
      </c>
      <c r="E188" s="11" t="s">
        <v>632</v>
      </c>
      <c r="F188" s="11" t="s">
        <v>633</v>
      </c>
      <c r="G188" s="11" t="s">
        <v>24</v>
      </c>
      <c r="H188" s="11" t="s">
        <v>25</v>
      </c>
      <c r="I188" s="11" t="s">
        <v>43</v>
      </c>
      <c r="J188" s="11" t="s">
        <v>44</v>
      </c>
      <c r="K188" s="13" t="s">
        <v>45</v>
      </c>
      <c r="L188" s="13">
        <v>-2</v>
      </c>
      <c r="M188" s="72">
        <v>110780</v>
      </c>
      <c r="N188" s="72">
        <v>-221560</v>
      </c>
      <c r="O188" s="72">
        <v>-17724.8</v>
      </c>
      <c r="P188" s="13" t="s">
        <v>29</v>
      </c>
      <c r="Q188" s="11" t="s">
        <v>374</v>
      </c>
      <c r="R188" s="15">
        <v>0.08</v>
      </c>
      <c r="S188" s="60" t="str">
        <f t="shared" si="34"/>
        <v>HBTL2511000117</v>
      </c>
      <c r="T188" s="62">
        <f t="shared" si="35"/>
        <v>45964</v>
      </c>
      <c r="U188" s="62">
        <v>45991</v>
      </c>
      <c r="V188" s="60" t="s">
        <v>303</v>
      </c>
      <c r="X188" s="60" t="str">
        <f>IFERROR(VLOOKUP(Q188,'Mã KH'!$A:$C,3,0),VLOOKUP(LEFT(E188,8),'Mã KH'!$B:$C,2,0))</f>
        <v>brg12731</v>
      </c>
      <c r="Y188" s="60" t="str">
        <f t="shared" si="36"/>
        <v>Hàng trả - CH Haprofood 9-11 Thổ Quan</v>
      </c>
      <c r="Z188" s="60" t="str">
        <f>VLOOKUP(J188,'mã sp'!$B$2:$D$9,3,0)</f>
        <v>GM500</v>
      </c>
      <c r="AA188">
        <f t="shared" si="37"/>
        <v>2</v>
      </c>
      <c r="AB188" s="29">
        <f t="shared" si="38"/>
        <v>110780</v>
      </c>
      <c r="AC188" s="29">
        <f t="shared" si="39"/>
        <v>17724.8</v>
      </c>
      <c r="AD188" s="29">
        <f t="shared" si="40"/>
        <v>239284.8</v>
      </c>
    </row>
    <row r="189" spans="1:31" x14ac:dyDescent="0.25">
      <c r="A189" s="11" t="s">
        <v>621</v>
      </c>
      <c r="B189" s="11" t="s">
        <v>20</v>
      </c>
      <c r="C189" s="12">
        <v>45964</v>
      </c>
      <c r="D189" s="11" t="s">
        <v>21</v>
      </c>
      <c r="E189" s="11" t="s">
        <v>622</v>
      </c>
      <c r="F189" s="11" t="s">
        <v>623</v>
      </c>
      <c r="G189" s="11" t="s">
        <v>24</v>
      </c>
      <c r="H189" s="11" t="s">
        <v>25</v>
      </c>
      <c r="I189" s="11" t="s">
        <v>26</v>
      </c>
      <c r="J189" s="11" t="s">
        <v>27</v>
      </c>
      <c r="K189" s="13" t="s">
        <v>28</v>
      </c>
      <c r="L189" s="13">
        <v>-1</v>
      </c>
      <c r="M189" s="72">
        <v>113113</v>
      </c>
      <c r="N189" s="72">
        <v>-113113</v>
      </c>
      <c r="O189" s="72">
        <v>-9049.0400000000009</v>
      </c>
      <c r="P189" s="13" t="s">
        <v>29</v>
      </c>
      <c r="Q189" s="11" t="s">
        <v>397</v>
      </c>
      <c r="R189" s="15">
        <v>0.08</v>
      </c>
      <c r="S189" s="60" t="str">
        <f t="shared" si="34"/>
        <v>HBTL2511000170</v>
      </c>
      <c r="T189" s="62">
        <f t="shared" si="35"/>
        <v>45964</v>
      </c>
      <c r="U189" s="62">
        <v>45991</v>
      </c>
      <c r="V189" s="60" t="s">
        <v>303</v>
      </c>
      <c r="X189" s="60" t="str">
        <f>IFERROR(VLOOKUP(Q189,'Mã KH'!$A:$C,3,0),VLOOKUP(LEFT(E189,8),'Mã KH'!$B:$C,2,0))</f>
        <v>BRG01</v>
      </c>
      <c r="Y189" s="60" t="str">
        <f t="shared" si="36"/>
        <v>Hàng trả - CH Haprofood Ecohome 3</v>
      </c>
      <c r="Z189" s="60" t="str">
        <f>VLOOKUP(J189,'mã sp'!$B$2:$D$9,3,0)</f>
        <v>CGM500</v>
      </c>
      <c r="AA189">
        <f t="shared" si="37"/>
        <v>1</v>
      </c>
      <c r="AB189" s="29">
        <f t="shared" si="38"/>
        <v>113113</v>
      </c>
      <c r="AC189" s="29">
        <f t="shared" si="39"/>
        <v>9049.0400000000009</v>
      </c>
      <c r="AD189" s="29">
        <f t="shared" si="40"/>
        <v>122162.04000000001</v>
      </c>
    </row>
    <row r="190" spans="1:31" x14ac:dyDescent="0.25">
      <c r="A190" s="11" t="s">
        <v>621</v>
      </c>
      <c r="B190" s="11" t="s">
        <v>20</v>
      </c>
      <c r="C190" s="12">
        <v>45964</v>
      </c>
      <c r="D190" s="11" t="s">
        <v>21</v>
      </c>
      <c r="E190" s="11" t="s">
        <v>622</v>
      </c>
      <c r="F190" s="11" t="s">
        <v>623</v>
      </c>
      <c r="G190" s="11" t="s">
        <v>24</v>
      </c>
      <c r="H190" s="11" t="s">
        <v>25</v>
      </c>
      <c r="I190" s="11" t="s">
        <v>133</v>
      </c>
      <c r="J190" s="11" t="s">
        <v>134</v>
      </c>
      <c r="K190" s="13" t="s">
        <v>28</v>
      </c>
      <c r="L190" s="13">
        <v>-1</v>
      </c>
      <c r="M190" s="72">
        <v>43700</v>
      </c>
      <c r="N190" s="72">
        <v>-43700</v>
      </c>
      <c r="O190" s="72">
        <v>-3496</v>
      </c>
      <c r="P190" s="13" t="s">
        <v>29</v>
      </c>
      <c r="Q190" s="11" t="s">
        <v>397</v>
      </c>
      <c r="R190" s="15">
        <v>0.08</v>
      </c>
      <c r="S190" s="60" t="str">
        <f t="shared" si="34"/>
        <v>HBTL2511000170</v>
      </c>
      <c r="T190" s="62">
        <f t="shared" si="35"/>
        <v>45964</v>
      </c>
      <c r="U190" s="62">
        <v>45991</v>
      </c>
      <c r="V190" s="60" t="s">
        <v>303</v>
      </c>
      <c r="X190" s="60" t="str">
        <f>IFERROR(VLOOKUP(Q190,'Mã KH'!$A:$C,3,0),VLOOKUP(LEFT(E190,8),'Mã KH'!$B:$C,2,0))</f>
        <v>BRG01</v>
      </c>
      <c r="Y190" s="60" t="str">
        <f t="shared" si="36"/>
        <v>Hàng trả - CH Haprofood Ecohome 3</v>
      </c>
      <c r="Z190" s="60" t="str">
        <f>VLOOKUP(J190,'mã sp'!$B$2:$D$9,3,0)</f>
        <v>MNH250</v>
      </c>
      <c r="AA190">
        <f t="shared" si="37"/>
        <v>1</v>
      </c>
      <c r="AB190" s="29">
        <f t="shared" si="38"/>
        <v>43700</v>
      </c>
      <c r="AC190" s="29">
        <f t="shared" si="39"/>
        <v>3496</v>
      </c>
      <c r="AD190" s="29">
        <f t="shared" si="40"/>
        <v>47196</v>
      </c>
    </row>
    <row r="191" spans="1:31" x14ac:dyDescent="0.25">
      <c r="A191" s="11" t="s">
        <v>627</v>
      </c>
      <c r="B191" s="11" t="s">
        <v>20</v>
      </c>
      <c r="C191" s="12">
        <v>45964</v>
      </c>
      <c r="D191" s="11" t="s">
        <v>21</v>
      </c>
      <c r="E191" s="11" t="s">
        <v>628</v>
      </c>
      <c r="F191" s="11" t="s">
        <v>629</v>
      </c>
      <c r="G191" s="11" t="s">
        <v>24</v>
      </c>
      <c r="H191" s="11" t="s">
        <v>25</v>
      </c>
      <c r="I191" s="11" t="s">
        <v>43</v>
      </c>
      <c r="J191" s="11" t="s">
        <v>44</v>
      </c>
      <c r="K191" s="13" t="s">
        <v>45</v>
      </c>
      <c r="L191" s="13">
        <v>-1</v>
      </c>
      <c r="M191" s="72">
        <v>110780</v>
      </c>
      <c r="N191" s="72">
        <v>-110780</v>
      </c>
      <c r="O191" s="72">
        <v>-8862.4</v>
      </c>
      <c r="P191" s="13" t="s">
        <v>29</v>
      </c>
      <c r="Q191" s="11" t="s">
        <v>630</v>
      </c>
      <c r="R191" s="15">
        <v>0.08</v>
      </c>
      <c r="S191" s="60" t="str">
        <f t="shared" si="34"/>
        <v>HBTL2511000190</v>
      </c>
      <c r="T191" s="62">
        <f t="shared" si="35"/>
        <v>45964</v>
      </c>
      <c r="U191" s="62">
        <v>45991</v>
      </c>
      <c r="V191" s="60" t="s">
        <v>303</v>
      </c>
      <c r="X191" s="60" t="str">
        <f>IFERROR(VLOOKUP(Q191,'Mã KH'!$A:$C,3,0),VLOOKUP(LEFT(E191,8),'Mã KH'!$B:$C,2,0))</f>
        <v>FUJIMART-HNI-GL-11251</v>
      </c>
      <c r="Y191" s="60" t="str">
        <f t="shared" si="36"/>
        <v>Hàng trả - Fujimart Ocean Park</v>
      </c>
      <c r="Z191" s="60" t="str">
        <f>VLOOKUP(J191,'mã sp'!$B$2:$D$9,3,0)</f>
        <v>GM500</v>
      </c>
      <c r="AA191">
        <f t="shared" si="37"/>
        <v>1</v>
      </c>
      <c r="AB191" s="29">
        <f t="shared" si="38"/>
        <v>110780</v>
      </c>
      <c r="AC191" s="29">
        <f t="shared" si="39"/>
        <v>8862.4</v>
      </c>
      <c r="AD191" s="29">
        <f t="shared" si="40"/>
        <v>119642.4</v>
      </c>
    </row>
    <row r="192" spans="1:31" x14ac:dyDescent="0.25">
      <c r="A192" s="11" t="s">
        <v>624</v>
      </c>
      <c r="B192" s="11" t="s">
        <v>20</v>
      </c>
      <c r="C192" s="12">
        <v>45964</v>
      </c>
      <c r="D192" s="11" t="s">
        <v>21</v>
      </c>
      <c r="E192" s="11" t="s">
        <v>625</v>
      </c>
      <c r="F192" s="11" t="s">
        <v>626</v>
      </c>
      <c r="G192" s="11" t="s">
        <v>24</v>
      </c>
      <c r="H192" s="11" t="s">
        <v>25</v>
      </c>
      <c r="I192" s="11" t="s">
        <v>43</v>
      </c>
      <c r="J192" s="11" t="s">
        <v>44</v>
      </c>
      <c r="K192" s="13" t="s">
        <v>45</v>
      </c>
      <c r="L192" s="13">
        <v>-2</v>
      </c>
      <c r="M192" s="72">
        <v>105505</v>
      </c>
      <c r="N192" s="72">
        <v>-211010</v>
      </c>
      <c r="O192" s="72">
        <v>-16880.8</v>
      </c>
      <c r="P192" s="13" t="s">
        <v>29</v>
      </c>
      <c r="Q192" s="11" t="s">
        <v>96</v>
      </c>
      <c r="R192" s="15">
        <v>0.08</v>
      </c>
      <c r="S192" s="60" t="str">
        <f t="shared" si="34"/>
        <v>HBTL2511000206</v>
      </c>
      <c r="T192" s="62">
        <f t="shared" si="35"/>
        <v>45964</v>
      </c>
      <c r="U192" s="62">
        <v>45991</v>
      </c>
      <c r="V192" s="60" t="s">
        <v>303</v>
      </c>
      <c r="X192" s="60" t="str">
        <f>IFERROR(VLOOKUP(Q192,'Mã KH'!$A:$C,3,0),VLOOKUP(LEFT(E192,8),'Mã KH'!$B:$C,2,0))</f>
        <v>brg11091</v>
      </c>
      <c r="Y192" s="60" t="str">
        <f t="shared" si="36"/>
        <v>Hàng trả - Siêu thị Fuji giảng võ</v>
      </c>
      <c r="Z192" s="60" t="str">
        <f>VLOOKUP(J192,'mã sp'!$B$2:$D$9,3,0)</f>
        <v>GM500</v>
      </c>
      <c r="AA192">
        <f t="shared" si="37"/>
        <v>2</v>
      </c>
      <c r="AB192" s="29">
        <f t="shared" si="38"/>
        <v>105505</v>
      </c>
      <c r="AC192" s="29">
        <f t="shared" si="39"/>
        <v>16880.8</v>
      </c>
      <c r="AD192" s="29">
        <f t="shared" si="40"/>
        <v>227890.8</v>
      </c>
    </row>
    <row r="193" spans="1:30" x14ac:dyDescent="0.25">
      <c r="A193" s="11" t="s">
        <v>618</v>
      </c>
      <c r="B193" s="11" t="s">
        <v>20</v>
      </c>
      <c r="C193" s="12">
        <v>45964</v>
      </c>
      <c r="D193" s="11" t="s">
        <v>21</v>
      </c>
      <c r="E193" s="11" t="s">
        <v>619</v>
      </c>
      <c r="F193" s="11" t="s">
        <v>620</v>
      </c>
      <c r="G193" s="11" t="s">
        <v>24</v>
      </c>
      <c r="H193" s="11" t="s">
        <v>25</v>
      </c>
      <c r="I193" s="11" t="s">
        <v>63</v>
      </c>
      <c r="J193" s="11" t="s">
        <v>64</v>
      </c>
      <c r="K193" s="13" t="s">
        <v>28</v>
      </c>
      <c r="L193" s="13">
        <v>-1</v>
      </c>
      <c r="M193" s="72">
        <v>52815</v>
      </c>
      <c r="N193" s="72">
        <v>-52815</v>
      </c>
      <c r="O193" s="72">
        <v>-4225.2</v>
      </c>
      <c r="P193" s="13" t="s">
        <v>29</v>
      </c>
      <c r="Q193" s="11" t="s">
        <v>75</v>
      </c>
      <c r="R193" s="15">
        <v>0.08</v>
      </c>
      <c r="S193" s="60" t="str">
        <f t="shared" si="34"/>
        <v>HBTL2511000077</v>
      </c>
      <c r="T193" s="62">
        <f t="shared" si="35"/>
        <v>45964</v>
      </c>
      <c r="U193" s="62">
        <v>45991</v>
      </c>
      <c r="V193" s="60" t="s">
        <v>303</v>
      </c>
      <c r="X193" s="60" t="str">
        <f>IFERROR(VLOOKUP(Q193,'Mã KH'!$A:$C,3,0),VLOOKUP(LEFT(E193,8),'Mã KH'!$B:$C,2,0))</f>
        <v>brg12091</v>
      </c>
      <c r="Y193" s="60" t="str">
        <f t="shared" si="36"/>
        <v>Hàng trả - Siêu thị HaproMart A4 Vĩnh Phúc, Ba Đình</v>
      </c>
      <c r="Z193" s="60" t="str">
        <f>VLOOKUP(J193,'mã sp'!$B$2:$D$9,3,0)</f>
        <v>TH200</v>
      </c>
      <c r="AA193">
        <f t="shared" si="37"/>
        <v>1</v>
      </c>
      <c r="AB193" s="29">
        <f t="shared" si="38"/>
        <v>52815</v>
      </c>
      <c r="AC193" s="29">
        <f t="shared" si="39"/>
        <v>4225.2</v>
      </c>
      <c r="AD193" s="29">
        <f t="shared" si="40"/>
        <v>57040.2</v>
      </c>
    </row>
    <row r="194" spans="1:30" x14ac:dyDescent="0.25">
      <c r="A194" s="11" t="s">
        <v>618</v>
      </c>
      <c r="B194" s="11" t="s">
        <v>20</v>
      </c>
      <c r="C194" s="12">
        <v>45964</v>
      </c>
      <c r="D194" s="11" t="s">
        <v>21</v>
      </c>
      <c r="E194" s="11" t="s">
        <v>619</v>
      </c>
      <c r="F194" s="11" t="s">
        <v>620</v>
      </c>
      <c r="G194" s="11" t="s">
        <v>24</v>
      </c>
      <c r="H194" s="11" t="s">
        <v>25</v>
      </c>
      <c r="I194" s="11" t="s">
        <v>43</v>
      </c>
      <c r="J194" s="11" t="s">
        <v>44</v>
      </c>
      <c r="K194" s="13" t="s">
        <v>45</v>
      </c>
      <c r="L194" s="13">
        <v>-1</v>
      </c>
      <c r="M194" s="72">
        <v>110780</v>
      </c>
      <c r="N194" s="72">
        <v>-110780</v>
      </c>
      <c r="O194" s="72">
        <v>-8862.4</v>
      </c>
      <c r="P194" s="13" t="s">
        <v>29</v>
      </c>
      <c r="Q194" s="11" t="s">
        <v>75</v>
      </c>
      <c r="R194" s="15">
        <v>0.08</v>
      </c>
      <c r="S194" s="60" t="str">
        <f t="shared" si="34"/>
        <v>HBTL2511000077</v>
      </c>
      <c r="T194" s="62">
        <f t="shared" si="35"/>
        <v>45964</v>
      </c>
      <c r="U194" s="62">
        <v>45991</v>
      </c>
      <c r="V194" s="60" t="s">
        <v>303</v>
      </c>
      <c r="X194" s="60" t="str">
        <f>IFERROR(VLOOKUP(Q194,'Mã KH'!$A:$C,3,0),VLOOKUP(LEFT(E194,8),'Mã KH'!$B:$C,2,0))</f>
        <v>brg12091</v>
      </c>
      <c r="Y194" s="60" t="str">
        <f t="shared" si="36"/>
        <v>Hàng trả - Siêu thị HaproMart A4 Vĩnh Phúc, Ba Đình</v>
      </c>
      <c r="Z194" s="60" t="str">
        <f>VLOOKUP(J194,'mã sp'!$B$2:$D$9,3,0)</f>
        <v>GM500</v>
      </c>
      <c r="AA194">
        <f t="shared" si="37"/>
        <v>1</v>
      </c>
      <c r="AB194" s="29">
        <f t="shared" si="38"/>
        <v>110780</v>
      </c>
      <c r="AC194" s="29">
        <f t="shared" si="39"/>
        <v>8862.4</v>
      </c>
      <c r="AD194" s="29">
        <f t="shared" si="40"/>
        <v>119642.4</v>
      </c>
    </row>
    <row r="195" spans="1:30" x14ac:dyDescent="0.25">
      <c r="A195" s="11" t="s">
        <v>634</v>
      </c>
      <c r="B195" s="11" t="s">
        <v>20</v>
      </c>
      <c r="C195" s="12">
        <v>45965</v>
      </c>
      <c r="D195" s="11" t="s">
        <v>21</v>
      </c>
      <c r="E195" s="11" t="s">
        <v>635</v>
      </c>
      <c r="F195" s="11" t="s">
        <v>636</v>
      </c>
      <c r="G195" s="11" t="s">
        <v>24</v>
      </c>
      <c r="H195" s="11" t="s">
        <v>25</v>
      </c>
      <c r="I195" s="11" t="s">
        <v>26</v>
      </c>
      <c r="J195" s="11" t="s">
        <v>27</v>
      </c>
      <c r="K195" s="13" t="s">
        <v>28</v>
      </c>
      <c r="L195" s="13">
        <v>-2</v>
      </c>
      <c r="M195" s="72">
        <v>113113</v>
      </c>
      <c r="N195" s="72">
        <v>-226226</v>
      </c>
      <c r="O195" s="72">
        <v>-18098.080000000002</v>
      </c>
      <c r="P195" s="13" t="s">
        <v>29</v>
      </c>
      <c r="Q195" s="11" t="s">
        <v>398</v>
      </c>
      <c r="R195" s="15">
        <v>0.08</v>
      </c>
      <c r="S195" s="60" t="str">
        <f t="shared" si="34"/>
        <v>HBTL2511000328</v>
      </c>
      <c r="T195" s="62">
        <f t="shared" si="35"/>
        <v>45965</v>
      </c>
      <c r="U195" s="62">
        <v>45991</v>
      </c>
      <c r="V195" s="60" t="s">
        <v>303</v>
      </c>
      <c r="X195" s="60" t="str">
        <f>IFERROR(VLOOKUP(Q195,'Mã KH'!$A:$C,3,0),VLOOKUP(LEFT(E195,8),'Mã KH'!$B:$C,2,0))</f>
        <v>brg12231</v>
      </c>
      <c r="Y195" s="60" t="str">
        <f t="shared" si="36"/>
        <v>Hàng trả - CH Hapro N4C Trung hòa - Nhân chính</v>
      </c>
      <c r="Z195" s="60" t="str">
        <f>VLOOKUP(J195,'mã sp'!$B$2:$D$9,3,0)</f>
        <v>CGM500</v>
      </c>
      <c r="AA195">
        <f t="shared" si="37"/>
        <v>2</v>
      </c>
      <c r="AB195" s="29">
        <f t="shared" si="38"/>
        <v>113113</v>
      </c>
      <c r="AC195" s="29">
        <f t="shared" si="39"/>
        <v>18098.080000000002</v>
      </c>
      <c r="AD195" s="29">
        <f t="shared" si="40"/>
        <v>244324.08000000002</v>
      </c>
    </row>
    <row r="196" spans="1:30" x14ac:dyDescent="0.25">
      <c r="A196" s="11" t="s">
        <v>637</v>
      </c>
      <c r="B196" s="11" t="s">
        <v>20</v>
      </c>
      <c r="C196" s="12">
        <v>45965</v>
      </c>
      <c r="D196" s="11" t="s">
        <v>21</v>
      </c>
      <c r="E196" s="11" t="s">
        <v>638</v>
      </c>
      <c r="F196" s="11" t="s">
        <v>639</v>
      </c>
      <c r="G196" s="11" t="s">
        <v>24</v>
      </c>
      <c r="H196" s="11" t="s">
        <v>25</v>
      </c>
      <c r="I196" s="11" t="s">
        <v>43</v>
      </c>
      <c r="J196" s="11" t="s">
        <v>44</v>
      </c>
      <c r="K196" s="13" t="s">
        <v>45</v>
      </c>
      <c r="L196" s="13">
        <v>-1</v>
      </c>
      <c r="M196" s="72">
        <v>110780</v>
      </c>
      <c r="N196" s="72">
        <v>-110780</v>
      </c>
      <c r="O196" s="72">
        <v>-8862.4</v>
      </c>
      <c r="P196" s="13" t="s">
        <v>29</v>
      </c>
      <c r="Q196" s="11" t="s">
        <v>46</v>
      </c>
      <c r="R196" s="15">
        <v>0.08</v>
      </c>
      <c r="S196" s="60" t="str">
        <f t="shared" si="34"/>
        <v>HBTL2511000339</v>
      </c>
      <c r="T196" s="62">
        <f t="shared" si="35"/>
        <v>45965</v>
      </c>
      <c r="U196" s="62">
        <v>45991</v>
      </c>
      <c r="V196" s="60" t="s">
        <v>303</v>
      </c>
      <c r="X196" s="60" t="str">
        <f>IFERROR(VLOOKUP(Q196,'Mã KH'!$A:$C,3,0),VLOOKUP(LEFT(E196,8),'Mã KH'!$B:$C,2,0))</f>
        <v>brg12661</v>
      </c>
      <c r="Y196" s="60" t="str">
        <f t="shared" si="36"/>
        <v>Hàng trả - CH HaproFood 362 Ngọc Lâm</v>
      </c>
      <c r="Z196" s="60" t="str">
        <f>VLOOKUP(J196,'mã sp'!$B$2:$D$9,3,0)</f>
        <v>GM500</v>
      </c>
      <c r="AA196">
        <f t="shared" si="37"/>
        <v>1</v>
      </c>
      <c r="AB196" s="29">
        <f t="shared" si="38"/>
        <v>110780</v>
      </c>
      <c r="AC196" s="29">
        <f t="shared" si="39"/>
        <v>8862.4</v>
      </c>
      <c r="AD196" s="29">
        <f t="shared" si="40"/>
        <v>119642.4</v>
      </c>
    </row>
    <row r="197" spans="1:30" x14ac:dyDescent="0.25">
      <c r="A197" s="11" t="s">
        <v>637</v>
      </c>
      <c r="B197" s="11" t="s">
        <v>20</v>
      </c>
      <c r="C197" s="12">
        <v>45965</v>
      </c>
      <c r="D197" s="11" t="s">
        <v>21</v>
      </c>
      <c r="E197" s="11" t="s">
        <v>638</v>
      </c>
      <c r="F197" s="11" t="s">
        <v>639</v>
      </c>
      <c r="G197" s="11" t="s">
        <v>24</v>
      </c>
      <c r="H197" s="11" t="s">
        <v>25</v>
      </c>
      <c r="I197" s="11" t="s">
        <v>35</v>
      </c>
      <c r="J197" s="11" t="s">
        <v>36</v>
      </c>
      <c r="K197" s="13" t="s">
        <v>28</v>
      </c>
      <c r="L197" s="13">
        <v>-2</v>
      </c>
      <c r="M197" s="72">
        <v>106026</v>
      </c>
      <c r="N197" s="72">
        <v>-212052</v>
      </c>
      <c r="O197" s="72">
        <v>-16964.16</v>
      </c>
      <c r="P197" s="13" t="s">
        <v>29</v>
      </c>
      <c r="Q197" s="11" t="s">
        <v>46</v>
      </c>
      <c r="R197" s="15">
        <v>0.08</v>
      </c>
      <c r="S197" s="60" t="str">
        <f t="shared" si="34"/>
        <v>HBTL2511000339</v>
      </c>
      <c r="T197" s="62">
        <f t="shared" si="35"/>
        <v>45965</v>
      </c>
      <c r="U197" s="62">
        <v>45991</v>
      </c>
      <c r="V197" s="60" t="s">
        <v>303</v>
      </c>
      <c r="X197" s="60" t="str">
        <f>IFERROR(VLOOKUP(Q197,'Mã KH'!$A:$C,3,0),VLOOKUP(LEFT(E197,8),'Mã KH'!$B:$C,2,0))</f>
        <v>brg12661</v>
      </c>
      <c r="Y197" s="60" t="str">
        <f t="shared" si="36"/>
        <v>Hàng trả - CH HaproFood 362 Ngọc Lâm</v>
      </c>
      <c r="Z197" s="60" t="str">
        <f>VLOOKUP(J197,'mã sp'!$B$2:$D$9,3,0)</f>
        <v>GXD500</v>
      </c>
      <c r="AA197">
        <f t="shared" si="37"/>
        <v>2</v>
      </c>
      <c r="AB197" s="29">
        <f t="shared" si="38"/>
        <v>106026</v>
      </c>
      <c r="AC197" s="29">
        <f t="shared" si="39"/>
        <v>16964.16</v>
      </c>
      <c r="AD197" s="29">
        <f t="shared" si="40"/>
        <v>229016.16</v>
      </c>
    </row>
    <row r="198" spans="1:30" x14ac:dyDescent="0.25">
      <c r="A198" s="11" t="s">
        <v>640</v>
      </c>
      <c r="B198" s="11" t="s">
        <v>20</v>
      </c>
      <c r="C198" s="12">
        <v>45966</v>
      </c>
      <c r="D198" s="11" t="s">
        <v>21</v>
      </c>
      <c r="E198" s="11" t="s">
        <v>641</v>
      </c>
      <c r="F198" s="11" t="s">
        <v>23</v>
      </c>
      <c r="G198" s="11" t="s">
        <v>24</v>
      </c>
      <c r="H198" s="11" t="s">
        <v>25</v>
      </c>
      <c r="I198" s="11" t="s">
        <v>43</v>
      </c>
      <c r="J198" s="11" t="s">
        <v>44</v>
      </c>
      <c r="K198" s="13" t="s">
        <v>45</v>
      </c>
      <c r="L198" s="13">
        <v>-1</v>
      </c>
      <c r="M198" s="72">
        <v>105505</v>
      </c>
      <c r="N198" s="72">
        <v>-105505</v>
      </c>
      <c r="O198" s="72">
        <v>-8440.4</v>
      </c>
      <c r="P198" s="13" t="s">
        <v>29</v>
      </c>
      <c r="Q198" s="11" t="s">
        <v>30</v>
      </c>
      <c r="R198" s="15">
        <v>0.08</v>
      </c>
      <c r="S198" s="60" t="str">
        <f t="shared" si="34"/>
        <v>HBTL2511000383</v>
      </c>
      <c r="T198" s="62">
        <f t="shared" si="35"/>
        <v>45966</v>
      </c>
      <c r="U198" s="62">
        <v>45991</v>
      </c>
      <c r="V198" s="60" t="s">
        <v>303</v>
      </c>
      <c r="X198" s="60" t="str">
        <f>IFERROR(VLOOKUP(Q198,'Mã KH'!$A:$C,3,0),VLOOKUP(LEFT(E198,8),'Mã KH'!$B:$C,2,0))</f>
        <v>brg11181</v>
      </c>
      <c r="Y198" s="60" t="str">
        <f t="shared" si="36"/>
        <v>Hàng trả - Siêu thị Fuji Chính Kinh</v>
      </c>
      <c r="Z198" s="60" t="str">
        <f>VLOOKUP(J198,'mã sp'!$B$2:$D$9,3,0)</f>
        <v>GM500</v>
      </c>
      <c r="AA198">
        <f t="shared" si="37"/>
        <v>1</v>
      </c>
      <c r="AB198" s="29">
        <f t="shared" si="38"/>
        <v>105505</v>
      </c>
      <c r="AC198" s="29">
        <f t="shared" si="39"/>
        <v>8440.4</v>
      </c>
      <c r="AD198" s="29">
        <f t="shared" si="40"/>
        <v>113945.4</v>
      </c>
    </row>
    <row r="199" spans="1:30" x14ac:dyDescent="0.25">
      <c r="A199" s="11" t="s">
        <v>644</v>
      </c>
      <c r="B199" s="11" t="s">
        <v>20</v>
      </c>
      <c r="C199" s="12">
        <v>45966</v>
      </c>
      <c r="D199" s="11" t="s">
        <v>21</v>
      </c>
      <c r="E199" s="11" t="s">
        <v>111</v>
      </c>
      <c r="F199" s="11" t="s">
        <v>645</v>
      </c>
      <c r="G199" s="11" t="s">
        <v>24</v>
      </c>
      <c r="H199" s="11" t="s">
        <v>25</v>
      </c>
      <c r="I199" s="11" t="s">
        <v>26</v>
      </c>
      <c r="J199" s="11" t="s">
        <v>27</v>
      </c>
      <c r="K199" s="13" t="s">
        <v>28</v>
      </c>
      <c r="L199" s="13">
        <v>-2</v>
      </c>
      <c r="M199" s="72">
        <v>113113</v>
      </c>
      <c r="N199" s="72">
        <v>-226226</v>
      </c>
      <c r="O199" s="72">
        <v>-18098.080000000002</v>
      </c>
      <c r="P199" s="13" t="s">
        <v>29</v>
      </c>
      <c r="Q199" s="11" t="s">
        <v>113</v>
      </c>
      <c r="R199" s="15">
        <v>0.08</v>
      </c>
      <c r="S199" s="60" t="str">
        <f t="shared" si="34"/>
        <v>HBTL2511000021</v>
      </c>
      <c r="T199" s="62">
        <f t="shared" si="35"/>
        <v>45966</v>
      </c>
      <c r="U199" s="62">
        <v>45991</v>
      </c>
      <c r="V199" s="60" t="s">
        <v>303</v>
      </c>
      <c r="X199" s="60" t="str">
        <f>IFERROR(VLOOKUP(Q199,'Mã KH'!$A:$C,3,0),VLOOKUP(LEFT(E199,8),'Mã KH'!$B:$C,2,0))</f>
        <v>brg11041</v>
      </c>
      <c r="Y199" s="60" t="str">
        <f t="shared" si="36"/>
        <v>Hàng trả - Siêu thị Fuji Huỳnh Thúc Kháng</v>
      </c>
      <c r="Z199" s="60" t="str">
        <f>VLOOKUP(J199,'mã sp'!$B$2:$D$9,3,0)</f>
        <v>CGM500</v>
      </c>
      <c r="AA199">
        <f t="shared" si="37"/>
        <v>2</v>
      </c>
      <c r="AB199" s="29">
        <f t="shared" si="38"/>
        <v>113113</v>
      </c>
      <c r="AC199" s="29">
        <f t="shared" si="39"/>
        <v>18098.080000000002</v>
      </c>
      <c r="AD199" s="29">
        <f t="shared" si="40"/>
        <v>244324.08000000002</v>
      </c>
    </row>
    <row r="200" spans="1:30" x14ac:dyDescent="0.25">
      <c r="A200" s="11" t="s">
        <v>644</v>
      </c>
      <c r="B200" s="11" t="s">
        <v>20</v>
      </c>
      <c r="C200" s="12">
        <v>45966</v>
      </c>
      <c r="D200" s="11" t="s">
        <v>21</v>
      </c>
      <c r="E200" s="11" t="s">
        <v>111</v>
      </c>
      <c r="F200" s="11" t="s">
        <v>645</v>
      </c>
      <c r="G200" s="11" t="s">
        <v>24</v>
      </c>
      <c r="H200" s="11" t="s">
        <v>25</v>
      </c>
      <c r="I200" s="11" t="s">
        <v>35</v>
      </c>
      <c r="J200" s="11" t="s">
        <v>36</v>
      </c>
      <c r="K200" s="13" t="s">
        <v>28</v>
      </c>
      <c r="L200" s="13">
        <v>-3</v>
      </c>
      <c r="M200" s="72">
        <v>106026</v>
      </c>
      <c r="N200" s="72">
        <v>-318078</v>
      </c>
      <c r="O200" s="72">
        <v>-25446.240000000002</v>
      </c>
      <c r="P200" s="13" t="s">
        <v>29</v>
      </c>
      <c r="Q200" s="11" t="s">
        <v>113</v>
      </c>
      <c r="R200" s="15">
        <v>0.08</v>
      </c>
      <c r="S200" s="60" t="str">
        <f t="shared" si="34"/>
        <v>HBTL2511000021</v>
      </c>
      <c r="T200" s="62">
        <f t="shared" si="35"/>
        <v>45966</v>
      </c>
      <c r="U200" s="62">
        <v>45991</v>
      </c>
      <c r="V200" s="60" t="s">
        <v>303</v>
      </c>
      <c r="X200" s="60" t="str">
        <f>IFERROR(VLOOKUP(Q200,'Mã KH'!$A:$C,3,0),VLOOKUP(LEFT(E200,8),'Mã KH'!$B:$C,2,0))</f>
        <v>brg11041</v>
      </c>
      <c r="Y200" s="60" t="str">
        <f t="shared" si="36"/>
        <v>Hàng trả - Siêu thị Fuji Huỳnh Thúc Kháng</v>
      </c>
      <c r="Z200" s="60" t="str">
        <f>VLOOKUP(J200,'mã sp'!$B$2:$D$9,3,0)</f>
        <v>GXD500</v>
      </c>
      <c r="AA200">
        <f t="shared" si="37"/>
        <v>3</v>
      </c>
      <c r="AB200" s="29">
        <f t="shared" si="38"/>
        <v>106026</v>
      </c>
      <c r="AC200" s="29">
        <f t="shared" si="39"/>
        <v>25446.240000000002</v>
      </c>
      <c r="AD200" s="29">
        <f t="shared" si="40"/>
        <v>343524.24</v>
      </c>
    </row>
    <row r="201" spans="1:30" x14ac:dyDescent="0.25">
      <c r="A201" s="11" t="s">
        <v>642</v>
      </c>
      <c r="B201" s="11" t="s">
        <v>20</v>
      </c>
      <c r="C201" s="12">
        <v>45966</v>
      </c>
      <c r="D201" s="11" t="s">
        <v>21</v>
      </c>
      <c r="E201" s="11" t="s">
        <v>643</v>
      </c>
      <c r="F201" s="11" t="s">
        <v>78</v>
      </c>
      <c r="G201" s="11" t="s">
        <v>24</v>
      </c>
      <c r="H201" s="11" t="s">
        <v>25</v>
      </c>
      <c r="I201" s="11" t="s">
        <v>26</v>
      </c>
      <c r="J201" s="11" t="s">
        <v>27</v>
      </c>
      <c r="K201" s="13" t="s">
        <v>28</v>
      </c>
      <c r="L201" s="13">
        <v>-1</v>
      </c>
      <c r="M201" s="72">
        <v>113113</v>
      </c>
      <c r="N201" s="72">
        <v>-113113</v>
      </c>
      <c r="O201" s="72">
        <v>-9049.0400000000009</v>
      </c>
      <c r="P201" s="13" t="s">
        <v>29</v>
      </c>
      <c r="Q201" s="11" t="s">
        <v>79</v>
      </c>
      <c r="R201" s="15">
        <v>0.08</v>
      </c>
      <c r="S201" s="60" t="str">
        <f t="shared" si="34"/>
        <v>HBTL2511000469</v>
      </c>
      <c r="T201" s="62">
        <f t="shared" si="35"/>
        <v>45966</v>
      </c>
      <c r="U201" s="62">
        <v>45991</v>
      </c>
      <c r="V201" s="60" t="s">
        <v>303</v>
      </c>
      <c r="X201" s="60" t="str">
        <f>IFERROR(VLOOKUP(Q201,'Mã KH'!$A:$C,3,0),VLOOKUP(LEFT(E201,8),'Mã KH'!$B:$C,2,0))</f>
        <v>brg10101</v>
      </c>
      <c r="Y201" s="60" t="str">
        <f t="shared" si="36"/>
        <v>Hàng trả - Siêu thị intimex Hải Phòng</v>
      </c>
      <c r="Z201" s="60" t="str">
        <f>VLOOKUP(J201,'mã sp'!$B$2:$D$9,3,0)</f>
        <v>CGM500</v>
      </c>
      <c r="AA201">
        <f t="shared" si="37"/>
        <v>1</v>
      </c>
      <c r="AB201" s="29">
        <f t="shared" si="38"/>
        <v>113113</v>
      </c>
      <c r="AC201" s="29">
        <f t="shared" si="39"/>
        <v>9049.0400000000009</v>
      </c>
      <c r="AD201" s="29">
        <f t="shared" si="40"/>
        <v>122162.04000000001</v>
      </c>
    </row>
    <row r="202" spans="1:30" x14ac:dyDescent="0.25">
      <c r="A202" s="11" t="s">
        <v>642</v>
      </c>
      <c r="B202" s="11" t="s">
        <v>20</v>
      </c>
      <c r="C202" s="12">
        <v>45966</v>
      </c>
      <c r="D202" s="11" t="s">
        <v>21</v>
      </c>
      <c r="E202" s="11" t="s">
        <v>643</v>
      </c>
      <c r="F202" s="11" t="s">
        <v>78</v>
      </c>
      <c r="G202" s="11" t="s">
        <v>24</v>
      </c>
      <c r="H202" s="11" t="s">
        <v>25</v>
      </c>
      <c r="I202" s="11" t="s">
        <v>43</v>
      </c>
      <c r="J202" s="11" t="s">
        <v>44</v>
      </c>
      <c r="K202" s="13" t="s">
        <v>45</v>
      </c>
      <c r="L202" s="13">
        <v>-3</v>
      </c>
      <c r="M202" s="72">
        <v>110780</v>
      </c>
      <c r="N202" s="72">
        <v>-332340</v>
      </c>
      <c r="O202" s="72">
        <v>-26587.200000000001</v>
      </c>
      <c r="P202" s="13" t="s">
        <v>29</v>
      </c>
      <c r="Q202" s="11" t="s">
        <v>79</v>
      </c>
      <c r="R202" s="15">
        <v>0.08</v>
      </c>
      <c r="S202" s="60" t="str">
        <f t="shared" si="34"/>
        <v>HBTL2511000469</v>
      </c>
      <c r="T202" s="62">
        <f t="shared" si="35"/>
        <v>45966</v>
      </c>
      <c r="U202" s="62">
        <v>45991</v>
      </c>
      <c r="V202" s="60" t="s">
        <v>303</v>
      </c>
      <c r="X202" s="60" t="str">
        <f>IFERROR(VLOOKUP(Q202,'Mã KH'!$A:$C,3,0),VLOOKUP(LEFT(E202,8),'Mã KH'!$B:$C,2,0))</f>
        <v>brg10101</v>
      </c>
      <c r="Y202" s="60" t="str">
        <f t="shared" si="36"/>
        <v>Hàng trả - Siêu thị intimex Hải Phòng</v>
      </c>
      <c r="Z202" s="60" t="str">
        <f>VLOOKUP(J202,'mã sp'!$B$2:$D$9,3,0)</f>
        <v>GM500</v>
      </c>
      <c r="AA202">
        <f t="shared" si="37"/>
        <v>3</v>
      </c>
      <c r="AB202" s="29">
        <f t="shared" si="38"/>
        <v>110780</v>
      </c>
      <c r="AC202" s="29">
        <f t="shared" si="39"/>
        <v>26587.200000000001</v>
      </c>
      <c r="AD202" s="29">
        <f t="shared" si="40"/>
        <v>358927.2</v>
      </c>
    </row>
    <row r="203" spans="1:30" x14ac:dyDescent="0.25">
      <c r="A203" s="11" t="s">
        <v>646</v>
      </c>
      <c r="B203" s="11" t="s">
        <v>20</v>
      </c>
      <c r="C203" s="12">
        <v>45967</v>
      </c>
      <c r="D203" s="11" t="s">
        <v>21</v>
      </c>
      <c r="E203" s="11" t="s">
        <v>647</v>
      </c>
      <c r="F203" s="11" t="s">
        <v>648</v>
      </c>
      <c r="G203" s="11" t="s">
        <v>24</v>
      </c>
      <c r="H203" s="11" t="s">
        <v>25</v>
      </c>
      <c r="I203" s="11" t="s">
        <v>26</v>
      </c>
      <c r="J203" s="11" t="s">
        <v>27</v>
      </c>
      <c r="K203" s="13" t="s">
        <v>28</v>
      </c>
      <c r="L203" s="13">
        <v>-1</v>
      </c>
      <c r="M203" s="72">
        <v>113113</v>
      </c>
      <c r="N203" s="72">
        <v>-113113</v>
      </c>
      <c r="O203" s="72">
        <v>-9049.0400000000009</v>
      </c>
      <c r="P203" s="13" t="s">
        <v>29</v>
      </c>
      <c r="Q203" s="11" t="s">
        <v>393</v>
      </c>
      <c r="R203" s="15">
        <v>0.08</v>
      </c>
      <c r="S203" s="60" t="str">
        <f t="shared" si="34"/>
        <v>HBTL2511000614</v>
      </c>
      <c r="T203" s="62">
        <f t="shared" si="35"/>
        <v>45967</v>
      </c>
      <c r="U203" s="62">
        <v>45991</v>
      </c>
      <c r="V203" s="60" t="s">
        <v>303</v>
      </c>
      <c r="X203" s="60" t="str">
        <f>IFERROR(VLOOKUP(Q203,'Mã KH'!$A:$C,3,0),VLOOKUP(LEFT(E203,8),'Mã KH'!$B:$C,2,0))</f>
        <v>brg12201</v>
      </c>
      <c r="Y203" s="60" t="str">
        <f t="shared" si="36"/>
        <v>Hàng trả - CH Hapro 198 Lò đúc</v>
      </c>
      <c r="Z203" s="60" t="str">
        <f>VLOOKUP(J203,'mã sp'!$B$2:$D$9,3,0)</f>
        <v>CGM500</v>
      </c>
      <c r="AA203">
        <f t="shared" si="37"/>
        <v>1</v>
      </c>
      <c r="AB203" s="29">
        <f t="shared" si="38"/>
        <v>113113</v>
      </c>
      <c r="AC203" s="29">
        <f t="shared" si="39"/>
        <v>9049.0400000000009</v>
      </c>
      <c r="AD203" s="29">
        <f t="shared" si="40"/>
        <v>122162.04000000001</v>
      </c>
    </row>
    <row r="204" spans="1:30" x14ac:dyDescent="0.25">
      <c r="A204" s="11" t="s">
        <v>649</v>
      </c>
      <c r="B204" s="11" t="s">
        <v>20</v>
      </c>
      <c r="C204" s="12">
        <v>45967</v>
      </c>
      <c r="D204" s="11" t="s">
        <v>21</v>
      </c>
      <c r="E204" s="11" t="s">
        <v>111</v>
      </c>
      <c r="F204" s="11" t="s">
        <v>650</v>
      </c>
      <c r="G204" s="11" t="s">
        <v>24</v>
      </c>
      <c r="H204" s="11" t="s">
        <v>25</v>
      </c>
      <c r="I204" s="11" t="s">
        <v>57</v>
      </c>
      <c r="J204" s="11" t="s">
        <v>58</v>
      </c>
      <c r="K204" s="13" t="s">
        <v>28</v>
      </c>
      <c r="L204" s="13">
        <v>-1</v>
      </c>
      <c r="M204" s="72">
        <v>47673</v>
      </c>
      <c r="N204" s="72">
        <v>-47673</v>
      </c>
      <c r="O204" s="72">
        <v>-3813.84</v>
      </c>
      <c r="P204" s="13" t="s">
        <v>29</v>
      </c>
      <c r="Q204" s="11" t="s">
        <v>651</v>
      </c>
      <c r="R204" s="15">
        <v>0.08</v>
      </c>
      <c r="S204" s="60" t="str">
        <f t="shared" si="34"/>
        <v>HBTL2511000028</v>
      </c>
      <c r="T204" s="62">
        <f t="shared" si="35"/>
        <v>45967</v>
      </c>
      <c r="U204" s="62">
        <v>45991</v>
      </c>
      <c r="V204" s="60" t="s">
        <v>303</v>
      </c>
      <c r="X204" s="60" t="str">
        <f>IFERROR(VLOOKUP(Q204,'Mã KH'!$A:$C,3,0),VLOOKUP(LEFT(E204,8),'Mã KH'!$B:$C,2,0))</f>
        <v>brg11031</v>
      </c>
      <c r="Y204" s="60" t="str">
        <f t="shared" si="36"/>
        <v>Hàng trả - Siêu thị Fuji 324 Tây Sơn</v>
      </c>
      <c r="Z204" s="60" t="str">
        <f>VLOOKUP(J204,'mã sp'!$B$2:$D$9,3,0)</f>
        <v>GTLX250G</v>
      </c>
      <c r="AA204">
        <f t="shared" si="37"/>
        <v>1</v>
      </c>
      <c r="AB204" s="29">
        <f t="shared" si="38"/>
        <v>47673</v>
      </c>
      <c r="AC204" s="29">
        <f t="shared" si="39"/>
        <v>3813.84</v>
      </c>
      <c r="AD204" s="29">
        <f t="shared" si="40"/>
        <v>51486.84</v>
      </c>
    </row>
    <row r="205" spans="1:30" x14ac:dyDescent="0.25">
      <c r="A205" s="11" t="s">
        <v>652</v>
      </c>
      <c r="B205" s="11" t="s">
        <v>20</v>
      </c>
      <c r="C205" s="12">
        <v>45967</v>
      </c>
      <c r="D205" s="11" t="s">
        <v>21</v>
      </c>
      <c r="E205" s="11" t="s">
        <v>111</v>
      </c>
      <c r="F205" s="11" t="s">
        <v>653</v>
      </c>
      <c r="G205" s="11" t="s">
        <v>24</v>
      </c>
      <c r="H205" s="11" t="s">
        <v>25</v>
      </c>
      <c r="I205" s="11" t="s">
        <v>35</v>
      </c>
      <c r="J205" s="11" t="s">
        <v>36</v>
      </c>
      <c r="K205" s="13" t="s">
        <v>28</v>
      </c>
      <c r="L205" s="13">
        <v>-2</v>
      </c>
      <c r="M205" s="72">
        <v>106026</v>
      </c>
      <c r="N205" s="72">
        <v>-212052</v>
      </c>
      <c r="O205" s="72">
        <v>-16964.16</v>
      </c>
      <c r="P205" s="13" t="s">
        <v>29</v>
      </c>
      <c r="Q205" s="11" t="s">
        <v>165</v>
      </c>
      <c r="R205" s="15">
        <v>0.08</v>
      </c>
      <c r="S205" s="60" t="str">
        <f t="shared" si="34"/>
        <v>HBTL2511000024</v>
      </c>
      <c r="T205" s="62">
        <f t="shared" si="35"/>
        <v>45967</v>
      </c>
      <c r="U205" s="62">
        <v>45991</v>
      </c>
      <c r="V205" s="60" t="s">
        <v>303</v>
      </c>
      <c r="X205" s="60" t="str">
        <f>IFERROR(VLOOKUP(Q205,'Mã KH'!$A:$C,3,0),VLOOKUP(LEFT(E205,8),'Mã KH'!$B:$C,2,0))</f>
        <v>brg11051</v>
      </c>
      <c r="Y205" s="60" t="str">
        <f t="shared" si="36"/>
        <v>Hàng trả - Siêu thị Fuji Trần Phú - Hà Đông</v>
      </c>
      <c r="Z205" s="60" t="str">
        <f>VLOOKUP(J205,'mã sp'!$B$2:$D$9,3,0)</f>
        <v>GXD500</v>
      </c>
      <c r="AA205">
        <f t="shared" si="37"/>
        <v>2</v>
      </c>
      <c r="AB205" s="29">
        <f t="shared" si="38"/>
        <v>106026</v>
      </c>
      <c r="AC205" s="29">
        <f t="shared" si="39"/>
        <v>16964.16</v>
      </c>
      <c r="AD205" s="29">
        <f t="shared" si="40"/>
        <v>229016.16</v>
      </c>
    </row>
    <row r="206" spans="1:30" x14ac:dyDescent="0.25">
      <c r="A206" s="11" t="s">
        <v>654</v>
      </c>
      <c r="B206" s="11" t="s">
        <v>20</v>
      </c>
      <c r="C206" s="12">
        <v>45968</v>
      </c>
      <c r="D206" s="11" t="s">
        <v>21</v>
      </c>
      <c r="E206" s="11" t="s">
        <v>655</v>
      </c>
      <c r="F206" s="11" t="s">
        <v>496</v>
      </c>
      <c r="G206" s="11" t="s">
        <v>24</v>
      </c>
      <c r="H206" s="11" t="s">
        <v>25</v>
      </c>
      <c r="I206" s="11" t="s">
        <v>35</v>
      </c>
      <c r="J206" s="11" t="s">
        <v>36</v>
      </c>
      <c r="K206" s="13" t="s">
        <v>28</v>
      </c>
      <c r="L206" s="13">
        <v>-1</v>
      </c>
      <c r="M206" s="72">
        <v>106026</v>
      </c>
      <c r="N206" s="72">
        <v>-106026</v>
      </c>
      <c r="O206" s="72">
        <v>-8482.08</v>
      </c>
      <c r="P206" s="13" t="s">
        <v>29</v>
      </c>
      <c r="Q206" s="11" t="s">
        <v>396</v>
      </c>
      <c r="R206" s="15">
        <v>0.08</v>
      </c>
      <c r="S206" s="60" t="str">
        <f t="shared" si="34"/>
        <v>HBTL2511000701</v>
      </c>
      <c r="T206" s="62">
        <f t="shared" si="35"/>
        <v>45968</v>
      </c>
      <c r="U206" s="62">
        <v>45991</v>
      </c>
      <c r="V206" s="60" t="s">
        <v>303</v>
      </c>
      <c r="X206" s="60" t="str">
        <f>IFERROR(VLOOKUP(Q206,'Mã KH'!$A:$C,3,0),VLOOKUP(LEFT(E206,8),'Mã KH'!$B:$C,2,0))</f>
        <v>brg11191</v>
      </c>
      <c r="Y206" s="60" t="str">
        <f t="shared" si="36"/>
        <v>Hàng trả - Fujimart Lê Văn Lương</v>
      </c>
      <c r="Z206" s="60" t="str">
        <f>VLOOKUP(J206,'mã sp'!$B$2:$D$9,3,0)</f>
        <v>GXD500</v>
      </c>
      <c r="AA206">
        <f t="shared" si="37"/>
        <v>1</v>
      </c>
      <c r="AB206" s="29">
        <f t="shared" si="38"/>
        <v>106026</v>
      </c>
      <c r="AC206" s="29">
        <f t="shared" si="39"/>
        <v>8482.08</v>
      </c>
      <c r="AD206" s="29">
        <f t="shared" si="40"/>
        <v>114508.08</v>
      </c>
    </row>
    <row r="207" spans="1:30" x14ac:dyDescent="0.25">
      <c r="A207" s="11" t="s">
        <v>656</v>
      </c>
      <c r="B207" s="11" t="s">
        <v>20</v>
      </c>
      <c r="C207" s="12">
        <v>45969</v>
      </c>
      <c r="D207" s="11" t="s">
        <v>21</v>
      </c>
      <c r="E207" s="11" t="s">
        <v>657</v>
      </c>
      <c r="F207" s="11" t="s">
        <v>658</v>
      </c>
      <c r="G207" s="11" t="s">
        <v>24</v>
      </c>
      <c r="H207" s="11" t="s">
        <v>25</v>
      </c>
      <c r="I207" s="11" t="s">
        <v>43</v>
      </c>
      <c r="J207" s="11" t="s">
        <v>44</v>
      </c>
      <c r="K207" s="13" t="s">
        <v>45</v>
      </c>
      <c r="L207" s="13">
        <v>-1</v>
      </c>
      <c r="M207" s="72">
        <v>110780</v>
      </c>
      <c r="N207" s="72">
        <v>-110780</v>
      </c>
      <c r="O207" s="72">
        <v>-8862.4</v>
      </c>
      <c r="P207" s="13" t="s">
        <v>29</v>
      </c>
      <c r="Q207" s="11" t="s">
        <v>100</v>
      </c>
      <c r="R207" s="15">
        <v>0.08</v>
      </c>
      <c r="S207" s="60" t="str">
        <f t="shared" si="34"/>
        <v>HBTL2511000752</v>
      </c>
      <c r="T207" s="62">
        <f t="shared" si="35"/>
        <v>45969</v>
      </c>
      <c r="U207" s="62">
        <v>45991</v>
      </c>
      <c r="V207" s="60" t="s">
        <v>303</v>
      </c>
      <c r="X207" s="60" t="str">
        <f>IFERROR(VLOOKUP(Q207,'Mã KH'!$A:$C,3,0),VLOOKUP(LEFT(E207,8),'Mã KH'!$B:$C,2,0))</f>
        <v>brg11211</v>
      </c>
      <c r="Y207" s="60" t="str">
        <f t="shared" si="36"/>
        <v>Hàng trả - Fujimart 67 Trần Phú - Ba Đình</v>
      </c>
      <c r="Z207" s="60" t="str">
        <f>VLOOKUP(J207,'mã sp'!$B$2:$D$9,3,0)</f>
        <v>GM500</v>
      </c>
      <c r="AA207">
        <f t="shared" si="37"/>
        <v>1</v>
      </c>
      <c r="AB207" s="29">
        <f t="shared" si="38"/>
        <v>110780</v>
      </c>
      <c r="AC207" s="29">
        <f t="shared" si="39"/>
        <v>8862.4</v>
      </c>
      <c r="AD207" s="29">
        <f t="shared" si="40"/>
        <v>119642.4</v>
      </c>
    </row>
    <row r="208" spans="1:30" x14ac:dyDescent="0.25">
      <c r="A208" s="11" t="s">
        <v>656</v>
      </c>
      <c r="B208" s="11" t="s">
        <v>20</v>
      </c>
      <c r="C208" s="12">
        <v>45969</v>
      </c>
      <c r="D208" s="11" t="s">
        <v>21</v>
      </c>
      <c r="E208" s="11" t="s">
        <v>657</v>
      </c>
      <c r="F208" s="11" t="s">
        <v>658</v>
      </c>
      <c r="G208" s="11" t="s">
        <v>24</v>
      </c>
      <c r="H208" s="11" t="s">
        <v>25</v>
      </c>
      <c r="I208" s="11" t="s">
        <v>35</v>
      </c>
      <c r="J208" s="11" t="s">
        <v>36</v>
      </c>
      <c r="K208" s="13" t="s">
        <v>28</v>
      </c>
      <c r="L208" s="13">
        <v>-1</v>
      </c>
      <c r="M208" s="72">
        <v>106026</v>
      </c>
      <c r="N208" s="72">
        <v>-106026</v>
      </c>
      <c r="O208" s="72">
        <v>-8482.08</v>
      </c>
      <c r="P208" s="13" t="s">
        <v>29</v>
      </c>
      <c r="Q208" s="11" t="s">
        <v>100</v>
      </c>
      <c r="R208" s="15">
        <v>0.08</v>
      </c>
      <c r="S208" s="60" t="str">
        <f t="shared" si="34"/>
        <v>HBTL2511000752</v>
      </c>
      <c r="T208" s="62">
        <f t="shared" si="35"/>
        <v>45969</v>
      </c>
      <c r="U208" s="62">
        <v>45991</v>
      </c>
      <c r="V208" s="60" t="s">
        <v>303</v>
      </c>
      <c r="X208" s="60" t="str">
        <f>IFERROR(VLOOKUP(Q208,'Mã KH'!$A:$C,3,0),VLOOKUP(LEFT(E208,8),'Mã KH'!$B:$C,2,0))</f>
        <v>brg11211</v>
      </c>
      <c r="Y208" s="60" t="str">
        <f t="shared" si="36"/>
        <v>Hàng trả - Fujimart 67 Trần Phú - Ba Đình</v>
      </c>
      <c r="Z208" s="60" t="str">
        <f>VLOOKUP(J208,'mã sp'!$B$2:$D$9,3,0)</f>
        <v>GXD500</v>
      </c>
      <c r="AA208">
        <f t="shared" si="37"/>
        <v>1</v>
      </c>
      <c r="AB208" s="29">
        <f t="shared" si="38"/>
        <v>106026</v>
      </c>
      <c r="AC208" s="29">
        <f t="shared" si="39"/>
        <v>8482.08</v>
      </c>
      <c r="AD208" s="29">
        <f t="shared" si="40"/>
        <v>114508.08</v>
      </c>
    </row>
    <row r="209" spans="1:30" x14ac:dyDescent="0.25">
      <c r="A209" s="11" t="s">
        <v>659</v>
      </c>
      <c r="B209" s="11" t="s">
        <v>20</v>
      </c>
      <c r="C209" s="12">
        <v>45969</v>
      </c>
      <c r="D209" s="11" t="s">
        <v>21</v>
      </c>
      <c r="E209" s="11" t="s">
        <v>660</v>
      </c>
      <c r="F209" s="11" t="s">
        <v>661</v>
      </c>
      <c r="G209" s="11" t="s">
        <v>24</v>
      </c>
      <c r="H209" s="11" t="s">
        <v>25</v>
      </c>
      <c r="I209" s="11" t="s">
        <v>35</v>
      </c>
      <c r="J209" s="11" t="s">
        <v>36</v>
      </c>
      <c r="K209" s="13" t="s">
        <v>28</v>
      </c>
      <c r="L209" s="13">
        <v>-4</v>
      </c>
      <c r="M209" s="72">
        <v>106026</v>
      </c>
      <c r="N209" s="72">
        <v>-424104</v>
      </c>
      <c r="O209" s="72">
        <v>-33928.32</v>
      </c>
      <c r="P209" s="13" t="s">
        <v>29</v>
      </c>
      <c r="Q209" s="11" t="s">
        <v>34</v>
      </c>
      <c r="R209" s="15">
        <v>0.08</v>
      </c>
      <c r="S209" s="60" t="str">
        <f t="shared" si="34"/>
        <v>HBTL2511000767</v>
      </c>
      <c r="T209" s="62">
        <f t="shared" si="35"/>
        <v>45969</v>
      </c>
      <c r="U209" s="62">
        <v>45991</v>
      </c>
      <c r="V209" s="60" t="s">
        <v>303</v>
      </c>
      <c r="X209" s="60" t="str">
        <f>IFERROR(VLOOKUP(Q209,'Mã KH'!$A:$C,3,0),VLOOKUP(LEFT(E209,8),'Mã KH'!$B:$C,2,0))</f>
        <v>brg11221</v>
      </c>
      <c r="Y209" s="60" t="str">
        <f t="shared" si="36"/>
        <v>Hàng trả - Fujimart Tân Mai</v>
      </c>
      <c r="Z209" s="60" t="str">
        <f>VLOOKUP(J209,'mã sp'!$B$2:$D$9,3,0)</f>
        <v>GXD500</v>
      </c>
      <c r="AA209">
        <f t="shared" si="37"/>
        <v>4</v>
      </c>
      <c r="AB209" s="29">
        <f t="shared" si="38"/>
        <v>106026</v>
      </c>
      <c r="AC209" s="29">
        <f t="shared" si="39"/>
        <v>33928.32</v>
      </c>
      <c r="AD209" s="29">
        <f t="shared" si="40"/>
        <v>458032.32</v>
      </c>
    </row>
    <row r="210" spans="1:30" x14ac:dyDescent="0.25">
      <c r="A210" s="11" t="s">
        <v>662</v>
      </c>
      <c r="B210" s="11" t="s">
        <v>20</v>
      </c>
      <c r="C210" s="12">
        <v>45971</v>
      </c>
      <c r="D210" s="11" t="s">
        <v>21</v>
      </c>
      <c r="E210" s="11" t="s">
        <v>663</v>
      </c>
      <c r="F210" s="11" t="s">
        <v>664</v>
      </c>
      <c r="G210" s="11" t="s">
        <v>24</v>
      </c>
      <c r="H210" s="11" t="s">
        <v>25</v>
      </c>
      <c r="I210" s="11" t="s">
        <v>133</v>
      </c>
      <c r="J210" s="11" t="s">
        <v>134</v>
      </c>
      <c r="K210" s="13" t="s">
        <v>28</v>
      </c>
      <c r="L210" s="13">
        <v>-2</v>
      </c>
      <c r="M210" s="72">
        <v>43700</v>
      </c>
      <c r="N210" s="72">
        <v>-87400</v>
      </c>
      <c r="O210" s="72">
        <v>-6992</v>
      </c>
      <c r="P210" s="13" t="s">
        <v>29</v>
      </c>
      <c r="Q210" s="11" t="s">
        <v>391</v>
      </c>
      <c r="R210" s="15">
        <v>0.08</v>
      </c>
      <c r="S210" s="60" t="str">
        <f t="shared" si="34"/>
        <v>HBTL2511000870</v>
      </c>
      <c r="T210" s="62">
        <f t="shared" si="35"/>
        <v>45971</v>
      </c>
      <c r="U210" s="62">
        <v>45991</v>
      </c>
      <c r="V210" s="60" t="s">
        <v>303</v>
      </c>
      <c r="X210" s="60" t="str">
        <f>IFERROR(VLOOKUP(Q210,'Mã KH'!$A:$C,3,0),VLOOKUP(LEFT(E210,8),'Mã KH'!$B:$C,2,0))</f>
        <v>brg12331</v>
      </c>
      <c r="Y210" s="60" t="str">
        <f t="shared" si="36"/>
        <v>Hàng trả - CH Hapro 160-162 ngõ Thái Thịnh I</v>
      </c>
      <c r="Z210" s="60" t="str">
        <f>VLOOKUP(J210,'mã sp'!$B$2:$D$9,3,0)</f>
        <v>MNH250</v>
      </c>
      <c r="AA210">
        <f t="shared" si="37"/>
        <v>2</v>
      </c>
      <c r="AB210" s="29">
        <f t="shared" si="38"/>
        <v>43700</v>
      </c>
      <c r="AC210" s="29">
        <f t="shared" si="39"/>
        <v>6992</v>
      </c>
      <c r="AD210" s="29">
        <f t="shared" si="40"/>
        <v>94392</v>
      </c>
    </row>
    <row r="211" spans="1:30" x14ac:dyDescent="0.25">
      <c r="A211" s="11" t="s">
        <v>662</v>
      </c>
      <c r="B211" s="11" t="s">
        <v>20</v>
      </c>
      <c r="C211" s="12">
        <v>45971</v>
      </c>
      <c r="D211" s="11" t="s">
        <v>21</v>
      </c>
      <c r="E211" s="11" t="s">
        <v>663</v>
      </c>
      <c r="F211" s="11" t="s">
        <v>664</v>
      </c>
      <c r="G211" s="11" t="s">
        <v>24</v>
      </c>
      <c r="H211" s="11" t="s">
        <v>25</v>
      </c>
      <c r="I211" s="11" t="s">
        <v>35</v>
      </c>
      <c r="J211" s="11" t="s">
        <v>36</v>
      </c>
      <c r="K211" s="13" t="s">
        <v>28</v>
      </c>
      <c r="L211" s="13">
        <v>-1</v>
      </c>
      <c r="M211" s="72">
        <v>106026</v>
      </c>
      <c r="N211" s="72">
        <v>-106026</v>
      </c>
      <c r="O211" s="72">
        <v>-8482.08</v>
      </c>
      <c r="P211" s="13" t="s">
        <v>29</v>
      </c>
      <c r="Q211" s="11" t="s">
        <v>391</v>
      </c>
      <c r="R211" s="15">
        <v>0.08</v>
      </c>
      <c r="S211" s="60" t="str">
        <f t="shared" si="34"/>
        <v>HBTL2511000870</v>
      </c>
      <c r="T211" s="62">
        <f t="shared" si="35"/>
        <v>45971</v>
      </c>
      <c r="U211" s="62">
        <v>45991</v>
      </c>
      <c r="V211" s="60" t="s">
        <v>303</v>
      </c>
      <c r="X211" s="60" t="str">
        <f>IFERROR(VLOOKUP(Q211,'Mã KH'!$A:$C,3,0),VLOOKUP(LEFT(E211,8),'Mã KH'!$B:$C,2,0))</f>
        <v>brg12331</v>
      </c>
      <c r="Y211" s="60" t="str">
        <f t="shared" si="36"/>
        <v>Hàng trả - CH Hapro 160-162 ngõ Thái Thịnh I</v>
      </c>
      <c r="Z211" s="60" t="str">
        <f>VLOOKUP(J211,'mã sp'!$B$2:$D$9,3,0)</f>
        <v>GXD500</v>
      </c>
      <c r="AA211">
        <f t="shared" si="37"/>
        <v>1</v>
      </c>
      <c r="AB211" s="29">
        <f t="shared" si="38"/>
        <v>106026</v>
      </c>
      <c r="AC211" s="29">
        <f t="shared" si="39"/>
        <v>8482.08</v>
      </c>
      <c r="AD211" s="29">
        <f t="shared" si="40"/>
        <v>114508.08</v>
      </c>
    </row>
    <row r="212" spans="1:30" x14ac:dyDescent="0.25">
      <c r="A212" s="11" t="s">
        <v>662</v>
      </c>
      <c r="B212" s="11" t="s">
        <v>20</v>
      </c>
      <c r="C212" s="12">
        <v>45971</v>
      </c>
      <c r="D212" s="11" t="s">
        <v>21</v>
      </c>
      <c r="E212" s="11" t="s">
        <v>663</v>
      </c>
      <c r="F212" s="11" t="s">
        <v>664</v>
      </c>
      <c r="G212" s="11" t="s">
        <v>24</v>
      </c>
      <c r="H212" s="11" t="s">
        <v>25</v>
      </c>
      <c r="I212" s="11" t="s">
        <v>63</v>
      </c>
      <c r="J212" s="11" t="s">
        <v>64</v>
      </c>
      <c r="K212" s="13" t="s">
        <v>28</v>
      </c>
      <c r="L212" s="13">
        <v>-1</v>
      </c>
      <c r="M212" s="72">
        <v>52815</v>
      </c>
      <c r="N212" s="72">
        <v>-52815</v>
      </c>
      <c r="O212" s="72">
        <v>-4225.2</v>
      </c>
      <c r="P212" s="13" t="s">
        <v>29</v>
      </c>
      <c r="Q212" s="11" t="s">
        <v>391</v>
      </c>
      <c r="R212" s="15">
        <v>0.08</v>
      </c>
      <c r="S212" s="60" t="str">
        <f t="shared" si="34"/>
        <v>HBTL2511000870</v>
      </c>
      <c r="T212" s="62">
        <f t="shared" si="35"/>
        <v>45971</v>
      </c>
      <c r="U212" s="62">
        <v>45991</v>
      </c>
      <c r="V212" s="60" t="s">
        <v>303</v>
      </c>
      <c r="X212" s="60" t="str">
        <f>IFERROR(VLOOKUP(Q212,'Mã KH'!$A:$C,3,0),VLOOKUP(LEFT(E212,8),'Mã KH'!$B:$C,2,0))</f>
        <v>brg12331</v>
      </c>
      <c r="Y212" s="60" t="str">
        <f t="shared" si="36"/>
        <v>Hàng trả - CH Hapro 160-162 ngõ Thái Thịnh I</v>
      </c>
      <c r="Z212" s="60" t="str">
        <f>VLOOKUP(J212,'mã sp'!$B$2:$D$9,3,0)</f>
        <v>TH200</v>
      </c>
      <c r="AA212">
        <f t="shared" si="37"/>
        <v>1</v>
      </c>
      <c r="AB212" s="29">
        <f t="shared" si="38"/>
        <v>52815</v>
      </c>
      <c r="AC212" s="29">
        <f t="shared" si="39"/>
        <v>4225.2</v>
      </c>
      <c r="AD212" s="29">
        <f t="shared" si="40"/>
        <v>57040.2</v>
      </c>
    </row>
    <row r="213" spans="1:30" x14ac:dyDescent="0.25">
      <c r="A213" s="11" t="s">
        <v>662</v>
      </c>
      <c r="B213" s="11" t="s">
        <v>20</v>
      </c>
      <c r="C213" s="12">
        <v>45971</v>
      </c>
      <c r="D213" s="11" t="s">
        <v>21</v>
      </c>
      <c r="E213" s="11" t="s">
        <v>663</v>
      </c>
      <c r="F213" s="11" t="s">
        <v>664</v>
      </c>
      <c r="G213" s="11" t="s">
        <v>24</v>
      </c>
      <c r="H213" s="11" t="s">
        <v>25</v>
      </c>
      <c r="I213" s="11" t="s">
        <v>57</v>
      </c>
      <c r="J213" s="11" t="s">
        <v>58</v>
      </c>
      <c r="K213" s="13" t="s">
        <v>28</v>
      </c>
      <c r="L213" s="13">
        <v>-1</v>
      </c>
      <c r="M213" s="72">
        <v>47673</v>
      </c>
      <c r="N213" s="72">
        <v>-47673</v>
      </c>
      <c r="O213" s="72">
        <v>-3813.84</v>
      </c>
      <c r="P213" s="13" t="s">
        <v>29</v>
      </c>
      <c r="Q213" s="11" t="s">
        <v>391</v>
      </c>
      <c r="R213" s="15">
        <v>0.08</v>
      </c>
      <c r="S213" s="60" t="str">
        <f t="shared" si="34"/>
        <v>HBTL2511000870</v>
      </c>
      <c r="T213" s="62">
        <f t="shared" si="35"/>
        <v>45971</v>
      </c>
      <c r="U213" s="62">
        <v>45991</v>
      </c>
      <c r="V213" s="60" t="s">
        <v>303</v>
      </c>
      <c r="X213" s="60" t="str">
        <f>IFERROR(VLOOKUP(Q213,'Mã KH'!$A:$C,3,0),VLOOKUP(LEFT(E213,8),'Mã KH'!$B:$C,2,0))</f>
        <v>brg12331</v>
      </c>
      <c r="Y213" s="60" t="str">
        <f t="shared" si="36"/>
        <v>Hàng trả - CH Hapro 160-162 ngõ Thái Thịnh I</v>
      </c>
      <c r="Z213" s="60" t="str">
        <f>VLOOKUP(J213,'mã sp'!$B$2:$D$9,3,0)</f>
        <v>GTLX250G</v>
      </c>
      <c r="AA213">
        <f t="shared" si="37"/>
        <v>1</v>
      </c>
      <c r="AB213" s="29">
        <f t="shared" si="38"/>
        <v>47673</v>
      </c>
      <c r="AC213" s="29">
        <f t="shared" si="39"/>
        <v>3813.84</v>
      </c>
      <c r="AD213" s="29">
        <f t="shared" si="40"/>
        <v>51486.84</v>
      </c>
    </row>
    <row r="214" spans="1:30" x14ac:dyDescent="0.25">
      <c r="A214" s="11" t="s">
        <v>667</v>
      </c>
      <c r="B214" s="11" t="s">
        <v>20</v>
      </c>
      <c r="C214" s="12">
        <v>45971</v>
      </c>
      <c r="D214" s="11" t="s">
        <v>21</v>
      </c>
      <c r="E214" s="11" t="s">
        <v>668</v>
      </c>
      <c r="F214" s="11"/>
      <c r="G214" s="11" t="s">
        <v>24</v>
      </c>
      <c r="H214" s="11" t="s">
        <v>25</v>
      </c>
      <c r="I214" s="11" t="s">
        <v>35</v>
      </c>
      <c r="J214" s="11" t="s">
        <v>36</v>
      </c>
      <c r="K214" s="13" t="s">
        <v>28</v>
      </c>
      <c r="L214" s="13">
        <v>-1</v>
      </c>
      <c r="M214" s="72">
        <v>106026</v>
      </c>
      <c r="N214" s="72">
        <v>-106026</v>
      </c>
      <c r="O214" s="72">
        <v>-8482.08</v>
      </c>
      <c r="P214" s="13" t="s">
        <v>29</v>
      </c>
      <c r="Q214" s="11" t="s">
        <v>145</v>
      </c>
      <c r="R214" s="15">
        <v>0.08</v>
      </c>
      <c r="S214" s="60" t="str">
        <f t="shared" si="34"/>
        <v>HBTL2511000814</v>
      </c>
      <c r="T214" s="62">
        <f t="shared" si="35"/>
        <v>45971</v>
      </c>
      <c r="U214" s="62">
        <v>45991</v>
      </c>
      <c r="V214" s="60" t="s">
        <v>303</v>
      </c>
      <c r="X214" s="60" t="str">
        <f>IFERROR(VLOOKUP(Q214,'Mã KH'!$A:$C,3,0),VLOOKUP(LEFT(E214,8),'Mã KH'!$B:$C,2,0))</f>
        <v>brg12171</v>
      </c>
      <c r="Y214" s="60" t="str">
        <f t="shared" si="36"/>
        <v>Hàng trả - CH Hapro số 5 Hàm tử quan</v>
      </c>
      <c r="Z214" s="60" t="str">
        <f>VLOOKUP(J214,'mã sp'!$B$2:$D$9,3,0)</f>
        <v>GXD500</v>
      </c>
      <c r="AA214">
        <f t="shared" si="37"/>
        <v>1</v>
      </c>
      <c r="AB214" s="29">
        <f t="shared" si="38"/>
        <v>106026</v>
      </c>
      <c r="AC214" s="29">
        <f t="shared" si="39"/>
        <v>8482.08</v>
      </c>
      <c r="AD214" s="29">
        <f t="shared" si="40"/>
        <v>114508.08</v>
      </c>
    </row>
    <row r="215" spans="1:30" x14ac:dyDescent="0.25">
      <c r="A215" s="11" t="s">
        <v>675</v>
      </c>
      <c r="B215" s="11" t="s">
        <v>20</v>
      </c>
      <c r="C215" s="12">
        <v>45971</v>
      </c>
      <c r="D215" s="11" t="s">
        <v>21</v>
      </c>
      <c r="E215" s="11" t="s">
        <v>676</v>
      </c>
      <c r="F215" s="11" t="s">
        <v>496</v>
      </c>
      <c r="G215" s="11" t="s">
        <v>24</v>
      </c>
      <c r="H215" s="11" t="s">
        <v>25</v>
      </c>
      <c r="I215" s="11" t="s">
        <v>35</v>
      </c>
      <c r="J215" s="11" t="s">
        <v>36</v>
      </c>
      <c r="K215" s="13" t="s">
        <v>28</v>
      </c>
      <c r="L215" s="13">
        <v>-1</v>
      </c>
      <c r="M215" s="72">
        <v>106026</v>
      </c>
      <c r="N215" s="72">
        <v>-106026</v>
      </c>
      <c r="O215" s="72">
        <v>-8482.08</v>
      </c>
      <c r="P215" s="13" t="s">
        <v>29</v>
      </c>
      <c r="Q215" s="11" t="s">
        <v>396</v>
      </c>
      <c r="R215" s="15">
        <v>0.08</v>
      </c>
      <c r="S215" s="60" t="str">
        <f t="shared" ref="S215:S246" si="41">"HBTL"&amp;RIGHT(A215,10)</f>
        <v>HBTL2511000860</v>
      </c>
      <c r="T215" s="62">
        <f t="shared" ref="T215:T246" si="42">C215</f>
        <v>45971</v>
      </c>
      <c r="U215" s="62">
        <v>45991</v>
      </c>
      <c r="V215" s="60" t="s">
        <v>303</v>
      </c>
      <c r="X215" s="60" t="str">
        <f>IFERROR(VLOOKUP(Q215,'Mã KH'!$A:$C,3,0),VLOOKUP(LEFT(E215,8),'Mã KH'!$B:$C,2,0))</f>
        <v>brg11191</v>
      </c>
      <c r="Y215" s="60" t="str">
        <f t="shared" ref="Y215:Y246" si="43">"Hàng trả - "&amp;Q215</f>
        <v>Hàng trả - Fujimart Lê Văn Lương</v>
      </c>
      <c r="Z215" s="60" t="str">
        <f>VLOOKUP(J215,'mã sp'!$B$2:$D$9,3,0)</f>
        <v>GXD500</v>
      </c>
      <c r="AA215">
        <f t="shared" ref="AA215:AA246" si="44">-L215</f>
        <v>1</v>
      </c>
      <c r="AB215" s="29">
        <f t="shared" ref="AB215:AB246" si="45">M215</f>
        <v>106026</v>
      </c>
      <c r="AC215" s="29">
        <f t="shared" ref="AC215:AC246" si="46">(AA215*AB215)*8%</f>
        <v>8482.08</v>
      </c>
      <c r="AD215" s="29">
        <f t="shared" ref="AD215:AD246" si="47">(AA215*AB215)+AC215</f>
        <v>114508.08</v>
      </c>
    </row>
    <row r="216" spans="1:30" x14ac:dyDescent="0.25">
      <c r="A216" s="11" t="s">
        <v>677</v>
      </c>
      <c r="B216" s="11" t="s">
        <v>20</v>
      </c>
      <c r="C216" s="12">
        <v>45971</v>
      </c>
      <c r="D216" s="11" t="s">
        <v>21</v>
      </c>
      <c r="E216" s="11" t="s">
        <v>678</v>
      </c>
      <c r="F216" s="11" t="s">
        <v>62</v>
      </c>
      <c r="G216" s="11" t="s">
        <v>24</v>
      </c>
      <c r="H216" s="11" t="s">
        <v>25</v>
      </c>
      <c r="I216" s="11" t="s">
        <v>35</v>
      </c>
      <c r="J216" s="11" t="s">
        <v>36</v>
      </c>
      <c r="K216" s="13" t="s">
        <v>28</v>
      </c>
      <c r="L216" s="13">
        <v>-4</v>
      </c>
      <c r="M216" s="72">
        <v>106026</v>
      </c>
      <c r="N216" s="72">
        <v>-424104</v>
      </c>
      <c r="O216" s="72">
        <v>-33928.32</v>
      </c>
      <c r="P216" s="13" t="s">
        <v>29</v>
      </c>
      <c r="Q216" s="11" t="s">
        <v>65</v>
      </c>
      <c r="R216" s="15">
        <v>0.08</v>
      </c>
      <c r="S216" s="60" t="str">
        <f t="shared" si="41"/>
        <v>HBTL2511000868</v>
      </c>
      <c r="T216" s="62">
        <f t="shared" si="42"/>
        <v>45971</v>
      </c>
      <c r="U216" s="62">
        <v>45991</v>
      </c>
      <c r="V216" s="60" t="s">
        <v>303</v>
      </c>
      <c r="X216" s="60" t="str">
        <f>IFERROR(VLOOKUP(Q216,'Mã KH'!$A:$C,3,0),VLOOKUP(LEFT(E216,8),'Mã KH'!$B:$C,2,0))</f>
        <v>brg13031</v>
      </c>
      <c r="Y216" s="60" t="str">
        <f t="shared" si="43"/>
        <v>Hàng trả - Seikamart Lý Nam Đế</v>
      </c>
      <c r="Z216" s="60" t="str">
        <f>VLOOKUP(J216,'mã sp'!$B$2:$D$9,3,0)</f>
        <v>GXD500</v>
      </c>
      <c r="AA216">
        <f t="shared" si="44"/>
        <v>4</v>
      </c>
      <c r="AB216" s="29">
        <f t="shared" si="45"/>
        <v>106026</v>
      </c>
      <c r="AC216" s="29">
        <f t="shared" si="46"/>
        <v>33928.32</v>
      </c>
      <c r="AD216" s="29">
        <f t="shared" si="47"/>
        <v>458032.32</v>
      </c>
    </row>
    <row r="217" spans="1:30" x14ac:dyDescent="0.25">
      <c r="A217" s="11" t="s">
        <v>669</v>
      </c>
      <c r="B217" s="11" t="s">
        <v>20</v>
      </c>
      <c r="C217" s="12">
        <v>45971</v>
      </c>
      <c r="D217" s="11" t="s">
        <v>21</v>
      </c>
      <c r="E217" s="11" t="s">
        <v>670</v>
      </c>
      <c r="F217" s="11" t="s">
        <v>671</v>
      </c>
      <c r="G217" s="11" t="s">
        <v>24</v>
      </c>
      <c r="H217" s="11" t="s">
        <v>25</v>
      </c>
      <c r="I217" s="11" t="s">
        <v>35</v>
      </c>
      <c r="J217" s="11" t="s">
        <v>36</v>
      </c>
      <c r="K217" s="13" t="s">
        <v>28</v>
      </c>
      <c r="L217" s="13">
        <v>-1</v>
      </c>
      <c r="M217" s="72">
        <v>106026</v>
      </c>
      <c r="N217" s="72">
        <v>-106026</v>
      </c>
      <c r="O217" s="72">
        <v>-8482.08</v>
      </c>
      <c r="P217" s="13" t="s">
        <v>29</v>
      </c>
      <c r="Q217" s="11" t="s">
        <v>117</v>
      </c>
      <c r="R217" s="15">
        <v>0.08</v>
      </c>
      <c r="S217" s="60" t="str">
        <f t="shared" si="41"/>
        <v>HBTL2511000834</v>
      </c>
      <c r="T217" s="62">
        <f t="shared" si="42"/>
        <v>45971</v>
      </c>
      <c r="U217" s="62">
        <v>45991</v>
      </c>
      <c r="V217" s="60" t="s">
        <v>303</v>
      </c>
      <c r="X217" s="60" t="str">
        <f>IFERROR(VLOOKUP(Q217,'Mã KH'!$A:$C,3,0),VLOOKUP(LEFT(E217,8),'Mã KH'!$B:$C,2,0))</f>
        <v>brg11171</v>
      </c>
      <c r="Y217" s="60" t="str">
        <f t="shared" si="43"/>
        <v>Hàng trả - Siêu thị Fuji 89 Lạc Long Quân</v>
      </c>
      <c r="Z217" s="60" t="str">
        <f>VLOOKUP(J217,'mã sp'!$B$2:$D$9,3,0)</f>
        <v>GXD500</v>
      </c>
      <c r="AA217">
        <f t="shared" si="44"/>
        <v>1</v>
      </c>
      <c r="AB217" s="29">
        <f t="shared" si="45"/>
        <v>106026</v>
      </c>
      <c r="AC217" s="29">
        <f t="shared" si="46"/>
        <v>8482.08</v>
      </c>
      <c r="AD217" s="29">
        <f t="shared" si="47"/>
        <v>114508.08</v>
      </c>
    </row>
    <row r="218" spans="1:30" x14ac:dyDescent="0.25">
      <c r="A218" s="11" t="s">
        <v>665</v>
      </c>
      <c r="B218" s="11" t="s">
        <v>20</v>
      </c>
      <c r="C218" s="12">
        <v>45971</v>
      </c>
      <c r="D218" s="11" t="s">
        <v>21</v>
      </c>
      <c r="E218" s="11" t="s">
        <v>666</v>
      </c>
      <c r="F218" s="11" t="s">
        <v>452</v>
      </c>
      <c r="G218" s="11" t="s">
        <v>24</v>
      </c>
      <c r="H218" s="11" t="s">
        <v>25</v>
      </c>
      <c r="I218" s="11" t="s">
        <v>35</v>
      </c>
      <c r="J218" s="11" t="s">
        <v>36</v>
      </c>
      <c r="K218" s="13" t="s">
        <v>28</v>
      </c>
      <c r="L218" s="13">
        <v>-3</v>
      </c>
      <c r="M218" s="72">
        <v>106026</v>
      </c>
      <c r="N218" s="72">
        <v>-318078</v>
      </c>
      <c r="O218" s="72">
        <v>-25446.240000000002</v>
      </c>
      <c r="P218" s="13" t="s">
        <v>29</v>
      </c>
      <c r="Q218" s="11" t="s">
        <v>59</v>
      </c>
      <c r="R218" s="15">
        <v>0.08</v>
      </c>
      <c r="S218" s="60" t="str">
        <f t="shared" si="41"/>
        <v>HBTL2511000808</v>
      </c>
      <c r="T218" s="62">
        <f t="shared" si="42"/>
        <v>45971</v>
      </c>
      <c r="U218" s="62">
        <v>45991</v>
      </c>
      <c r="V218" s="60" t="s">
        <v>303</v>
      </c>
      <c r="X218" s="60" t="str">
        <f>IFERROR(VLOOKUP(Q218,'Mã KH'!$A:$C,3,0),VLOOKUP(LEFT(E218,8),'Mã KH'!$B:$C,2,0))</f>
        <v>brg12061</v>
      </c>
      <c r="Y218" s="60" t="str">
        <f t="shared" si="43"/>
        <v>Hàng trả - Siêu thị HaproMart Lương Đình Của</v>
      </c>
      <c r="Z218" s="60" t="str">
        <f>VLOOKUP(J218,'mã sp'!$B$2:$D$9,3,0)</f>
        <v>GXD500</v>
      </c>
      <c r="AA218">
        <f t="shared" si="44"/>
        <v>3</v>
      </c>
      <c r="AB218" s="29">
        <f t="shared" si="45"/>
        <v>106026</v>
      </c>
      <c r="AC218" s="29">
        <f t="shared" si="46"/>
        <v>25446.240000000002</v>
      </c>
      <c r="AD218" s="29">
        <f t="shared" si="47"/>
        <v>343524.24</v>
      </c>
    </row>
    <row r="219" spans="1:30" x14ac:dyDescent="0.25">
      <c r="A219" s="11" t="s">
        <v>665</v>
      </c>
      <c r="B219" s="11" t="s">
        <v>20</v>
      </c>
      <c r="C219" s="12">
        <v>45971</v>
      </c>
      <c r="D219" s="11" t="s">
        <v>21</v>
      </c>
      <c r="E219" s="11" t="s">
        <v>666</v>
      </c>
      <c r="F219" s="11" t="s">
        <v>452</v>
      </c>
      <c r="G219" s="11" t="s">
        <v>24</v>
      </c>
      <c r="H219" s="11" t="s">
        <v>25</v>
      </c>
      <c r="I219" s="11" t="s">
        <v>73</v>
      </c>
      <c r="J219" s="11" t="s">
        <v>74</v>
      </c>
      <c r="K219" s="13" t="s">
        <v>45</v>
      </c>
      <c r="L219" s="13">
        <v>-1</v>
      </c>
      <c r="M219" s="72">
        <v>69759</v>
      </c>
      <c r="N219" s="72">
        <v>-69759</v>
      </c>
      <c r="O219" s="72">
        <v>-5580.72</v>
      </c>
      <c r="P219" s="13" t="s">
        <v>29</v>
      </c>
      <c r="Q219" s="11" t="s">
        <v>59</v>
      </c>
      <c r="R219" s="15">
        <v>0.08</v>
      </c>
      <c r="S219" s="60" t="str">
        <f t="shared" si="41"/>
        <v>HBTL2511000808</v>
      </c>
      <c r="T219" s="62">
        <f t="shared" si="42"/>
        <v>45971</v>
      </c>
      <c r="U219" s="62">
        <v>45991</v>
      </c>
      <c r="V219" s="60" t="s">
        <v>303</v>
      </c>
      <c r="X219" s="60" t="str">
        <f>IFERROR(VLOOKUP(Q219,'Mã KH'!$A:$C,3,0),VLOOKUP(LEFT(E219,8),'Mã KH'!$B:$C,2,0))</f>
        <v>brg12061</v>
      </c>
      <c r="Y219" s="60" t="str">
        <f t="shared" si="43"/>
        <v>Hàng trả - Siêu thị HaproMart Lương Đình Của</v>
      </c>
      <c r="Z219" s="60" t="str">
        <f>VLOOKUP(J219,'mã sp'!$B$2:$D$9,3,0)</f>
        <v>CGM300</v>
      </c>
      <c r="AA219">
        <f t="shared" si="44"/>
        <v>1</v>
      </c>
      <c r="AB219" s="29">
        <f t="shared" si="45"/>
        <v>69759</v>
      </c>
      <c r="AC219" s="29">
        <f t="shared" si="46"/>
        <v>5580.72</v>
      </c>
      <c r="AD219" s="29">
        <f t="shared" si="47"/>
        <v>75339.72</v>
      </c>
    </row>
    <row r="220" spans="1:30" x14ac:dyDescent="0.25">
      <c r="A220" s="11" t="s">
        <v>665</v>
      </c>
      <c r="B220" s="11" t="s">
        <v>20</v>
      </c>
      <c r="C220" s="12">
        <v>45971</v>
      </c>
      <c r="D220" s="11" t="s">
        <v>21</v>
      </c>
      <c r="E220" s="11" t="s">
        <v>666</v>
      </c>
      <c r="F220" s="11" t="s">
        <v>452</v>
      </c>
      <c r="G220" s="11" t="s">
        <v>24</v>
      </c>
      <c r="H220" s="11" t="s">
        <v>25</v>
      </c>
      <c r="I220" s="11" t="s">
        <v>26</v>
      </c>
      <c r="J220" s="11" t="s">
        <v>27</v>
      </c>
      <c r="K220" s="13" t="s">
        <v>28</v>
      </c>
      <c r="L220" s="13">
        <v>-3</v>
      </c>
      <c r="M220" s="72">
        <v>113113</v>
      </c>
      <c r="N220" s="72">
        <v>-339339</v>
      </c>
      <c r="O220" s="72">
        <v>-27147.119999999999</v>
      </c>
      <c r="P220" s="13" t="s">
        <v>29</v>
      </c>
      <c r="Q220" s="11" t="s">
        <v>59</v>
      </c>
      <c r="R220" s="15">
        <v>0.08</v>
      </c>
      <c r="S220" s="60" t="str">
        <f t="shared" si="41"/>
        <v>HBTL2511000808</v>
      </c>
      <c r="T220" s="62">
        <f t="shared" si="42"/>
        <v>45971</v>
      </c>
      <c r="U220" s="62">
        <v>45991</v>
      </c>
      <c r="V220" s="60" t="s">
        <v>303</v>
      </c>
      <c r="X220" s="60" t="str">
        <f>IFERROR(VLOOKUP(Q220,'Mã KH'!$A:$C,3,0),VLOOKUP(LEFT(E220,8),'Mã KH'!$B:$C,2,0))</f>
        <v>brg12061</v>
      </c>
      <c r="Y220" s="60" t="str">
        <f t="shared" si="43"/>
        <v>Hàng trả - Siêu thị HaproMart Lương Đình Của</v>
      </c>
      <c r="Z220" s="60" t="str">
        <f>VLOOKUP(J220,'mã sp'!$B$2:$D$9,3,0)</f>
        <v>CGM500</v>
      </c>
      <c r="AA220">
        <f t="shared" si="44"/>
        <v>3</v>
      </c>
      <c r="AB220" s="29">
        <f t="shared" si="45"/>
        <v>113113</v>
      </c>
      <c r="AC220" s="29">
        <f t="shared" si="46"/>
        <v>27147.119999999999</v>
      </c>
      <c r="AD220" s="29">
        <f t="shared" si="47"/>
        <v>366486.12</v>
      </c>
    </row>
    <row r="221" spans="1:30" x14ac:dyDescent="0.25">
      <c r="A221" s="11" t="s">
        <v>672</v>
      </c>
      <c r="B221" s="11" t="s">
        <v>20</v>
      </c>
      <c r="C221" s="12">
        <v>45971</v>
      </c>
      <c r="D221" s="11" t="s">
        <v>21</v>
      </c>
      <c r="E221" s="11" t="s">
        <v>673</v>
      </c>
      <c r="F221" s="11" t="s">
        <v>674</v>
      </c>
      <c r="G221" s="11" t="s">
        <v>24</v>
      </c>
      <c r="H221" s="11" t="s">
        <v>25</v>
      </c>
      <c r="I221" s="11" t="s">
        <v>26</v>
      </c>
      <c r="J221" s="11" t="s">
        <v>27</v>
      </c>
      <c r="K221" s="13" t="s">
        <v>28</v>
      </c>
      <c r="L221" s="13">
        <v>-3</v>
      </c>
      <c r="M221" s="72">
        <v>113113</v>
      </c>
      <c r="N221" s="72">
        <v>-339339</v>
      </c>
      <c r="O221" s="72">
        <v>-27147.119999999999</v>
      </c>
      <c r="P221" s="13" t="s">
        <v>29</v>
      </c>
      <c r="Q221" s="11" t="s">
        <v>368</v>
      </c>
      <c r="R221" s="15">
        <v>0.08</v>
      </c>
      <c r="S221" s="60" t="str">
        <f t="shared" si="41"/>
        <v>HBTL2511000900</v>
      </c>
      <c r="T221" s="62">
        <f t="shared" si="42"/>
        <v>45971</v>
      </c>
      <c r="U221" s="62">
        <v>45991</v>
      </c>
      <c r="V221" s="60" t="s">
        <v>303</v>
      </c>
      <c r="X221" s="60" t="str">
        <f>IFERROR(VLOOKUP(Q221,'Mã KH'!$A:$C,3,0),VLOOKUP(LEFT(E221,8),'Mã KH'!$B:$C,2,0))</f>
        <v>brg10041</v>
      </c>
      <c r="Y221" s="60" t="str">
        <f t="shared" si="43"/>
        <v>Hàng trả - Siêu thị intimex Hải Dương</v>
      </c>
      <c r="Z221" s="60" t="str">
        <f>VLOOKUP(J221,'mã sp'!$B$2:$D$9,3,0)</f>
        <v>CGM500</v>
      </c>
      <c r="AA221">
        <f t="shared" si="44"/>
        <v>3</v>
      </c>
      <c r="AB221" s="29">
        <f t="shared" si="45"/>
        <v>113113</v>
      </c>
      <c r="AC221" s="29">
        <f t="shared" si="46"/>
        <v>27147.119999999999</v>
      </c>
      <c r="AD221" s="29">
        <f t="shared" si="47"/>
        <v>366486.12</v>
      </c>
    </row>
    <row r="222" spans="1:30" x14ac:dyDescent="0.25">
      <c r="A222" s="11" t="s">
        <v>682</v>
      </c>
      <c r="B222" s="11" t="s">
        <v>20</v>
      </c>
      <c r="C222" s="12">
        <v>45972</v>
      </c>
      <c r="D222" s="11" t="s">
        <v>21</v>
      </c>
      <c r="E222" s="11" t="s">
        <v>683</v>
      </c>
      <c r="F222" s="11"/>
      <c r="G222" s="11" t="s">
        <v>24</v>
      </c>
      <c r="H222" s="11" t="s">
        <v>25</v>
      </c>
      <c r="I222" s="11" t="s">
        <v>57</v>
      </c>
      <c r="J222" s="11" t="s">
        <v>58</v>
      </c>
      <c r="K222" s="13" t="s">
        <v>28</v>
      </c>
      <c r="L222" s="13">
        <v>-1</v>
      </c>
      <c r="M222" s="72">
        <v>47673</v>
      </c>
      <c r="N222" s="72">
        <v>-47673</v>
      </c>
      <c r="O222" s="72">
        <v>-3813.84</v>
      </c>
      <c r="P222" s="13" t="s">
        <v>29</v>
      </c>
      <c r="Q222" s="11" t="s">
        <v>129</v>
      </c>
      <c r="R222" s="15">
        <v>0.08</v>
      </c>
      <c r="S222" s="60" t="str">
        <f t="shared" si="41"/>
        <v>HBTL2511000950</v>
      </c>
      <c r="T222" s="62">
        <f t="shared" si="42"/>
        <v>45972</v>
      </c>
      <c r="U222" s="62">
        <v>45991</v>
      </c>
      <c r="V222" s="60" t="s">
        <v>303</v>
      </c>
      <c r="X222" s="60" t="str">
        <f>IFERROR(VLOOKUP(Q222,'Mã KH'!$A:$C,3,0),VLOOKUP(LEFT(E222,8),'Mã KH'!$B:$C,2,0))</f>
        <v>brg12691</v>
      </c>
      <c r="Y222" s="60" t="str">
        <f t="shared" si="43"/>
        <v>Hàng trả - BRG mart Intracom Đông Anh</v>
      </c>
      <c r="Z222" s="60" t="str">
        <f>VLOOKUP(J222,'mã sp'!$B$2:$D$9,3,0)</f>
        <v>GTLX250G</v>
      </c>
      <c r="AA222">
        <f t="shared" si="44"/>
        <v>1</v>
      </c>
      <c r="AB222" s="29">
        <f t="shared" si="45"/>
        <v>47673</v>
      </c>
      <c r="AC222" s="29">
        <f t="shared" si="46"/>
        <v>3813.84</v>
      </c>
      <c r="AD222" s="29">
        <f t="shared" si="47"/>
        <v>51486.84</v>
      </c>
    </row>
    <row r="223" spans="1:30" x14ac:dyDescent="0.25">
      <c r="A223" s="11" t="s">
        <v>682</v>
      </c>
      <c r="B223" s="11" t="s">
        <v>20</v>
      </c>
      <c r="C223" s="12">
        <v>45972</v>
      </c>
      <c r="D223" s="11" t="s">
        <v>21</v>
      </c>
      <c r="E223" s="11" t="s">
        <v>683</v>
      </c>
      <c r="F223" s="11"/>
      <c r="G223" s="11" t="s">
        <v>24</v>
      </c>
      <c r="H223" s="11" t="s">
        <v>25</v>
      </c>
      <c r="I223" s="11" t="s">
        <v>35</v>
      </c>
      <c r="J223" s="11" t="s">
        <v>36</v>
      </c>
      <c r="K223" s="13" t="s">
        <v>28</v>
      </c>
      <c r="L223" s="13">
        <v>-1</v>
      </c>
      <c r="M223" s="72">
        <v>106026</v>
      </c>
      <c r="N223" s="72">
        <v>-106026</v>
      </c>
      <c r="O223" s="72">
        <v>-8482.08</v>
      </c>
      <c r="P223" s="13" t="s">
        <v>29</v>
      </c>
      <c r="Q223" s="11" t="s">
        <v>129</v>
      </c>
      <c r="R223" s="15">
        <v>0.08</v>
      </c>
      <c r="S223" s="60" t="str">
        <f t="shared" si="41"/>
        <v>HBTL2511000950</v>
      </c>
      <c r="T223" s="62">
        <f t="shared" si="42"/>
        <v>45972</v>
      </c>
      <c r="U223" s="62">
        <v>45991</v>
      </c>
      <c r="V223" s="60" t="s">
        <v>303</v>
      </c>
      <c r="X223" s="60" t="str">
        <f>IFERROR(VLOOKUP(Q223,'Mã KH'!$A:$C,3,0),VLOOKUP(LEFT(E223,8),'Mã KH'!$B:$C,2,0))</f>
        <v>brg12691</v>
      </c>
      <c r="Y223" s="60" t="str">
        <f t="shared" si="43"/>
        <v>Hàng trả - BRG mart Intracom Đông Anh</v>
      </c>
      <c r="Z223" s="60" t="str">
        <f>VLOOKUP(J223,'mã sp'!$B$2:$D$9,3,0)</f>
        <v>GXD500</v>
      </c>
      <c r="AA223">
        <f t="shared" si="44"/>
        <v>1</v>
      </c>
      <c r="AB223" s="29">
        <f t="shared" si="45"/>
        <v>106026</v>
      </c>
      <c r="AC223" s="29">
        <f t="shared" si="46"/>
        <v>8482.08</v>
      </c>
      <c r="AD223" s="29">
        <f t="shared" si="47"/>
        <v>114508.08</v>
      </c>
    </row>
    <row r="224" spans="1:30" x14ac:dyDescent="0.25">
      <c r="A224" s="11" t="s">
        <v>684</v>
      </c>
      <c r="B224" s="11" t="s">
        <v>20</v>
      </c>
      <c r="C224" s="12">
        <v>45972</v>
      </c>
      <c r="D224" s="11" t="s">
        <v>21</v>
      </c>
      <c r="E224" s="11" t="s">
        <v>685</v>
      </c>
      <c r="F224" s="11" t="s">
        <v>686</v>
      </c>
      <c r="G224" s="11" t="s">
        <v>24</v>
      </c>
      <c r="H224" s="11" t="s">
        <v>25</v>
      </c>
      <c r="I224" s="11" t="s">
        <v>35</v>
      </c>
      <c r="J224" s="11" t="s">
        <v>36</v>
      </c>
      <c r="K224" s="13" t="s">
        <v>28</v>
      </c>
      <c r="L224" s="13">
        <v>-1</v>
      </c>
      <c r="M224" s="72">
        <v>106026</v>
      </c>
      <c r="N224" s="72">
        <v>-106026</v>
      </c>
      <c r="O224" s="72">
        <v>-8482.08</v>
      </c>
      <c r="P224" s="13" t="s">
        <v>29</v>
      </c>
      <c r="Q224" s="11" t="s">
        <v>395</v>
      </c>
      <c r="R224" s="15">
        <v>0.08</v>
      </c>
      <c r="S224" s="60" t="str">
        <f t="shared" si="41"/>
        <v>HBTL2511001050</v>
      </c>
      <c r="T224" s="62">
        <f t="shared" si="42"/>
        <v>45972</v>
      </c>
      <c r="U224" s="62">
        <v>45991</v>
      </c>
      <c r="V224" s="60" t="s">
        <v>303</v>
      </c>
      <c r="X224" s="60" t="str">
        <f>IFERROR(VLOOKUP(Q224,'Mã KH'!$A:$C,3,0),VLOOKUP(LEFT(E224,8),'Mã KH'!$B:$C,2,0))</f>
        <v>brg12551</v>
      </c>
      <c r="Y224" s="60" t="str">
        <f t="shared" si="43"/>
        <v>Hàng trả - CH HaproFood 105 Lê Duẩn</v>
      </c>
      <c r="Z224" s="60" t="str">
        <f>VLOOKUP(J224,'mã sp'!$B$2:$D$9,3,0)</f>
        <v>GXD500</v>
      </c>
      <c r="AA224">
        <f t="shared" si="44"/>
        <v>1</v>
      </c>
      <c r="AB224" s="29">
        <f t="shared" si="45"/>
        <v>106026</v>
      </c>
      <c r="AC224" s="29">
        <f t="shared" si="46"/>
        <v>8482.08</v>
      </c>
      <c r="AD224" s="29">
        <f t="shared" si="47"/>
        <v>114508.08</v>
      </c>
    </row>
    <row r="225" spans="1:30" x14ac:dyDescent="0.25">
      <c r="A225" s="11" t="s">
        <v>679</v>
      </c>
      <c r="B225" s="11" t="s">
        <v>20</v>
      </c>
      <c r="C225" s="12">
        <v>45972</v>
      </c>
      <c r="D225" s="11" t="s">
        <v>21</v>
      </c>
      <c r="E225" s="11" t="s">
        <v>680</v>
      </c>
      <c r="F225" s="11" t="s">
        <v>681</v>
      </c>
      <c r="G225" s="11" t="s">
        <v>24</v>
      </c>
      <c r="H225" s="11" t="s">
        <v>25</v>
      </c>
      <c r="I225" s="11" t="s">
        <v>43</v>
      </c>
      <c r="J225" s="11" t="s">
        <v>44</v>
      </c>
      <c r="K225" s="13" t="s">
        <v>45</v>
      </c>
      <c r="L225" s="13">
        <v>-1</v>
      </c>
      <c r="M225" s="72">
        <v>110780</v>
      </c>
      <c r="N225" s="72">
        <v>-110780</v>
      </c>
      <c r="O225" s="72">
        <v>-8862.4</v>
      </c>
      <c r="P225" s="13" t="s">
        <v>29</v>
      </c>
      <c r="Q225" s="11" t="s">
        <v>392</v>
      </c>
      <c r="R225" s="15">
        <v>0.08</v>
      </c>
      <c r="S225" s="60" t="str">
        <f t="shared" si="41"/>
        <v>HBTL2511001003</v>
      </c>
      <c r="T225" s="62">
        <f t="shared" si="42"/>
        <v>45972</v>
      </c>
      <c r="U225" s="62">
        <v>45991</v>
      </c>
      <c r="V225" s="60" t="s">
        <v>303</v>
      </c>
      <c r="X225" s="60" t="str">
        <f>IFERROR(VLOOKUP(Q225,'Mã KH'!$A:$C,3,0),VLOOKUP(LEFT(E225,8),'Mã KH'!$B:$C,2,0))</f>
        <v>brg11241</v>
      </c>
      <c r="Y225" s="60" t="str">
        <f t="shared" si="43"/>
        <v>Hàng trả - Fujimart Times City</v>
      </c>
      <c r="Z225" s="60" t="str">
        <f>VLOOKUP(J225,'mã sp'!$B$2:$D$9,3,0)</f>
        <v>GM500</v>
      </c>
      <c r="AA225">
        <f t="shared" si="44"/>
        <v>1</v>
      </c>
      <c r="AB225" s="29">
        <f t="shared" si="45"/>
        <v>110780</v>
      </c>
      <c r="AC225" s="29">
        <f t="shared" si="46"/>
        <v>8862.4</v>
      </c>
      <c r="AD225" s="29">
        <f t="shared" si="47"/>
        <v>119642.4</v>
      </c>
    </row>
    <row r="226" spans="1:30" x14ac:dyDescent="0.25">
      <c r="A226" s="11" t="s">
        <v>692</v>
      </c>
      <c r="B226" s="11" t="s">
        <v>20</v>
      </c>
      <c r="C226" s="12">
        <v>45973</v>
      </c>
      <c r="D226" s="11" t="s">
        <v>21</v>
      </c>
      <c r="E226" s="11" t="s">
        <v>693</v>
      </c>
      <c r="F226" s="11" t="s">
        <v>502</v>
      </c>
      <c r="G226" s="11" t="s">
        <v>24</v>
      </c>
      <c r="H226" s="11" t="s">
        <v>25</v>
      </c>
      <c r="I226" s="11" t="s">
        <v>26</v>
      </c>
      <c r="J226" s="11" t="s">
        <v>27</v>
      </c>
      <c r="K226" s="13" t="s">
        <v>28</v>
      </c>
      <c r="L226" s="13">
        <v>-3</v>
      </c>
      <c r="M226" s="72">
        <v>113113</v>
      </c>
      <c r="N226" s="72">
        <v>-339339</v>
      </c>
      <c r="O226" s="72">
        <v>-27147.119999999999</v>
      </c>
      <c r="P226" s="13" t="s">
        <v>29</v>
      </c>
      <c r="Q226" s="11" t="s">
        <v>149</v>
      </c>
      <c r="R226" s="15">
        <v>0.08</v>
      </c>
      <c r="S226" s="60" t="str">
        <f t="shared" si="41"/>
        <v>HBTL2511001094</v>
      </c>
      <c r="T226" s="62">
        <f t="shared" si="42"/>
        <v>45973</v>
      </c>
      <c r="U226" s="62">
        <v>45991</v>
      </c>
      <c r="V226" s="60" t="s">
        <v>303</v>
      </c>
      <c r="X226" s="60" t="str">
        <f>IFERROR(VLOOKUP(Q226,'Mã KH'!$A:$C,3,0),VLOOKUP(LEFT(E226,8),'Mã KH'!$B:$C,2,0))</f>
        <v>brg12241</v>
      </c>
      <c r="Y226" s="60" t="str">
        <f t="shared" si="43"/>
        <v>Hàng trả - CH Hapro Chợ Bưởi</v>
      </c>
      <c r="Z226" s="60" t="str">
        <f>VLOOKUP(J226,'mã sp'!$B$2:$D$9,3,0)</f>
        <v>CGM500</v>
      </c>
      <c r="AA226">
        <f t="shared" si="44"/>
        <v>3</v>
      </c>
      <c r="AB226" s="29">
        <f t="shared" si="45"/>
        <v>113113</v>
      </c>
      <c r="AC226" s="29">
        <f t="shared" si="46"/>
        <v>27147.119999999999</v>
      </c>
      <c r="AD226" s="29">
        <f t="shared" si="47"/>
        <v>366486.12</v>
      </c>
    </row>
    <row r="227" spans="1:30" x14ac:dyDescent="0.25">
      <c r="A227" s="11" t="s">
        <v>692</v>
      </c>
      <c r="B227" s="11" t="s">
        <v>20</v>
      </c>
      <c r="C227" s="12">
        <v>45973</v>
      </c>
      <c r="D227" s="11" t="s">
        <v>21</v>
      </c>
      <c r="E227" s="11" t="s">
        <v>693</v>
      </c>
      <c r="F227" s="11" t="s">
        <v>502</v>
      </c>
      <c r="G227" s="11" t="s">
        <v>24</v>
      </c>
      <c r="H227" s="11" t="s">
        <v>25</v>
      </c>
      <c r="I227" s="11" t="s">
        <v>57</v>
      </c>
      <c r="J227" s="11" t="s">
        <v>58</v>
      </c>
      <c r="K227" s="13" t="s">
        <v>28</v>
      </c>
      <c r="L227" s="13">
        <v>-1</v>
      </c>
      <c r="M227" s="72">
        <v>47673</v>
      </c>
      <c r="N227" s="72">
        <v>-47673</v>
      </c>
      <c r="O227" s="72">
        <v>-3813.84</v>
      </c>
      <c r="P227" s="13" t="s">
        <v>29</v>
      </c>
      <c r="Q227" s="11" t="s">
        <v>149</v>
      </c>
      <c r="R227" s="15">
        <v>0.08</v>
      </c>
      <c r="S227" s="60" t="str">
        <f t="shared" si="41"/>
        <v>HBTL2511001094</v>
      </c>
      <c r="T227" s="62">
        <f t="shared" si="42"/>
        <v>45973</v>
      </c>
      <c r="U227" s="62">
        <v>45991</v>
      </c>
      <c r="V227" s="60" t="s">
        <v>303</v>
      </c>
      <c r="X227" s="60" t="str">
        <f>IFERROR(VLOOKUP(Q227,'Mã KH'!$A:$C,3,0),VLOOKUP(LEFT(E227,8),'Mã KH'!$B:$C,2,0))</f>
        <v>brg12241</v>
      </c>
      <c r="Y227" s="60" t="str">
        <f t="shared" si="43"/>
        <v>Hàng trả - CH Hapro Chợ Bưởi</v>
      </c>
      <c r="Z227" s="60" t="str">
        <f>VLOOKUP(J227,'mã sp'!$B$2:$D$9,3,0)</f>
        <v>GTLX250G</v>
      </c>
      <c r="AA227">
        <f t="shared" si="44"/>
        <v>1</v>
      </c>
      <c r="AB227" s="29">
        <f t="shared" si="45"/>
        <v>47673</v>
      </c>
      <c r="AC227" s="29">
        <f t="shared" si="46"/>
        <v>3813.84</v>
      </c>
      <c r="AD227" s="29">
        <f t="shared" si="47"/>
        <v>51486.84</v>
      </c>
    </row>
    <row r="228" spans="1:30" x14ac:dyDescent="0.25">
      <c r="A228" s="11" t="s">
        <v>689</v>
      </c>
      <c r="B228" s="11" t="s">
        <v>20</v>
      </c>
      <c r="C228" s="12">
        <v>45973</v>
      </c>
      <c r="D228" s="11" t="s">
        <v>21</v>
      </c>
      <c r="E228" s="11" t="s">
        <v>690</v>
      </c>
      <c r="F228" s="11" t="s">
        <v>691</v>
      </c>
      <c r="G228" s="11" t="s">
        <v>24</v>
      </c>
      <c r="H228" s="11" t="s">
        <v>25</v>
      </c>
      <c r="I228" s="11" t="s">
        <v>43</v>
      </c>
      <c r="J228" s="11" t="s">
        <v>44</v>
      </c>
      <c r="K228" s="13" t="s">
        <v>45</v>
      </c>
      <c r="L228" s="13">
        <v>-1</v>
      </c>
      <c r="M228" s="72">
        <v>110780</v>
      </c>
      <c r="N228" s="72">
        <v>-110780</v>
      </c>
      <c r="O228" s="72">
        <v>-8862.4</v>
      </c>
      <c r="P228" s="13" t="s">
        <v>29</v>
      </c>
      <c r="Q228" s="11" t="s">
        <v>75</v>
      </c>
      <c r="R228" s="15">
        <v>0.08</v>
      </c>
      <c r="S228" s="60" t="str">
        <f t="shared" si="41"/>
        <v>HBTL2511001090</v>
      </c>
      <c r="T228" s="62">
        <f t="shared" si="42"/>
        <v>45973</v>
      </c>
      <c r="U228" s="62">
        <v>45991</v>
      </c>
      <c r="V228" s="60" t="s">
        <v>303</v>
      </c>
      <c r="X228" s="60" t="str">
        <f>IFERROR(VLOOKUP(Q228,'Mã KH'!$A:$C,3,0),VLOOKUP(LEFT(E228,8),'Mã KH'!$B:$C,2,0))</f>
        <v>brg12091</v>
      </c>
      <c r="Y228" s="60" t="str">
        <f t="shared" si="43"/>
        <v>Hàng trả - Siêu thị HaproMart A4 Vĩnh Phúc, Ba Đình</v>
      </c>
      <c r="Z228" s="60" t="str">
        <f>VLOOKUP(J228,'mã sp'!$B$2:$D$9,3,0)</f>
        <v>GM500</v>
      </c>
      <c r="AA228">
        <f t="shared" si="44"/>
        <v>1</v>
      </c>
      <c r="AB228" s="29">
        <f t="shared" si="45"/>
        <v>110780</v>
      </c>
      <c r="AC228" s="29">
        <f t="shared" si="46"/>
        <v>8862.4</v>
      </c>
      <c r="AD228" s="29">
        <f t="shared" si="47"/>
        <v>119642.4</v>
      </c>
    </row>
    <row r="229" spans="1:30" x14ac:dyDescent="0.25">
      <c r="A229" s="11" t="s">
        <v>689</v>
      </c>
      <c r="B229" s="11" t="s">
        <v>20</v>
      </c>
      <c r="C229" s="12">
        <v>45973</v>
      </c>
      <c r="D229" s="11" t="s">
        <v>21</v>
      </c>
      <c r="E229" s="11" t="s">
        <v>690</v>
      </c>
      <c r="F229" s="11" t="s">
        <v>691</v>
      </c>
      <c r="G229" s="11" t="s">
        <v>24</v>
      </c>
      <c r="H229" s="11" t="s">
        <v>25</v>
      </c>
      <c r="I229" s="11" t="s">
        <v>57</v>
      </c>
      <c r="J229" s="11" t="s">
        <v>58</v>
      </c>
      <c r="K229" s="13" t="s">
        <v>28</v>
      </c>
      <c r="L229" s="13">
        <v>-1</v>
      </c>
      <c r="M229" s="72">
        <v>47673</v>
      </c>
      <c r="N229" s="72">
        <v>-47673</v>
      </c>
      <c r="O229" s="72">
        <v>-3813.84</v>
      </c>
      <c r="P229" s="13" t="s">
        <v>29</v>
      </c>
      <c r="Q229" s="11" t="s">
        <v>75</v>
      </c>
      <c r="R229" s="15">
        <v>0.08</v>
      </c>
      <c r="S229" s="60" t="str">
        <f t="shared" si="41"/>
        <v>HBTL2511001090</v>
      </c>
      <c r="T229" s="62">
        <f t="shared" si="42"/>
        <v>45973</v>
      </c>
      <c r="U229" s="62">
        <v>45991</v>
      </c>
      <c r="V229" s="60" t="s">
        <v>303</v>
      </c>
      <c r="X229" s="60" t="str">
        <f>IFERROR(VLOOKUP(Q229,'Mã KH'!$A:$C,3,0),VLOOKUP(LEFT(E229,8),'Mã KH'!$B:$C,2,0))</f>
        <v>brg12091</v>
      </c>
      <c r="Y229" s="60" t="str">
        <f t="shared" si="43"/>
        <v>Hàng trả - Siêu thị HaproMart A4 Vĩnh Phúc, Ba Đình</v>
      </c>
      <c r="Z229" s="60" t="str">
        <f>VLOOKUP(J229,'mã sp'!$B$2:$D$9,3,0)</f>
        <v>GTLX250G</v>
      </c>
      <c r="AA229">
        <f t="shared" si="44"/>
        <v>1</v>
      </c>
      <c r="AB229" s="29">
        <f t="shared" si="45"/>
        <v>47673</v>
      </c>
      <c r="AC229" s="29">
        <f t="shared" si="46"/>
        <v>3813.84</v>
      </c>
      <c r="AD229" s="29">
        <f t="shared" si="47"/>
        <v>51486.84</v>
      </c>
    </row>
    <row r="230" spans="1:30" x14ac:dyDescent="0.25">
      <c r="A230" s="11" t="s">
        <v>687</v>
      </c>
      <c r="B230" s="11" t="s">
        <v>20</v>
      </c>
      <c r="C230" s="12">
        <v>45973</v>
      </c>
      <c r="D230" s="11" t="s">
        <v>21</v>
      </c>
      <c r="E230" s="11" t="s">
        <v>688</v>
      </c>
      <c r="F230" s="11" t="s">
        <v>154</v>
      </c>
      <c r="G230" s="11" t="s">
        <v>24</v>
      </c>
      <c r="H230" s="11" t="s">
        <v>25</v>
      </c>
      <c r="I230" s="11" t="s">
        <v>43</v>
      </c>
      <c r="J230" s="11" t="s">
        <v>44</v>
      </c>
      <c r="K230" s="13" t="s">
        <v>45</v>
      </c>
      <c r="L230" s="13">
        <v>-5</v>
      </c>
      <c r="M230" s="72">
        <v>94955</v>
      </c>
      <c r="N230" s="72">
        <v>-474775</v>
      </c>
      <c r="O230" s="72">
        <v>-37982</v>
      </c>
      <c r="P230" s="13" t="s">
        <v>29</v>
      </c>
      <c r="Q230" s="11" t="s">
        <v>155</v>
      </c>
      <c r="R230" s="15">
        <v>0.08</v>
      </c>
      <c r="S230" s="60" t="str">
        <f t="shared" si="41"/>
        <v>HBTL2511001122</v>
      </c>
      <c r="T230" s="62">
        <f t="shared" si="42"/>
        <v>45973</v>
      </c>
      <c r="U230" s="62">
        <v>45991</v>
      </c>
      <c r="V230" s="60" t="s">
        <v>303</v>
      </c>
      <c r="X230" s="60" t="str">
        <f>IFERROR(VLOOKUP(Q230,'Mã KH'!$A:$C,3,0),VLOOKUP(LEFT(E230,8),'Mã KH'!$B:$C,2,0))</f>
        <v>brg12051</v>
      </c>
      <c r="Y230" s="60" t="str">
        <f t="shared" si="43"/>
        <v>Hàng trả - Siêu thị HaproMart Thành Công</v>
      </c>
      <c r="Z230" s="60" t="str">
        <f>VLOOKUP(J230,'mã sp'!$B$2:$D$9,3,0)</f>
        <v>GM500</v>
      </c>
      <c r="AA230">
        <f t="shared" si="44"/>
        <v>5</v>
      </c>
      <c r="AB230" s="29">
        <f t="shared" si="45"/>
        <v>94955</v>
      </c>
      <c r="AC230" s="29">
        <f t="shared" si="46"/>
        <v>37982</v>
      </c>
      <c r="AD230" s="29">
        <f t="shared" si="47"/>
        <v>512757</v>
      </c>
    </row>
    <row r="231" spans="1:30" x14ac:dyDescent="0.25">
      <c r="A231" s="11" t="s">
        <v>698</v>
      </c>
      <c r="B231" s="11" t="s">
        <v>20</v>
      </c>
      <c r="C231" s="12">
        <v>45974</v>
      </c>
      <c r="D231" s="11" t="s">
        <v>21</v>
      </c>
      <c r="E231" s="11" t="s">
        <v>699</v>
      </c>
      <c r="F231" s="11"/>
      <c r="G231" s="11" t="s">
        <v>24</v>
      </c>
      <c r="H231" s="11" t="s">
        <v>25</v>
      </c>
      <c r="I231" s="11" t="s">
        <v>43</v>
      </c>
      <c r="J231" s="11" t="s">
        <v>44</v>
      </c>
      <c r="K231" s="13" t="s">
        <v>45</v>
      </c>
      <c r="L231" s="13">
        <v>-1</v>
      </c>
      <c r="M231" s="72">
        <v>105505</v>
      </c>
      <c r="N231" s="72">
        <v>-105505</v>
      </c>
      <c r="O231" s="72">
        <v>-8440.4</v>
      </c>
      <c r="P231" s="13" t="s">
        <v>29</v>
      </c>
      <c r="Q231" s="11" t="s">
        <v>109</v>
      </c>
      <c r="R231" s="15">
        <v>0.08</v>
      </c>
      <c r="S231" s="60" t="str">
        <f t="shared" si="41"/>
        <v>HBTL2511001203</v>
      </c>
      <c r="T231" s="62">
        <f t="shared" si="42"/>
        <v>45974</v>
      </c>
      <c r="U231" s="62">
        <v>45991</v>
      </c>
      <c r="V231" s="60" t="s">
        <v>303</v>
      </c>
      <c r="X231" s="60" t="str">
        <f>IFERROR(VLOOKUP(Q231,'Mã KH'!$A:$C,3,0),VLOOKUP(LEFT(E231,8),'Mã KH'!$B:$C,2,0))</f>
        <v>brg12351</v>
      </c>
      <c r="Y231" s="60" t="str">
        <f t="shared" si="43"/>
        <v>Hàng trả - CH Hapro 83 Nguyễn An Ninh</v>
      </c>
      <c r="Z231" s="60" t="str">
        <f>VLOOKUP(J231,'mã sp'!$B$2:$D$9,3,0)</f>
        <v>GM500</v>
      </c>
      <c r="AA231">
        <f t="shared" si="44"/>
        <v>1</v>
      </c>
      <c r="AB231" s="29">
        <f t="shared" si="45"/>
        <v>105505</v>
      </c>
      <c r="AC231" s="29">
        <f t="shared" si="46"/>
        <v>8440.4</v>
      </c>
      <c r="AD231" s="29">
        <f t="shared" si="47"/>
        <v>113945.4</v>
      </c>
    </row>
    <row r="232" spans="1:30" x14ac:dyDescent="0.25">
      <c r="A232" s="11" t="s">
        <v>694</v>
      </c>
      <c r="B232" s="11" t="s">
        <v>20</v>
      </c>
      <c r="C232" s="12">
        <v>45974</v>
      </c>
      <c r="D232" s="11" t="s">
        <v>21</v>
      </c>
      <c r="E232" s="11" t="s">
        <v>695</v>
      </c>
      <c r="F232" s="11" t="s">
        <v>474</v>
      </c>
      <c r="G232" s="11" t="s">
        <v>24</v>
      </c>
      <c r="H232" s="11" t="s">
        <v>25</v>
      </c>
      <c r="I232" s="11" t="s">
        <v>43</v>
      </c>
      <c r="J232" s="11" t="s">
        <v>44</v>
      </c>
      <c r="K232" s="13" t="s">
        <v>45</v>
      </c>
      <c r="L232" s="13">
        <v>-2</v>
      </c>
      <c r="M232" s="72">
        <v>110780</v>
      </c>
      <c r="N232" s="72">
        <v>-221560</v>
      </c>
      <c r="O232" s="72">
        <v>-17724.8</v>
      </c>
      <c r="P232" s="13" t="s">
        <v>29</v>
      </c>
      <c r="Q232" s="11" t="s">
        <v>366</v>
      </c>
      <c r="R232" s="15">
        <v>0.08</v>
      </c>
      <c r="S232" s="60" t="str">
        <f t="shared" si="41"/>
        <v>HBTL2511001257</v>
      </c>
      <c r="T232" s="62">
        <f t="shared" si="42"/>
        <v>45974</v>
      </c>
      <c r="U232" s="62">
        <v>45991</v>
      </c>
      <c r="V232" s="60" t="s">
        <v>303</v>
      </c>
      <c r="X232" s="60" t="str">
        <f>IFERROR(VLOOKUP(Q232,'Mã KH'!$A:$C,3,0),VLOOKUP(LEFT(E232,8),'Mã KH'!$B:$C,2,0))</f>
        <v>brg12741</v>
      </c>
      <c r="Y232" s="60" t="str">
        <f t="shared" si="43"/>
        <v>Hàng trả - CH Haprofood 9 Lê Qúy Đôn</v>
      </c>
      <c r="Z232" s="60" t="str">
        <f>VLOOKUP(J232,'mã sp'!$B$2:$D$9,3,0)</f>
        <v>GM500</v>
      </c>
      <c r="AA232">
        <f t="shared" si="44"/>
        <v>2</v>
      </c>
      <c r="AB232" s="29">
        <f t="shared" si="45"/>
        <v>110780</v>
      </c>
      <c r="AC232" s="29">
        <f t="shared" si="46"/>
        <v>17724.8</v>
      </c>
      <c r="AD232" s="29">
        <f t="shared" si="47"/>
        <v>239284.8</v>
      </c>
    </row>
    <row r="233" spans="1:30" x14ac:dyDescent="0.25">
      <c r="A233" s="11" t="s">
        <v>694</v>
      </c>
      <c r="B233" s="11" t="s">
        <v>20</v>
      </c>
      <c r="C233" s="12">
        <v>45974</v>
      </c>
      <c r="D233" s="11" t="s">
        <v>21</v>
      </c>
      <c r="E233" s="11" t="s">
        <v>695</v>
      </c>
      <c r="F233" s="11" t="s">
        <v>474</v>
      </c>
      <c r="G233" s="11" t="s">
        <v>24</v>
      </c>
      <c r="H233" s="11" t="s">
        <v>25</v>
      </c>
      <c r="I233" s="11" t="s">
        <v>133</v>
      </c>
      <c r="J233" s="11" t="s">
        <v>134</v>
      </c>
      <c r="K233" s="13" t="s">
        <v>28</v>
      </c>
      <c r="L233" s="13">
        <v>-2</v>
      </c>
      <c r="M233" s="72">
        <v>43700</v>
      </c>
      <c r="N233" s="72">
        <v>-87400</v>
      </c>
      <c r="O233" s="72">
        <v>-6992</v>
      </c>
      <c r="P233" s="13" t="s">
        <v>29</v>
      </c>
      <c r="Q233" s="11" t="s">
        <v>366</v>
      </c>
      <c r="R233" s="15">
        <v>0.08</v>
      </c>
      <c r="S233" s="60" t="str">
        <f t="shared" si="41"/>
        <v>HBTL2511001257</v>
      </c>
      <c r="T233" s="62">
        <f t="shared" si="42"/>
        <v>45974</v>
      </c>
      <c r="U233" s="62">
        <v>45991</v>
      </c>
      <c r="V233" s="60" t="s">
        <v>303</v>
      </c>
      <c r="X233" s="60" t="str">
        <f>IFERROR(VLOOKUP(Q233,'Mã KH'!$A:$C,3,0),VLOOKUP(LEFT(E233,8),'Mã KH'!$B:$C,2,0))</f>
        <v>brg12741</v>
      </c>
      <c r="Y233" s="60" t="str">
        <f t="shared" si="43"/>
        <v>Hàng trả - CH Haprofood 9 Lê Qúy Đôn</v>
      </c>
      <c r="Z233" s="60" t="str">
        <f>VLOOKUP(J233,'mã sp'!$B$2:$D$9,3,0)</f>
        <v>MNH250</v>
      </c>
      <c r="AA233">
        <f t="shared" si="44"/>
        <v>2</v>
      </c>
      <c r="AB233" s="29">
        <f t="shared" si="45"/>
        <v>43700</v>
      </c>
      <c r="AC233" s="29">
        <f t="shared" si="46"/>
        <v>6992</v>
      </c>
      <c r="AD233" s="29">
        <f t="shared" si="47"/>
        <v>94392</v>
      </c>
    </row>
    <row r="234" spans="1:30" x14ac:dyDescent="0.25">
      <c r="A234" s="11" t="s">
        <v>700</v>
      </c>
      <c r="B234" s="11" t="s">
        <v>20</v>
      </c>
      <c r="C234" s="12">
        <v>45974</v>
      </c>
      <c r="D234" s="11" t="s">
        <v>21</v>
      </c>
      <c r="E234" s="11" t="s">
        <v>701</v>
      </c>
      <c r="F234" s="11" t="s">
        <v>702</v>
      </c>
      <c r="G234" s="11" t="s">
        <v>24</v>
      </c>
      <c r="H234" s="11" t="s">
        <v>25</v>
      </c>
      <c r="I234" s="11" t="s">
        <v>35</v>
      </c>
      <c r="J234" s="11" t="s">
        <v>36</v>
      </c>
      <c r="K234" s="13" t="s">
        <v>28</v>
      </c>
      <c r="L234" s="13">
        <v>-1</v>
      </c>
      <c r="M234" s="72">
        <v>106026</v>
      </c>
      <c r="N234" s="72">
        <v>-106026</v>
      </c>
      <c r="O234" s="72">
        <v>-8482.08</v>
      </c>
      <c r="P234" s="13" t="s">
        <v>29</v>
      </c>
      <c r="Q234" s="11" t="s">
        <v>366</v>
      </c>
      <c r="R234" s="15">
        <v>0.08</v>
      </c>
      <c r="S234" s="60" t="str">
        <f t="shared" si="41"/>
        <v>HBTL2511001258</v>
      </c>
      <c r="T234" s="62">
        <f t="shared" si="42"/>
        <v>45974</v>
      </c>
      <c r="U234" s="62">
        <v>45991</v>
      </c>
      <c r="V234" s="60" t="s">
        <v>303</v>
      </c>
      <c r="X234" s="60" t="str">
        <f>IFERROR(VLOOKUP(Q234,'Mã KH'!$A:$C,3,0),VLOOKUP(LEFT(E234,8),'Mã KH'!$B:$C,2,0))</f>
        <v>brg12741</v>
      </c>
      <c r="Y234" s="60" t="str">
        <f t="shared" si="43"/>
        <v>Hàng trả - CH Haprofood 9 Lê Qúy Đôn</v>
      </c>
      <c r="Z234" s="60" t="str">
        <f>VLOOKUP(J234,'mã sp'!$B$2:$D$9,3,0)</f>
        <v>GXD500</v>
      </c>
      <c r="AA234">
        <f t="shared" si="44"/>
        <v>1</v>
      </c>
      <c r="AB234" s="29">
        <f t="shared" si="45"/>
        <v>106026</v>
      </c>
      <c r="AC234" s="29">
        <f t="shared" si="46"/>
        <v>8482.08</v>
      </c>
      <c r="AD234" s="29">
        <f t="shared" si="47"/>
        <v>114508.08</v>
      </c>
    </row>
    <row r="235" spans="1:30" x14ac:dyDescent="0.25">
      <c r="A235" s="11" t="s">
        <v>696</v>
      </c>
      <c r="B235" s="11" t="s">
        <v>20</v>
      </c>
      <c r="C235" s="12">
        <v>45974</v>
      </c>
      <c r="D235" s="11" t="s">
        <v>21</v>
      </c>
      <c r="E235" s="11" t="s">
        <v>111</v>
      </c>
      <c r="F235" s="11" t="s">
        <v>697</v>
      </c>
      <c r="G235" s="11" t="s">
        <v>24</v>
      </c>
      <c r="H235" s="11" t="s">
        <v>25</v>
      </c>
      <c r="I235" s="11" t="s">
        <v>35</v>
      </c>
      <c r="J235" s="11" t="s">
        <v>36</v>
      </c>
      <c r="K235" s="13" t="s">
        <v>28</v>
      </c>
      <c r="L235" s="13">
        <v>-1</v>
      </c>
      <c r="M235" s="72">
        <v>106026</v>
      </c>
      <c r="N235" s="72">
        <v>-106026</v>
      </c>
      <c r="O235" s="72">
        <v>-8482.08</v>
      </c>
      <c r="P235" s="13" t="s">
        <v>29</v>
      </c>
      <c r="Q235" s="11" t="s">
        <v>651</v>
      </c>
      <c r="R235" s="15">
        <v>0.08</v>
      </c>
      <c r="S235" s="60" t="str">
        <f t="shared" si="41"/>
        <v>HBTL2511000048</v>
      </c>
      <c r="T235" s="62">
        <f t="shared" si="42"/>
        <v>45974</v>
      </c>
      <c r="U235" s="62">
        <v>45991</v>
      </c>
      <c r="V235" s="60" t="s">
        <v>303</v>
      </c>
      <c r="X235" s="60" t="str">
        <f>IFERROR(VLOOKUP(Q235,'Mã KH'!$A:$C,3,0),VLOOKUP(LEFT(E235,8),'Mã KH'!$B:$C,2,0))</f>
        <v>brg11031</v>
      </c>
      <c r="Y235" s="60" t="str">
        <f t="shared" si="43"/>
        <v>Hàng trả - Siêu thị Fuji 324 Tây Sơn</v>
      </c>
      <c r="Z235" s="60" t="str">
        <f>VLOOKUP(J235,'mã sp'!$B$2:$D$9,3,0)</f>
        <v>GXD500</v>
      </c>
      <c r="AA235">
        <f t="shared" si="44"/>
        <v>1</v>
      </c>
      <c r="AB235" s="29">
        <f t="shared" si="45"/>
        <v>106026</v>
      </c>
      <c r="AC235" s="29">
        <f t="shared" si="46"/>
        <v>8482.08</v>
      </c>
      <c r="AD235" s="29">
        <f t="shared" si="47"/>
        <v>114508.08</v>
      </c>
    </row>
    <row r="236" spans="1:30" x14ac:dyDescent="0.25">
      <c r="A236" s="11" t="s">
        <v>705</v>
      </c>
      <c r="B236" s="11" t="s">
        <v>20</v>
      </c>
      <c r="C236" s="12">
        <v>45975</v>
      </c>
      <c r="D236" s="11" t="s">
        <v>21</v>
      </c>
      <c r="E236" s="11" t="s">
        <v>706</v>
      </c>
      <c r="F236" s="11" t="s">
        <v>707</v>
      </c>
      <c r="G236" s="11" t="s">
        <v>24</v>
      </c>
      <c r="H236" s="11" t="s">
        <v>25</v>
      </c>
      <c r="I236" s="11" t="s">
        <v>26</v>
      </c>
      <c r="J236" s="11" t="s">
        <v>27</v>
      </c>
      <c r="K236" s="13" t="s">
        <v>28</v>
      </c>
      <c r="L236" s="13">
        <v>-1</v>
      </c>
      <c r="M236" s="72">
        <v>113113</v>
      </c>
      <c r="N236" s="72">
        <v>-113113</v>
      </c>
      <c r="O236" s="72">
        <v>-9049.0400000000009</v>
      </c>
      <c r="P236" s="13" t="s">
        <v>29</v>
      </c>
      <c r="Q236" s="11" t="s">
        <v>88</v>
      </c>
      <c r="R236" s="15">
        <v>0.08</v>
      </c>
      <c r="S236" s="60" t="str">
        <f t="shared" si="41"/>
        <v>HBTL2511001281</v>
      </c>
      <c r="T236" s="62">
        <f t="shared" si="42"/>
        <v>45975</v>
      </c>
      <c r="U236" s="62">
        <v>45991</v>
      </c>
      <c r="V236" s="60" t="s">
        <v>303</v>
      </c>
      <c r="X236" s="60" t="str">
        <f>IFERROR(VLOOKUP(Q236,'Mã KH'!$A:$C,3,0),VLOOKUP(LEFT(E236,8),'Mã KH'!$B:$C,2,0))</f>
        <v>brg12761</v>
      </c>
      <c r="Y236" s="60" t="str">
        <f t="shared" si="43"/>
        <v>Hàng trả - Siêu thị Fuji Lê Đại Hành</v>
      </c>
      <c r="Z236" s="60" t="str">
        <f>VLOOKUP(J236,'mã sp'!$B$2:$D$9,3,0)</f>
        <v>CGM500</v>
      </c>
      <c r="AA236">
        <f t="shared" si="44"/>
        <v>1</v>
      </c>
      <c r="AB236" s="29">
        <f t="shared" si="45"/>
        <v>113113</v>
      </c>
      <c r="AC236" s="29">
        <f t="shared" si="46"/>
        <v>9049.0400000000009</v>
      </c>
      <c r="AD236" s="29">
        <f t="shared" si="47"/>
        <v>122162.04000000001</v>
      </c>
    </row>
    <row r="237" spans="1:30" x14ac:dyDescent="0.25">
      <c r="A237" s="11" t="s">
        <v>705</v>
      </c>
      <c r="B237" s="11" t="s">
        <v>20</v>
      </c>
      <c r="C237" s="12">
        <v>45975</v>
      </c>
      <c r="D237" s="11" t="s">
        <v>21</v>
      </c>
      <c r="E237" s="11" t="s">
        <v>706</v>
      </c>
      <c r="F237" s="11" t="s">
        <v>707</v>
      </c>
      <c r="G237" s="11" t="s">
        <v>24</v>
      </c>
      <c r="H237" s="11" t="s">
        <v>25</v>
      </c>
      <c r="I237" s="11" t="s">
        <v>43</v>
      </c>
      <c r="J237" s="11" t="s">
        <v>44</v>
      </c>
      <c r="K237" s="13" t="s">
        <v>45</v>
      </c>
      <c r="L237" s="13">
        <v>-1</v>
      </c>
      <c r="M237" s="72">
        <v>110780</v>
      </c>
      <c r="N237" s="72">
        <v>-110780</v>
      </c>
      <c r="O237" s="72">
        <v>-8862.4</v>
      </c>
      <c r="P237" s="13" t="s">
        <v>29</v>
      </c>
      <c r="Q237" s="11" t="s">
        <v>88</v>
      </c>
      <c r="R237" s="15">
        <v>0.08</v>
      </c>
      <c r="S237" s="60" t="str">
        <f t="shared" si="41"/>
        <v>HBTL2511001281</v>
      </c>
      <c r="T237" s="62">
        <f t="shared" si="42"/>
        <v>45975</v>
      </c>
      <c r="U237" s="62">
        <v>45991</v>
      </c>
      <c r="V237" s="60" t="s">
        <v>303</v>
      </c>
      <c r="X237" s="60" t="str">
        <f>IFERROR(VLOOKUP(Q237,'Mã KH'!$A:$C,3,0),VLOOKUP(LEFT(E237,8),'Mã KH'!$B:$C,2,0))</f>
        <v>brg12761</v>
      </c>
      <c r="Y237" s="60" t="str">
        <f t="shared" si="43"/>
        <v>Hàng trả - Siêu thị Fuji Lê Đại Hành</v>
      </c>
      <c r="Z237" s="60" t="str">
        <f>VLOOKUP(J237,'mã sp'!$B$2:$D$9,3,0)</f>
        <v>GM500</v>
      </c>
      <c r="AA237">
        <f t="shared" si="44"/>
        <v>1</v>
      </c>
      <c r="AB237" s="29">
        <f t="shared" si="45"/>
        <v>110780</v>
      </c>
      <c r="AC237" s="29">
        <f t="shared" si="46"/>
        <v>8862.4</v>
      </c>
      <c r="AD237" s="29">
        <f t="shared" si="47"/>
        <v>119642.4</v>
      </c>
    </row>
    <row r="238" spans="1:30" x14ac:dyDescent="0.25">
      <c r="A238" s="11" t="s">
        <v>703</v>
      </c>
      <c r="B238" s="11" t="s">
        <v>20</v>
      </c>
      <c r="C238" s="12">
        <v>45975</v>
      </c>
      <c r="D238" s="11" t="s">
        <v>21</v>
      </c>
      <c r="E238" s="11" t="s">
        <v>704</v>
      </c>
      <c r="F238" s="11" t="s">
        <v>154</v>
      </c>
      <c r="G238" s="11" t="s">
        <v>24</v>
      </c>
      <c r="H238" s="11" t="s">
        <v>25</v>
      </c>
      <c r="I238" s="11" t="s">
        <v>43</v>
      </c>
      <c r="J238" s="11" t="s">
        <v>44</v>
      </c>
      <c r="K238" s="13" t="s">
        <v>45</v>
      </c>
      <c r="L238" s="13">
        <v>-5</v>
      </c>
      <c r="M238" s="72">
        <v>94955</v>
      </c>
      <c r="N238" s="72">
        <v>-474775</v>
      </c>
      <c r="O238" s="72">
        <v>-37982</v>
      </c>
      <c r="P238" s="13" t="s">
        <v>29</v>
      </c>
      <c r="Q238" s="11" t="s">
        <v>155</v>
      </c>
      <c r="R238" s="15">
        <v>0.08</v>
      </c>
      <c r="S238" s="60" t="str">
        <f t="shared" si="41"/>
        <v>HBTL2511001342</v>
      </c>
      <c r="T238" s="62">
        <f t="shared" si="42"/>
        <v>45975</v>
      </c>
      <c r="U238" s="62">
        <v>45991</v>
      </c>
      <c r="V238" s="60" t="s">
        <v>303</v>
      </c>
      <c r="X238" s="60" t="str">
        <f>IFERROR(VLOOKUP(Q238,'Mã KH'!$A:$C,3,0),VLOOKUP(LEFT(E238,8),'Mã KH'!$B:$C,2,0))</f>
        <v>brg12051</v>
      </c>
      <c r="Y238" s="60" t="str">
        <f t="shared" si="43"/>
        <v>Hàng trả - Siêu thị HaproMart Thành Công</v>
      </c>
      <c r="Z238" s="60" t="str">
        <f>VLOOKUP(J238,'mã sp'!$B$2:$D$9,3,0)</f>
        <v>GM500</v>
      </c>
      <c r="AA238">
        <f t="shared" si="44"/>
        <v>5</v>
      </c>
      <c r="AB238" s="29">
        <f t="shared" si="45"/>
        <v>94955</v>
      </c>
      <c r="AC238" s="29">
        <f t="shared" si="46"/>
        <v>37982</v>
      </c>
      <c r="AD238" s="29">
        <f t="shared" si="47"/>
        <v>512757</v>
      </c>
    </row>
    <row r="239" spans="1:30" x14ac:dyDescent="0.25">
      <c r="A239" s="11" t="s">
        <v>708</v>
      </c>
      <c r="B239" s="11" t="s">
        <v>20</v>
      </c>
      <c r="C239" s="12">
        <v>45976</v>
      </c>
      <c r="D239" s="11" t="s">
        <v>21</v>
      </c>
      <c r="E239" s="11" t="s">
        <v>709</v>
      </c>
      <c r="F239" s="11" t="s">
        <v>710</v>
      </c>
      <c r="G239" s="11" t="s">
        <v>24</v>
      </c>
      <c r="H239" s="11" t="s">
        <v>25</v>
      </c>
      <c r="I239" s="11" t="s">
        <v>26</v>
      </c>
      <c r="J239" s="11" t="s">
        <v>27</v>
      </c>
      <c r="K239" s="13" t="s">
        <v>28</v>
      </c>
      <c r="L239" s="13">
        <v>-1</v>
      </c>
      <c r="M239" s="72">
        <v>113113</v>
      </c>
      <c r="N239" s="72">
        <v>-113113</v>
      </c>
      <c r="O239" s="72">
        <v>-9049.0400000000009</v>
      </c>
      <c r="P239" s="13" t="s">
        <v>29</v>
      </c>
      <c r="Q239" s="11" t="s">
        <v>100</v>
      </c>
      <c r="R239" s="15">
        <v>0.08</v>
      </c>
      <c r="S239" s="60" t="str">
        <f t="shared" si="41"/>
        <v>HBTL2511001400</v>
      </c>
      <c r="T239" s="62">
        <f t="shared" si="42"/>
        <v>45976</v>
      </c>
      <c r="U239" s="62">
        <v>45991</v>
      </c>
      <c r="V239" s="60" t="s">
        <v>303</v>
      </c>
      <c r="X239" s="60" t="str">
        <f>IFERROR(VLOOKUP(Q239,'Mã KH'!$A:$C,3,0),VLOOKUP(LEFT(E239,8),'Mã KH'!$B:$C,2,0))</f>
        <v>brg11211</v>
      </c>
      <c r="Y239" s="60" t="str">
        <f t="shared" si="43"/>
        <v>Hàng trả - Fujimart 67 Trần Phú - Ba Đình</v>
      </c>
      <c r="Z239" s="60" t="str">
        <f>VLOOKUP(J239,'mã sp'!$B$2:$D$9,3,0)</f>
        <v>CGM500</v>
      </c>
      <c r="AA239">
        <f t="shared" si="44"/>
        <v>1</v>
      </c>
      <c r="AB239" s="29">
        <f t="shared" si="45"/>
        <v>113113</v>
      </c>
      <c r="AC239" s="29">
        <f t="shared" si="46"/>
        <v>9049.0400000000009</v>
      </c>
      <c r="AD239" s="29">
        <f t="shared" si="47"/>
        <v>122162.04000000001</v>
      </c>
    </row>
    <row r="240" spans="1:30" x14ac:dyDescent="0.25">
      <c r="A240" s="11" t="s">
        <v>711</v>
      </c>
      <c r="B240" s="11" t="s">
        <v>20</v>
      </c>
      <c r="C240" s="12">
        <v>45977</v>
      </c>
      <c r="D240" s="11" t="s">
        <v>21</v>
      </c>
      <c r="E240" s="11" t="s">
        <v>712</v>
      </c>
      <c r="F240" s="11"/>
      <c r="G240" s="11" t="s">
        <v>24</v>
      </c>
      <c r="H240" s="11" t="s">
        <v>25</v>
      </c>
      <c r="I240" s="11" t="s">
        <v>133</v>
      </c>
      <c r="J240" s="11" t="s">
        <v>134</v>
      </c>
      <c r="K240" s="13" t="s">
        <v>28</v>
      </c>
      <c r="L240" s="13">
        <v>-1</v>
      </c>
      <c r="M240" s="72">
        <v>43700</v>
      </c>
      <c r="N240" s="72">
        <v>-43700</v>
      </c>
      <c r="O240" s="72">
        <v>-3496</v>
      </c>
      <c r="P240" s="13" t="s">
        <v>29</v>
      </c>
      <c r="Q240" s="11" t="s">
        <v>129</v>
      </c>
      <c r="R240" s="15">
        <v>0.08</v>
      </c>
      <c r="S240" s="60" t="str">
        <f t="shared" si="41"/>
        <v>HBTL2511001412</v>
      </c>
      <c r="T240" s="62">
        <f t="shared" si="42"/>
        <v>45977</v>
      </c>
      <c r="U240" s="62">
        <v>45991</v>
      </c>
      <c r="V240" s="60" t="s">
        <v>303</v>
      </c>
      <c r="X240" s="60" t="str">
        <f>IFERROR(VLOOKUP(Q240,'Mã KH'!$A:$C,3,0),VLOOKUP(LEFT(E240,8),'Mã KH'!$B:$C,2,0))</f>
        <v>brg12691</v>
      </c>
      <c r="Y240" s="60" t="str">
        <f t="shared" si="43"/>
        <v>Hàng trả - BRG mart Intracom Đông Anh</v>
      </c>
      <c r="Z240" s="60" t="str">
        <f>VLOOKUP(J240,'mã sp'!$B$2:$D$9,3,0)</f>
        <v>MNH250</v>
      </c>
      <c r="AA240">
        <f t="shared" si="44"/>
        <v>1</v>
      </c>
      <c r="AB240" s="29">
        <f t="shared" si="45"/>
        <v>43700</v>
      </c>
      <c r="AC240" s="29">
        <f t="shared" si="46"/>
        <v>3496</v>
      </c>
      <c r="AD240" s="29">
        <f t="shared" si="47"/>
        <v>47196</v>
      </c>
    </row>
    <row r="241" spans="1:30" x14ac:dyDescent="0.25">
      <c r="A241" s="11" t="s">
        <v>715</v>
      </c>
      <c r="B241" s="11" t="s">
        <v>20</v>
      </c>
      <c r="C241" s="12">
        <v>45978</v>
      </c>
      <c r="D241" s="11" t="s">
        <v>21</v>
      </c>
      <c r="E241" s="11" t="s">
        <v>716</v>
      </c>
      <c r="F241" s="11" t="s">
        <v>717</v>
      </c>
      <c r="G241" s="11" t="s">
        <v>24</v>
      </c>
      <c r="H241" s="11" t="s">
        <v>25</v>
      </c>
      <c r="I241" s="11" t="s">
        <v>26</v>
      </c>
      <c r="J241" s="11" t="s">
        <v>27</v>
      </c>
      <c r="K241" s="13" t="s">
        <v>28</v>
      </c>
      <c r="L241" s="13">
        <v>-2</v>
      </c>
      <c r="M241" s="72">
        <v>113113</v>
      </c>
      <c r="N241" s="72">
        <v>-226226</v>
      </c>
      <c r="O241" s="72">
        <v>-18098.080000000002</v>
      </c>
      <c r="P241" s="13" t="s">
        <v>29</v>
      </c>
      <c r="Q241" s="11" t="s">
        <v>393</v>
      </c>
      <c r="R241" s="15">
        <v>0.08</v>
      </c>
      <c r="S241" s="60" t="str">
        <f t="shared" si="41"/>
        <v>HBTL2511001535</v>
      </c>
      <c r="T241" s="62">
        <f t="shared" si="42"/>
        <v>45978</v>
      </c>
      <c r="U241" s="62">
        <v>45991</v>
      </c>
      <c r="V241" s="60" t="s">
        <v>303</v>
      </c>
      <c r="X241" s="60" t="str">
        <f>IFERROR(VLOOKUP(Q241,'Mã KH'!$A:$C,3,0),VLOOKUP(LEFT(E241,8),'Mã KH'!$B:$C,2,0))</f>
        <v>brg12201</v>
      </c>
      <c r="Y241" s="60" t="str">
        <f t="shared" si="43"/>
        <v>Hàng trả - CH Hapro 198 Lò đúc</v>
      </c>
      <c r="Z241" s="60" t="str">
        <f>VLOOKUP(J241,'mã sp'!$B$2:$D$9,3,0)</f>
        <v>CGM500</v>
      </c>
      <c r="AA241">
        <f t="shared" si="44"/>
        <v>2</v>
      </c>
      <c r="AB241" s="29">
        <f t="shared" si="45"/>
        <v>113113</v>
      </c>
      <c r="AC241" s="29">
        <f t="shared" si="46"/>
        <v>18098.080000000002</v>
      </c>
      <c r="AD241" s="29">
        <f t="shared" si="47"/>
        <v>244324.08000000002</v>
      </c>
    </row>
    <row r="242" spans="1:30" x14ac:dyDescent="0.25">
      <c r="A242" s="11" t="s">
        <v>715</v>
      </c>
      <c r="B242" s="11" t="s">
        <v>20</v>
      </c>
      <c r="C242" s="12">
        <v>45978</v>
      </c>
      <c r="D242" s="11" t="s">
        <v>21</v>
      </c>
      <c r="E242" s="11" t="s">
        <v>716</v>
      </c>
      <c r="F242" s="11" t="s">
        <v>717</v>
      </c>
      <c r="G242" s="11" t="s">
        <v>24</v>
      </c>
      <c r="H242" s="11" t="s">
        <v>25</v>
      </c>
      <c r="I242" s="11" t="s">
        <v>43</v>
      </c>
      <c r="J242" s="11" t="s">
        <v>44</v>
      </c>
      <c r="K242" s="13" t="s">
        <v>45</v>
      </c>
      <c r="L242" s="13">
        <v>-1</v>
      </c>
      <c r="M242" s="72">
        <v>110780</v>
      </c>
      <c r="N242" s="72">
        <v>-110780</v>
      </c>
      <c r="O242" s="72">
        <v>-8862.4</v>
      </c>
      <c r="P242" s="13" t="s">
        <v>29</v>
      </c>
      <c r="Q242" s="11" t="s">
        <v>393</v>
      </c>
      <c r="R242" s="15">
        <v>0.08</v>
      </c>
      <c r="S242" s="60" t="str">
        <f t="shared" si="41"/>
        <v>HBTL2511001535</v>
      </c>
      <c r="T242" s="62">
        <f t="shared" si="42"/>
        <v>45978</v>
      </c>
      <c r="U242" s="62">
        <v>45991</v>
      </c>
      <c r="V242" s="60" t="s">
        <v>303</v>
      </c>
      <c r="X242" s="60" t="str">
        <f>IFERROR(VLOOKUP(Q242,'Mã KH'!$A:$C,3,0),VLOOKUP(LEFT(E242,8),'Mã KH'!$B:$C,2,0))</f>
        <v>brg12201</v>
      </c>
      <c r="Y242" s="60" t="str">
        <f t="shared" si="43"/>
        <v>Hàng trả - CH Hapro 198 Lò đúc</v>
      </c>
      <c r="Z242" s="60" t="str">
        <f>VLOOKUP(J242,'mã sp'!$B$2:$D$9,3,0)</f>
        <v>GM500</v>
      </c>
      <c r="AA242">
        <f t="shared" si="44"/>
        <v>1</v>
      </c>
      <c r="AB242" s="29">
        <f t="shared" si="45"/>
        <v>110780</v>
      </c>
      <c r="AC242" s="29">
        <f t="shared" si="46"/>
        <v>8862.4</v>
      </c>
      <c r="AD242" s="29">
        <f t="shared" si="47"/>
        <v>119642.4</v>
      </c>
    </row>
    <row r="243" spans="1:30" x14ac:dyDescent="0.25">
      <c r="A243" s="11" t="s">
        <v>718</v>
      </c>
      <c r="B243" s="11" t="s">
        <v>20</v>
      </c>
      <c r="C243" s="12">
        <v>45978</v>
      </c>
      <c r="D243" s="11" t="s">
        <v>21</v>
      </c>
      <c r="E243" s="11" t="s">
        <v>719</v>
      </c>
      <c r="F243" s="11" t="s">
        <v>639</v>
      </c>
      <c r="G243" s="11" t="s">
        <v>24</v>
      </c>
      <c r="H243" s="11" t="s">
        <v>25</v>
      </c>
      <c r="I243" s="11" t="s">
        <v>43</v>
      </c>
      <c r="J243" s="11" t="s">
        <v>44</v>
      </c>
      <c r="K243" s="13" t="s">
        <v>45</v>
      </c>
      <c r="L243" s="13">
        <v>-1</v>
      </c>
      <c r="M243" s="72">
        <v>110780</v>
      </c>
      <c r="N243" s="72">
        <v>-110780</v>
      </c>
      <c r="O243" s="72">
        <v>-8862.4</v>
      </c>
      <c r="P243" s="13" t="s">
        <v>29</v>
      </c>
      <c r="Q243" s="11" t="s">
        <v>46</v>
      </c>
      <c r="R243" s="15">
        <v>0.08</v>
      </c>
      <c r="S243" s="60" t="str">
        <f t="shared" si="41"/>
        <v>HBTL2511001477</v>
      </c>
      <c r="T243" s="62">
        <f t="shared" si="42"/>
        <v>45978</v>
      </c>
      <c r="U243" s="62">
        <v>45991</v>
      </c>
      <c r="V243" s="60" t="s">
        <v>303</v>
      </c>
      <c r="X243" s="60" t="str">
        <f>IFERROR(VLOOKUP(Q243,'Mã KH'!$A:$C,3,0),VLOOKUP(LEFT(E243,8),'Mã KH'!$B:$C,2,0))</f>
        <v>brg12661</v>
      </c>
      <c r="Y243" s="60" t="str">
        <f t="shared" si="43"/>
        <v>Hàng trả - CH HaproFood 362 Ngọc Lâm</v>
      </c>
      <c r="Z243" s="60" t="str">
        <f>VLOOKUP(J243,'mã sp'!$B$2:$D$9,3,0)</f>
        <v>GM500</v>
      </c>
      <c r="AA243">
        <f t="shared" si="44"/>
        <v>1</v>
      </c>
      <c r="AB243" s="29">
        <f t="shared" si="45"/>
        <v>110780</v>
      </c>
      <c r="AC243" s="29">
        <f t="shared" si="46"/>
        <v>8862.4</v>
      </c>
      <c r="AD243" s="29">
        <f t="shared" si="47"/>
        <v>119642.4</v>
      </c>
    </row>
    <row r="244" spans="1:30" x14ac:dyDescent="0.25">
      <c r="A244" s="11" t="s">
        <v>713</v>
      </c>
      <c r="B244" s="11" t="s">
        <v>20</v>
      </c>
      <c r="C244" s="12">
        <v>45978</v>
      </c>
      <c r="D244" s="11" t="s">
        <v>21</v>
      </c>
      <c r="E244" s="11" t="s">
        <v>714</v>
      </c>
      <c r="F244" s="11" t="s">
        <v>496</v>
      </c>
      <c r="G244" s="11" t="s">
        <v>24</v>
      </c>
      <c r="H244" s="11" t="s">
        <v>25</v>
      </c>
      <c r="I244" s="11" t="s">
        <v>73</v>
      </c>
      <c r="J244" s="11" t="s">
        <v>74</v>
      </c>
      <c r="K244" s="13" t="s">
        <v>45</v>
      </c>
      <c r="L244" s="13">
        <v>-1</v>
      </c>
      <c r="M244" s="72">
        <v>69759</v>
      </c>
      <c r="N244" s="72">
        <v>-69759</v>
      </c>
      <c r="O244" s="72">
        <v>-5580.72</v>
      </c>
      <c r="P244" s="13" t="s">
        <v>29</v>
      </c>
      <c r="Q244" s="11" t="s">
        <v>396</v>
      </c>
      <c r="R244" s="15">
        <v>0.08</v>
      </c>
      <c r="S244" s="60" t="str">
        <f t="shared" si="41"/>
        <v>HBTL2511001439</v>
      </c>
      <c r="T244" s="62">
        <f t="shared" si="42"/>
        <v>45978</v>
      </c>
      <c r="U244" s="62">
        <v>45991</v>
      </c>
      <c r="V244" s="60" t="s">
        <v>303</v>
      </c>
      <c r="X244" s="60" t="str">
        <f>IFERROR(VLOOKUP(Q244,'Mã KH'!$A:$C,3,0),VLOOKUP(LEFT(E244,8),'Mã KH'!$B:$C,2,0))</f>
        <v>brg11191</v>
      </c>
      <c r="Y244" s="60" t="str">
        <f t="shared" si="43"/>
        <v>Hàng trả - Fujimart Lê Văn Lương</v>
      </c>
      <c r="Z244" s="60" t="str">
        <f>VLOOKUP(J244,'mã sp'!$B$2:$D$9,3,0)</f>
        <v>CGM300</v>
      </c>
      <c r="AA244">
        <f t="shared" si="44"/>
        <v>1</v>
      </c>
      <c r="AB244" s="29">
        <f t="shared" si="45"/>
        <v>69759</v>
      </c>
      <c r="AC244" s="29">
        <f t="shared" si="46"/>
        <v>5580.72</v>
      </c>
      <c r="AD244" s="29">
        <f t="shared" si="47"/>
        <v>75339.72</v>
      </c>
    </row>
    <row r="245" spans="1:30" x14ac:dyDescent="0.25">
      <c r="A245" s="11" t="s">
        <v>720</v>
      </c>
      <c r="B245" s="11" t="s">
        <v>20</v>
      </c>
      <c r="C245" s="12">
        <v>45978</v>
      </c>
      <c r="D245" s="11" t="s">
        <v>21</v>
      </c>
      <c r="E245" s="11" t="s">
        <v>111</v>
      </c>
      <c r="F245" s="11" t="s">
        <v>721</v>
      </c>
      <c r="G245" s="11" t="s">
        <v>24</v>
      </c>
      <c r="H245" s="11" t="s">
        <v>25</v>
      </c>
      <c r="I245" s="11" t="s">
        <v>26</v>
      </c>
      <c r="J245" s="11" t="s">
        <v>27</v>
      </c>
      <c r="K245" s="13" t="s">
        <v>28</v>
      </c>
      <c r="L245" s="13">
        <v>-1</v>
      </c>
      <c r="M245" s="72">
        <v>113113</v>
      </c>
      <c r="N245" s="72">
        <v>-113113</v>
      </c>
      <c r="O245" s="72">
        <v>-9049.0400000000009</v>
      </c>
      <c r="P245" s="13" t="s">
        <v>29</v>
      </c>
      <c r="Q245" s="11" t="s">
        <v>165</v>
      </c>
      <c r="R245" s="15">
        <v>0.08</v>
      </c>
      <c r="S245" s="60" t="str">
        <f t="shared" si="41"/>
        <v>HBTL2511000059</v>
      </c>
      <c r="T245" s="62">
        <f t="shared" si="42"/>
        <v>45978</v>
      </c>
      <c r="U245" s="62">
        <v>45991</v>
      </c>
      <c r="V245" s="60" t="s">
        <v>303</v>
      </c>
      <c r="X245" s="60" t="str">
        <f>IFERROR(VLOOKUP(Q245,'Mã KH'!$A:$C,3,0),VLOOKUP(LEFT(E245,8),'Mã KH'!$B:$C,2,0))</f>
        <v>brg11051</v>
      </c>
      <c r="Y245" s="60" t="str">
        <f t="shared" si="43"/>
        <v>Hàng trả - Siêu thị Fuji Trần Phú - Hà Đông</v>
      </c>
      <c r="Z245" s="60" t="str">
        <f>VLOOKUP(J245,'mã sp'!$B$2:$D$9,3,0)</f>
        <v>CGM500</v>
      </c>
      <c r="AA245">
        <f t="shared" si="44"/>
        <v>1</v>
      </c>
      <c r="AB245" s="29">
        <f t="shared" si="45"/>
        <v>113113</v>
      </c>
      <c r="AC245" s="29">
        <f t="shared" si="46"/>
        <v>9049.0400000000009</v>
      </c>
      <c r="AD245" s="29">
        <f t="shared" si="47"/>
        <v>122162.04000000001</v>
      </c>
    </row>
    <row r="246" spans="1:30" x14ac:dyDescent="0.25">
      <c r="A246" s="11" t="s">
        <v>720</v>
      </c>
      <c r="B246" s="11" t="s">
        <v>20</v>
      </c>
      <c r="C246" s="12">
        <v>45978</v>
      </c>
      <c r="D246" s="11" t="s">
        <v>21</v>
      </c>
      <c r="E246" s="11" t="s">
        <v>111</v>
      </c>
      <c r="F246" s="11" t="s">
        <v>721</v>
      </c>
      <c r="G246" s="11" t="s">
        <v>24</v>
      </c>
      <c r="H246" s="11" t="s">
        <v>25</v>
      </c>
      <c r="I246" s="11" t="s">
        <v>43</v>
      </c>
      <c r="J246" s="11" t="s">
        <v>44</v>
      </c>
      <c r="K246" s="13" t="s">
        <v>45</v>
      </c>
      <c r="L246" s="13">
        <v>-1</v>
      </c>
      <c r="M246" s="72">
        <v>105505</v>
      </c>
      <c r="N246" s="72">
        <v>-105505</v>
      </c>
      <c r="O246" s="72">
        <v>-8440.4</v>
      </c>
      <c r="P246" s="13" t="s">
        <v>29</v>
      </c>
      <c r="Q246" s="11" t="s">
        <v>165</v>
      </c>
      <c r="R246" s="15">
        <v>0.08</v>
      </c>
      <c r="S246" s="60" t="str">
        <f t="shared" si="41"/>
        <v>HBTL2511000059</v>
      </c>
      <c r="T246" s="62">
        <f t="shared" si="42"/>
        <v>45978</v>
      </c>
      <c r="U246" s="62">
        <v>45991</v>
      </c>
      <c r="V246" s="60" t="s">
        <v>303</v>
      </c>
      <c r="X246" s="60" t="str">
        <f>IFERROR(VLOOKUP(Q246,'Mã KH'!$A:$C,3,0),VLOOKUP(LEFT(E246,8),'Mã KH'!$B:$C,2,0))</f>
        <v>brg11051</v>
      </c>
      <c r="Y246" s="60" t="str">
        <f t="shared" si="43"/>
        <v>Hàng trả - Siêu thị Fuji Trần Phú - Hà Đông</v>
      </c>
      <c r="Z246" s="60" t="str">
        <f>VLOOKUP(J246,'mã sp'!$B$2:$D$9,3,0)</f>
        <v>GM500</v>
      </c>
      <c r="AA246">
        <f t="shared" si="44"/>
        <v>1</v>
      </c>
      <c r="AB246" s="29">
        <f t="shared" si="45"/>
        <v>105505</v>
      </c>
      <c r="AC246" s="29">
        <f t="shared" si="46"/>
        <v>8440.4</v>
      </c>
      <c r="AD246" s="29">
        <f t="shared" si="47"/>
        <v>113945.4</v>
      </c>
    </row>
    <row r="247" spans="1:30" x14ac:dyDescent="0.25">
      <c r="A247" s="11" t="s">
        <v>722</v>
      </c>
      <c r="B247" s="11" t="s">
        <v>20</v>
      </c>
      <c r="C247" s="12">
        <v>45978</v>
      </c>
      <c r="D247" s="11" t="s">
        <v>21</v>
      </c>
      <c r="E247" s="11" t="s">
        <v>111</v>
      </c>
      <c r="F247" s="11" t="s">
        <v>723</v>
      </c>
      <c r="G247" s="11" t="s">
        <v>24</v>
      </c>
      <c r="H247" s="11" t="s">
        <v>25</v>
      </c>
      <c r="I247" s="11" t="s">
        <v>35</v>
      </c>
      <c r="J247" s="11" t="s">
        <v>36</v>
      </c>
      <c r="K247" s="13" t="s">
        <v>28</v>
      </c>
      <c r="L247" s="13">
        <v>-1</v>
      </c>
      <c r="M247" s="72">
        <v>106026</v>
      </c>
      <c r="N247" s="72">
        <v>-106026</v>
      </c>
      <c r="O247" s="72">
        <v>-8482.08</v>
      </c>
      <c r="P247" s="13" t="s">
        <v>29</v>
      </c>
      <c r="Q247" s="11" t="s">
        <v>165</v>
      </c>
      <c r="R247" s="15">
        <v>0.08</v>
      </c>
      <c r="S247" s="60" t="str">
        <f t="shared" ref="S247:S272" si="48">"HBTL"&amp;RIGHT(A247,10)</f>
        <v>HBTL2511000056</v>
      </c>
      <c r="T247" s="62">
        <f t="shared" ref="T247:T272" si="49">C247</f>
        <v>45978</v>
      </c>
      <c r="U247" s="62">
        <v>45991</v>
      </c>
      <c r="V247" s="60" t="s">
        <v>303</v>
      </c>
      <c r="X247" s="60" t="str">
        <f>IFERROR(VLOOKUP(Q247,'Mã KH'!$A:$C,3,0),VLOOKUP(LEFT(E247,8),'Mã KH'!$B:$C,2,0))</f>
        <v>brg11051</v>
      </c>
      <c r="Y247" s="60" t="str">
        <f t="shared" ref="Y247:Y272" si="50">"Hàng trả - "&amp;Q247</f>
        <v>Hàng trả - Siêu thị Fuji Trần Phú - Hà Đông</v>
      </c>
      <c r="Z247" s="60" t="str">
        <f>VLOOKUP(J247,'mã sp'!$B$2:$D$9,3,0)</f>
        <v>GXD500</v>
      </c>
      <c r="AA247">
        <f t="shared" ref="AA247:AA272" si="51">-L247</f>
        <v>1</v>
      </c>
      <c r="AB247" s="29">
        <f t="shared" ref="AB247:AB272" si="52">M247</f>
        <v>106026</v>
      </c>
      <c r="AC247" s="29">
        <f t="shared" ref="AC247:AC272" si="53">(AA247*AB247)*8%</f>
        <v>8482.08</v>
      </c>
      <c r="AD247" s="29">
        <f t="shared" ref="AD247:AD272" si="54">(AA247*AB247)+AC247</f>
        <v>114508.08</v>
      </c>
    </row>
    <row r="248" spans="1:30" x14ac:dyDescent="0.25">
      <c r="A248" s="11" t="s">
        <v>726</v>
      </c>
      <c r="B248" s="11" t="s">
        <v>20</v>
      </c>
      <c r="C248" s="12">
        <v>45980</v>
      </c>
      <c r="D248" s="11" t="s">
        <v>21</v>
      </c>
      <c r="E248" s="11" t="s">
        <v>727</v>
      </c>
      <c r="F248" s="11" t="s">
        <v>455</v>
      </c>
      <c r="G248" s="11" t="s">
        <v>24</v>
      </c>
      <c r="H248" s="11" t="s">
        <v>25</v>
      </c>
      <c r="I248" s="11" t="s">
        <v>63</v>
      </c>
      <c r="J248" s="11" t="s">
        <v>64</v>
      </c>
      <c r="K248" s="13" t="s">
        <v>28</v>
      </c>
      <c r="L248" s="13">
        <v>-3</v>
      </c>
      <c r="M248" s="72">
        <v>52815</v>
      </c>
      <c r="N248" s="72">
        <v>-158445</v>
      </c>
      <c r="O248" s="72">
        <v>-12675.6</v>
      </c>
      <c r="P248" s="13" t="s">
        <v>29</v>
      </c>
      <c r="Q248" s="11" t="s">
        <v>391</v>
      </c>
      <c r="R248" s="15">
        <v>0.08</v>
      </c>
      <c r="S248" s="60" t="str">
        <f t="shared" si="48"/>
        <v>HBTL2511001675</v>
      </c>
      <c r="T248" s="62">
        <f t="shared" si="49"/>
        <v>45980</v>
      </c>
      <c r="U248" s="62">
        <v>45991</v>
      </c>
      <c r="V248" s="60" t="s">
        <v>303</v>
      </c>
      <c r="X248" s="60" t="str">
        <f>IFERROR(VLOOKUP(Q248,'Mã KH'!$A:$C,3,0),VLOOKUP(LEFT(E248,8),'Mã KH'!$B:$C,2,0))</f>
        <v>brg12331</v>
      </c>
      <c r="Y248" s="60" t="str">
        <f t="shared" si="50"/>
        <v>Hàng trả - CH Hapro 160-162 ngõ Thái Thịnh I</v>
      </c>
      <c r="Z248" s="60" t="str">
        <f>VLOOKUP(J248,'mã sp'!$B$2:$D$9,3,0)</f>
        <v>TH200</v>
      </c>
      <c r="AA248">
        <f t="shared" si="51"/>
        <v>3</v>
      </c>
      <c r="AB248" s="29">
        <f t="shared" si="52"/>
        <v>52815</v>
      </c>
      <c r="AC248" s="29">
        <f t="shared" si="53"/>
        <v>12675.6</v>
      </c>
      <c r="AD248" s="29">
        <f t="shared" si="54"/>
        <v>171120.6</v>
      </c>
    </row>
    <row r="249" spans="1:30" x14ac:dyDescent="0.25">
      <c r="A249" s="11" t="s">
        <v>724</v>
      </c>
      <c r="B249" s="11" t="s">
        <v>20</v>
      </c>
      <c r="C249" s="12">
        <v>45980</v>
      </c>
      <c r="D249" s="11" t="s">
        <v>21</v>
      </c>
      <c r="E249" s="11" t="s">
        <v>725</v>
      </c>
      <c r="F249" s="11" t="s">
        <v>623</v>
      </c>
      <c r="G249" s="11" t="s">
        <v>24</v>
      </c>
      <c r="H249" s="11" t="s">
        <v>25</v>
      </c>
      <c r="I249" s="11" t="s">
        <v>133</v>
      </c>
      <c r="J249" s="11" t="s">
        <v>134</v>
      </c>
      <c r="K249" s="13" t="s">
        <v>28</v>
      </c>
      <c r="L249" s="13">
        <v>-1</v>
      </c>
      <c r="M249" s="72">
        <v>43700</v>
      </c>
      <c r="N249" s="72">
        <v>-43700</v>
      </c>
      <c r="O249" s="72">
        <v>-3496</v>
      </c>
      <c r="P249" s="13" t="s">
        <v>29</v>
      </c>
      <c r="Q249" s="11" t="s">
        <v>397</v>
      </c>
      <c r="R249" s="15">
        <v>0.08</v>
      </c>
      <c r="S249" s="60" t="str">
        <f t="shared" si="48"/>
        <v>HBTL2511001739</v>
      </c>
      <c r="T249" s="62">
        <f t="shared" si="49"/>
        <v>45980</v>
      </c>
      <c r="U249" s="62">
        <v>45991</v>
      </c>
      <c r="V249" s="60" t="s">
        <v>303</v>
      </c>
      <c r="X249" s="60" t="str">
        <f>IFERROR(VLOOKUP(Q249,'Mã KH'!$A:$C,3,0),VLOOKUP(LEFT(E249,8),'Mã KH'!$B:$C,2,0))</f>
        <v>BRG01</v>
      </c>
      <c r="Y249" s="60" t="str">
        <f t="shared" si="50"/>
        <v>Hàng trả - CH Haprofood Ecohome 3</v>
      </c>
      <c r="Z249" s="60" t="str">
        <f>VLOOKUP(J249,'mã sp'!$B$2:$D$9,3,0)</f>
        <v>MNH250</v>
      </c>
      <c r="AA249">
        <f t="shared" si="51"/>
        <v>1</v>
      </c>
      <c r="AB249" s="29">
        <f t="shared" si="52"/>
        <v>43700</v>
      </c>
      <c r="AC249" s="29">
        <f t="shared" si="53"/>
        <v>3496</v>
      </c>
      <c r="AD249" s="29">
        <f t="shared" si="54"/>
        <v>47196</v>
      </c>
    </row>
    <row r="250" spans="1:30" x14ac:dyDescent="0.25">
      <c r="A250" s="11" t="s">
        <v>724</v>
      </c>
      <c r="B250" s="11" t="s">
        <v>20</v>
      </c>
      <c r="C250" s="12">
        <v>45980</v>
      </c>
      <c r="D250" s="11" t="s">
        <v>21</v>
      </c>
      <c r="E250" s="11" t="s">
        <v>725</v>
      </c>
      <c r="F250" s="11" t="s">
        <v>623</v>
      </c>
      <c r="G250" s="11" t="s">
        <v>24</v>
      </c>
      <c r="H250" s="11" t="s">
        <v>25</v>
      </c>
      <c r="I250" s="11" t="s">
        <v>43</v>
      </c>
      <c r="J250" s="11" t="s">
        <v>44</v>
      </c>
      <c r="K250" s="13" t="s">
        <v>45</v>
      </c>
      <c r="L250" s="13">
        <v>-1</v>
      </c>
      <c r="M250" s="72">
        <v>110780</v>
      </c>
      <c r="N250" s="72">
        <v>-110780</v>
      </c>
      <c r="O250" s="72">
        <v>-8862.4</v>
      </c>
      <c r="P250" s="13" t="s">
        <v>29</v>
      </c>
      <c r="Q250" s="11" t="s">
        <v>397</v>
      </c>
      <c r="R250" s="15">
        <v>0.08</v>
      </c>
      <c r="S250" s="60" t="str">
        <f t="shared" si="48"/>
        <v>HBTL2511001739</v>
      </c>
      <c r="T250" s="62">
        <f t="shared" si="49"/>
        <v>45980</v>
      </c>
      <c r="U250" s="62">
        <v>45991</v>
      </c>
      <c r="V250" s="60" t="s">
        <v>303</v>
      </c>
      <c r="X250" s="60" t="str">
        <f>IFERROR(VLOOKUP(Q250,'Mã KH'!$A:$C,3,0),VLOOKUP(LEFT(E250,8),'Mã KH'!$B:$C,2,0))</f>
        <v>BRG01</v>
      </c>
      <c r="Y250" s="60" t="str">
        <f t="shared" si="50"/>
        <v>Hàng trả - CH Haprofood Ecohome 3</v>
      </c>
      <c r="Z250" s="60" t="str">
        <f>VLOOKUP(J250,'mã sp'!$B$2:$D$9,3,0)</f>
        <v>GM500</v>
      </c>
      <c r="AA250">
        <f t="shared" si="51"/>
        <v>1</v>
      </c>
      <c r="AB250" s="29">
        <f t="shared" si="52"/>
        <v>110780</v>
      </c>
      <c r="AC250" s="29">
        <f t="shared" si="53"/>
        <v>8862.4</v>
      </c>
      <c r="AD250" s="29">
        <f t="shared" si="54"/>
        <v>119642.4</v>
      </c>
    </row>
    <row r="251" spans="1:30" x14ac:dyDescent="0.25">
      <c r="A251" s="11" t="s">
        <v>731</v>
      </c>
      <c r="B251" s="11" t="s">
        <v>20</v>
      </c>
      <c r="C251" s="12">
        <v>45980</v>
      </c>
      <c r="D251" s="11" t="s">
        <v>21</v>
      </c>
      <c r="E251" s="11" t="s">
        <v>732</v>
      </c>
      <c r="F251" s="11" t="s">
        <v>68</v>
      </c>
      <c r="G251" s="11" t="s">
        <v>24</v>
      </c>
      <c r="H251" s="11" t="s">
        <v>25</v>
      </c>
      <c r="I251" s="11" t="s">
        <v>63</v>
      </c>
      <c r="J251" s="11" t="s">
        <v>64</v>
      </c>
      <c r="K251" s="13" t="s">
        <v>28</v>
      </c>
      <c r="L251" s="13">
        <v>-5</v>
      </c>
      <c r="M251" s="72">
        <v>52815</v>
      </c>
      <c r="N251" s="72">
        <v>-264075</v>
      </c>
      <c r="O251" s="72">
        <v>-21126</v>
      </c>
      <c r="P251" s="13" t="s">
        <v>29</v>
      </c>
      <c r="Q251" s="11" t="s">
        <v>69</v>
      </c>
      <c r="R251" s="15">
        <v>0.08</v>
      </c>
      <c r="S251" s="60" t="str">
        <f t="shared" si="48"/>
        <v>HBTL2511001662</v>
      </c>
      <c r="T251" s="62">
        <f t="shared" si="49"/>
        <v>45980</v>
      </c>
      <c r="U251" s="62">
        <v>45991</v>
      </c>
      <c r="V251" s="60" t="s">
        <v>303</v>
      </c>
      <c r="X251" s="60" t="str">
        <f>IFERROR(VLOOKUP(Q251,'Mã KH'!$A:$C,3,0),VLOOKUP(LEFT(E251,8),'Mã KH'!$B:$C,2,0))</f>
        <v>brg13011</v>
      </c>
      <c r="Y251" s="60" t="str">
        <f t="shared" si="50"/>
        <v>Hàng trả - Seikamart Phạm Ngọc Thạch</v>
      </c>
      <c r="Z251" s="60" t="str">
        <f>VLOOKUP(J251,'mã sp'!$B$2:$D$9,3,0)</f>
        <v>TH200</v>
      </c>
      <c r="AA251">
        <f t="shared" si="51"/>
        <v>5</v>
      </c>
      <c r="AB251" s="29">
        <f t="shared" si="52"/>
        <v>52815</v>
      </c>
      <c r="AC251" s="29">
        <f t="shared" si="53"/>
        <v>21126</v>
      </c>
      <c r="AD251" s="29">
        <f t="shared" si="54"/>
        <v>285201</v>
      </c>
    </row>
    <row r="252" spans="1:30" x14ac:dyDescent="0.25">
      <c r="A252" s="11" t="s">
        <v>731</v>
      </c>
      <c r="B252" s="11" t="s">
        <v>20</v>
      </c>
      <c r="C252" s="12">
        <v>45980</v>
      </c>
      <c r="D252" s="11" t="s">
        <v>21</v>
      </c>
      <c r="E252" s="11" t="s">
        <v>732</v>
      </c>
      <c r="F252" s="11" t="s">
        <v>68</v>
      </c>
      <c r="G252" s="11" t="s">
        <v>24</v>
      </c>
      <c r="H252" s="11" t="s">
        <v>25</v>
      </c>
      <c r="I252" s="11" t="s">
        <v>43</v>
      </c>
      <c r="J252" s="11" t="s">
        <v>44</v>
      </c>
      <c r="K252" s="13" t="s">
        <v>45</v>
      </c>
      <c r="L252" s="13">
        <v>-1</v>
      </c>
      <c r="M252" s="72">
        <v>94955</v>
      </c>
      <c r="N252" s="72">
        <v>-94955</v>
      </c>
      <c r="O252" s="72">
        <v>-7596.4</v>
      </c>
      <c r="P252" s="13" t="s">
        <v>29</v>
      </c>
      <c r="Q252" s="11" t="s">
        <v>69</v>
      </c>
      <c r="R252" s="15">
        <v>0.08</v>
      </c>
      <c r="S252" s="60" t="str">
        <f t="shared" si="48"/>
        <v>HBTL2511001662</v>
      </c>
      <c r="T252" s="62">
        <f t="shared" si="49"/>
        <v>45980</v>
      </c>
      <c r="U252" s="62">
        <v>45991</v>
      </c>
      <c r="V252" s="60" t="s">
        <v>303</v>
      </c>
      <c r="X252" s="60" t="str">
        <f>IFERROR(VLOOKUP(Q252,'Mã KH'!$A:$C,3,0),VLOOKUP(LEFT(E252,8),'Mã KH'!$B:$C,2,0))</f>
        <v>brg13011</v>
      </c>
      <c r="Y252" s="60" t="str">
        <f t="shared" si="50"/>
        <v>Hàng trả - Seikamart Phạm Ngọc Thạch</v>
      </c>
      <c r="Z252" s="60" t="str">
        <f>VLOOKUP(J252,'mã sp'!$B$2:$D$9,3,0)</f>
        <v>GM500</v>
      </c>
      <c r="AA252">
        <f t="shared" si="51"/>
        <v>1</v>
      </c>
      <c r="AB252" s="29">
        <f t="shared" si="52"/>
        <v>94955</v>
      </c>
      <c r="AC252" s="29">
        <f t="shared" si="53"/>
        <v>7596.4000000000005</v>
      </c>
      <c r="AD252" s="29">
        <f t="shared" si="54"/>
        <v>102551.4</v>
      </c>
    </row>
    <row r="253" spans="1:30" x14ac:dyDescent="0.25">
      <c r="A253" s="11" t="s">
        <v>730</v>
      </c>
      <c r="B253" s="11" t="s">
        <v>20</v>
      </c>
      <c r="C253" s="12">
        <v>45980</v>
      </c>
      <c r="D253" s="11" t="s">
        <v>21</v>
      </c>
      <c r="E253" s="11" t="s">
        <v>111</v>
      </c>
      <c r="F253" s="11"/>
      <c r="G253" s="11" t="s">
        <v>24</v>
      </c>
      <c r="H253" s="11" t="s">
        <v>25</v>
      </c>
      <c r="I253" s="11" t="s">
        <v>35</v>
      </c>
      <c r="J253" s="11" t="s">
        <v>36</v>
      </c>
      <c r="K253" s="13" t="s">
        <v>28</v>
      </c>
      <c r="L253" s="13">
        <v>-3</v>
      </c>
      <c r="M253" s="72">
        <v>106026</v>
      </c>
      <c r="N253" s="72">
        <v>-318078</v>
      </c>
      <c r="O253" s="72">
        <v>-25446.240000000002</v>
      </c>
      <c r="P253" s="13" t="s">
        <v>29</v>
      </c>
      <c r="Q253" s="11" t="s">
        <v>651</v>
      </c>
      <c r="R253" s="15">
        <v>0.08</v>
      </c>
      <c r="S253" s="60" t="str">
        <f t="shared" si="48"/>
        <v>HBTL2511000059</v>
      </c>
      <c r="T253" s="62">
        <f t="shared" si="49"/>
        <v>45980</v>
      </c>
      <c r="U253" s="62">
        <v>45991</v>
      </c>
      <c r="V253" s="60" t="s">
        <v>303</v>
      </c>
      <c r="X253" s="60" t="str">
        <f>IFERROR(VLOOKUP(Q253,'Mã KH'!$A:$C,3,0),VLOOKUP(LEFT(E253,8),'Mã KH'!$B:$C,2,0))</f>
        <v>brg11031</v>
      </c>
      <c r="Y253" s="60" t="str">
        <f t="shared" si="50"/>
        <v>Hàng trả - Siêu thị Fuji 324 Tây Sơn</v>
      </c>
      <c r="Z253" s="60" t="str">
        <f>VLOOKUP(J253,'mã sp'!$B$2:$D$9,3,0)</f>
        <v>GXD500</v>
      </c>
      <c r="AA253">
        <f t="shared" si="51"/>
        <v>3</v>
      </c>
      <c r="AB253" s="29">
        <f t="shared" si="52"/>
        <v>106026</v>
      </c>
      <c r="AC253" s="29">
        <f t="shared" si="53"/>
        <v>25446.240000000002</v>
      </c>
      <c r="AD253" s="29">
        <f t="shared" si="54"/>
        <v>343524.24</v>
      </c>
    </row>
    <row r="254" spans="1:30" x14ac:dyDescent="0.25">
      <c r="A254" s="11" t="s">
        <v>728</v>
      </c>
      <c r="B254" s="11" t="s">
        <v>20</v>
      </c>
      <c r="C254" s="12">
        <v>45980</v>
      </c>
      <c r="D254" s="11" t="s">
        <v>21</v>
      </c>
      <c r="E254" s="11" t="s">
        <v>111</v>
      </c>
      <c r="F254" s="11" t="s">
        <v>729</v>
      </c>
      <c r="G254" s="11" t="s">
        <v>24</v>
      </c>
      <c r="H254" s="11" t="s">
        <v>25</v>
      </c>
      <c r="I254" s="11" t="s">
        <v>26</v>
      </c>
      <c r="J254" s="11" t="s">
        <v>27</v>
      </c>
      <c r="K254" s="13" t="s">
        <v>28</v>
      </c>
      <c r="L254" s="13">
        <v>-1</v>
      </c>
      <c r="M254" s="72">
        <v>113113</v>
      </c>
      <c r="N254" s="72">
        <v>-113113</v>
      </c>
      <c r="O254" s="72">
        <v>-9049.0400000000009</v>
      </c>
      <c r="P254" s="13" t="s">
        <v>29</v>
      </c>
      <c r="Q254" s="11" t="s">
        <v>527</v>
      </c>
      <c r="R254" s="15">
        <v>0.08</v>
      </c>
      <c r="S254" s="60" t="str">
        <f t="shared" si="48"/>
        <v>HBTL2511000069</v>
      </c>
      <c r="T254" s="62">
        <f t="shared" si="49"/>
        <v>45980</v>
      </c>
      <c r="U254" s="62">
        <v>45991</v>
      </c>
      <c r="V254" s="60" t="s">
        <v>303</v>
      </c>
      <c r="X254" s="60" t="str">
        <f>IFERROR(VLOOKUP(Q254,'Mã KH'!$A:$C,3,0),VLOOKUP(LEFT(E254,8),'Mã KH'!$B:$C,2,0))</f>
        <v>brg11021</v>
      </c>
      <c r="Y254" s="60" t="str">
        <f t="shared" si="50"/>
        <v>Hàng trả - Siêu thị Fuji 36 Hoàng Cầu</v>
      </c>
      <c r="Z254" s="60" t="str">
        <f>VLOOKUP(J254,'mã sp'!$B$2:$D$9,3,0)</f>
        <v>CGM500</v>
      </c>
      <c r="AA254">
        <f t="shared" si="51"/>
        <v>1</v>
      </c>
      <c r="AB254" s="29">
        <f t="shared" si="52"/>
        <v>113113</v>
      </c>
      <c r="AC254" s="29">
        <f t="shared" si="53"/>
        <v>9049.0400000000009</v>
      </c>
      <c r="AD254" s="29">
        <f t="shared" si="54"/>
        <v>122162.04000000001</v>
      </c>
    </row>
    <row r="255" spans="1:30" x14ac:dyDescent="0.25">
      <c r="A255" s="11" t="s">
        <v>733</v>
      </c>
      <c r="B255" s="11" t="s">
        <v>20</v>
      </c>
      <c r="C255" s="12">
        <v>45982</v>
      </c>
      <c r="D255" s="11" t="s">
        <v>21</v>
      </c>
      <c r="E255" s="11" t="s">
        <v>734</v>
      </c>
      <c r="F255" s="11" t="s">
        <v>91</v>
      </c>
      <c r="G255" s="11" t="s">
        <v>24</v>
      </c>
      <c r="H255" s="11" t="s">
        <v>25</v>
      </c>
      <c r="I255" s="11" t="s">
        <v>26</v>
      </c>
      <c r="J255" s="11" t="s">
        <v>27</v>
      </c>
      <c r="K255" s="13" t="s">
        <v>28</v>
      </c>
      <c r="L255" s="13">
        <v>-1</v>
      </c>
      <c r="M255" s="72">
        <v>113113</v>
      </c>
      <c r="N255" s="72">
        <v>-113113</v>
      </c>
      <c r="O255" s="72">
        <v>-9049.0400000000009</v>
      </c>
      <c r="P255" s="13" t="s">
        <v>29</v>
      </c>
      <c r="Q255" s="11" t="s">
        <v>92</v>
      </c>
      <c r="R255" s="15">
        <v>0.08</v>
      </c>
      <c r="S255" s="60" t="str">
        <f t="shared" si="48"/>
        <v>HBTL2511001892</v>
      </c>
      <c r="T255" s="62">
        <f t="shared" si="49"/>
        <v>45982</v>
      </c>
      <c r="U255" s="62">
        <v>45991</v>
      </c>
      <c r="V255" s="60" t="s">
        <v>303</v>
      </c>
      <c r="X255" s="60" t="str">
        <f>IFERROR(VLOOKUP(Q255,'Mã KH'!$A:$C,3,0),VLOOKUP(LEFT(E255,8),'Mã KH'!$B:$C,2,0))</f>
        <v>BRG01</v>
      </c>
      <c r="Y255" s="60" t="str">
        <f t="shared" si="50"/>
        <v>Hàng trả - Siêu thị BRGMart 63 Hàng trống</v>
      </c>
      <c r="Z255" s="60" t="str">
        <f>VLOOKUP(J255,'mã sp'!$B$2:$D$9,3,0)</f>
        <v>CGM500</v>
      </c>
      <c r="AA255">
        <f t="shared" si="51"/>
        <v>1</v>
      </c>
      <c r="AB255" s="29">
        <f t="shared" si="52"/>
        <v>113113</v>
      </c>
      <c r="AC255" s="29">
        <f t="shared" si="53"/>
        <v>9049.0400000000009</v>
      </c>
      <c r="AD255" s="29">
        <f t="shared" si="54"/>
        <v>122162.04000000001</v>
      </c>
    </row>
    <row r="256" spans="1:30" x14ac:dyDescent="0.25">
      <c r="A256" s="11" t="s">
        <v>733</v>
      </c>
      <c r="B256" s="11" t="s">
        <v>20</v>
      </c>
      <c r="C256" s="12">
        <v>45982</v>
      </c>
      <c r="D256" s="11" t="s">
        <v>21</v>
      </c>
      <c r="E256" s="11" t="s">
        <v>734</v>
      </c>
      <c r="F256" s="11" t="s">
        <v>91</v>
      </c>
      <c r="G256" s="11" t="s">
        <v>24</v>
      </c>
      <c r="H256" s="11" t="s">
        <v>25</v>
      </c>
      <c r="I256" s="11" t="s">
        <v>43</v>
      </c>
      <c r="J256" s="11" t="s">
        <v>44</v>
      </c>
      <c r="K256" s="13" t="s">
        <v>45</v>
      </c>
      <c r="L256" s="13">
        <v>-2</v>
      </c>
      <c r="M256" s="72">
        <v>110780</v>
      </c>
      <c r="N256" s="72">
        <v>-221560</v>
      </c>
      <c r="O256" s="72">
        <v>-17724.8</v>
      </c>
      <c r="P256" s="13" t="s">
        <v>29</v>
      </c>
      <c r="Q256" s="11" t="s">
        <v>92</v>
      </c>
      <c r="R256" s="15">
        <v>0.08</v>
      </c>
      <c r="S256" s="60" t="str">
        <f t="shared" si="48"/>
        <v>HBTL2511001892</v>
      </c>
      <c r="T256" s="62">
        <f t="shared" si="49"/>
        <v>45982</v>
      </c>
      <c r="U256" s="62">
        <v>45991</v>
      </c>
      <c r="V256" s="60" t="s">
        <v>303</v>
      </c>
      <c r="X256" s="60" t="str">
        <f>IFERROR(VLOOKUP(Q256,'Mã KH'!$A:$C,3,0),VLOOKUP(LEFT(E256,8),'Mã KH'!$B:$C,2,0))</f>
        <v>BRG01</v>
      </c>
      <c r="Y256" s="60" t="str">
        <f t="shared" si="50"/>
        <v>Hàng trả - Siêu thị BRGMart 63 Hàng trống</v>
      </c>
      <c r="Z256" s="60" t="str">
        <f>VLOOKUP(J256,'mã sp'!$B$2:$D$9,3,0)</f>
        <v>GM500</v>
      </c>
      <c r="AA256">
        <f t="shared" si="51"/>
        <v>2</v>
      </c>
      <c r="AB256" s="29">
        <f t="shared" si="52"/>
        <v>110780</v>
      </c>
      <c r="AC256" s="29">
        <f t="shared" si="53"/>
        <v>17724.8</v>
      </c>
      <c r="AD256" s="29">
        <f t="shared" si="54"/>
        <v>239284.8</v>
      </c>
    </row>
    <row r="257" spans="1:30" x14ac:dyDescent="0.25">
      <c r="A257" s="11" t="s">
        <v>733</v>
      </c>
      <c r="B257" s="11" t="s">
        <v>20</v>
      </c>
      <c r="C257" s="12">
        <v>45982</v>
      </c>
      <c r="D257" s="11" t="s">
        <v>21</v>
      </c>
      <c r="E257" s="11" t="s">
        <v>734</v>
      </c>
      <c r="F257" s="11" t="s">
        <v>91</v>
      </c>
      <c r="G257" s="11" t="s">
        <v>24</v>
      </c>
      <c r="H257" s="11" t="s">
        <v>25</v>
      </c>
      <c r="I257" s="11" t="s">
        <v>57</v>
      </c>
      <c r="J257" s="11" t="s">
        <v>58</v>
      </c>
      <c r="K257" s="13" t="s">
        <v>28</v>
      </c>
      <c r="L257" s="13">
        <v>-1</v>
      </c>
      <c r="M257" s="72">
        <v>47673</v>
      </c>
      <c r="N257" s="72">
        <v>-47673</v>
      </c>
      <c r="O257" s="72">
        <v>-3813.84</v>
      </c>
      <c r="P257" s="13" t="s">
        <v>29</v>
      </c>
      <c r="Q257" s="11" t="s">
        <v>92</v>
      </c>
      <c r="R257" s="15">
        <v>0.08</v>
      </c>
      <c r="S257" s="60" t="str">
        <f t="shared" si="48"/>
        <v>HBTL2511001892</v>
      </c>
      <c r="T257" s="62">
        <f t="shared" si="49"/>
        <v>45982</v>
      </c>
      <c r="U257" s="62">
        <v>45991</v>
      </c>
      <c r="V257" s="60" t="s">
        <v>303</v>
      </c>
      <c r="X257" s="60" t="str">
        <f>IFERROR(VLOOKUP(Q257,'Mã KH'!$A:$C,3,0),VLOOKUP(LEFT(E257,8),'Mã KH'!$B:$C,2,0))</f>
        <v>BRG01</v>
      </c>
      <c r="Y257" s="60" t="str">
        <f t="shared" si="50"/>
        <v>Hàng trả - Siêu thị BRGMart 63 Hàng trống</v>
      </c>
      <c r="Z257" s="60" t="str">
        <f>VLOOKUP(J257,'mã sp'!$B$2:$D$9,3,0)</f>
        <v>GTLX250G</v>
      </c>
      <c r="AA257">
        <f t="shared" si="51"/>
        <v>1</v>
      </c>
      <c r="AB257" s="29">
        <f t="shared" si="52"/>
        <v>47673</v>
      </c>
      <c r="AC257" s="29">
        <f t="shared" si="53"/>
        <v>3813.84</v>
      </c>
      <c r="AD257" s="29">
        <f t="shared" si="54"/>
        <v>51486.84</v>
      </c>
    </row>
    <row r="258" spans="1:30" x14ac:dyDescent="0.25">
      <c r="A258" s="11" t="s">
        <v>735</v>
      </c>
      <c r="B258" s="11" t="s">
        <v>20</v>
      </c>
      <c r="C258" s="12">
        <v>45982</v>
      </c>
      <c r="D258" s="11" t="s">
        <v>21</v>
      </c>
      <c r="E258" s="11" t="s">
        <v>736</v>
      </c>
      <c r="F258" s="11" t="s">
        <v>577</v>
      </c>
      <c r="G258" s="11" t="s">
        <v>24</v>
      </c>
      <c r="H258" s="11" t="s">
        <v>25</v>
      </c>
      <c r="I258" s="11" t="s">
        <v>26</v>
      </c>
      <c r="J258" s="11" t="s">
        <v>27</v>
      </c>
      <c r="K258" s="13" t="s">
        <v>28</v>
      </c>
      <c r="L258" s="13">
        <v>-1</v>
      </c>
      <c r="M258" s="72">
        <v>113113</v>
      </c>
      <c r="N258" s="72">
        <v>-113113</v>
      </c>
      <c r="O258" s="72">
        <v>-9049.0400000000009</v>
      </c>
      <c r="P258" s="13" t="s">
        <v>29</v>
      </c>
      <c r="Q258" s="11" t="s">
        <v>92</v>
      </c>
      <c r="R258" s="15">
        <v>0.08</v>
      </c>
      <c r="S258" s="60" t="str">
        <f t="shared" si="48"/>
        <v>HBTL2511001893</v>
      </c>
      <c r="T258" s="62">
        <f t="shared" si="49"/>
        <v>45982</v>
      </c>
      <c r="U258" s="62">
        <v>45991</v>
      </c>
      <c r="V258" s="60" t="s">
        <v>303</v>
      </c>
      <c r="X258" s="60" t="str">
        <f>IFERROR(VLOOKUP(Q258,'Mã KH'!$A:$C,3,0),VLOOKUP(LEFT(E258,8),'Mã KH'!$B:$C,2,0))</f>
        <v>BRG01</v>
      </c>
      <c r="Y258" s="60" t="str">
        <f t="shared" si="50"/>
        <v>Hàng trả - Siêu thị BRGMart 63 Hàng trống</v>
      </c>
      <c r="Z258" s="60" t="str">
        <f>VLOOKUP(J258,'mã sp'!$B$2:$D$9,3,0)</f>
        <v>CGM500</v>
      </c>
      <c r="AA258">
        <f t="shared" si="51"/>
        <v>1</v>
      </c>
      <c r="AB258" s="29">
        <f t="shared" si="52"/>
        <v>113113</v>
      </c>
      <c r="AC258" s="29">
        <f t="shared" si="53"/>
        <v>9049.0400000000009</v>
      </c>
      <c r="AD258" s="29">
        <f t="shared" si="54"/>
        <v>122162.04000000001</v>
      </c>
    </row>
    <row r="259" spans="1:30" x14ac:dyDescent="0.25">
      <c r="A259" s="11" t="s">
        <v>735</v>
      </c>
      <c r="B259" s="11" t="s">
        <v>20</v>
      </c>
      <c r="C259" s="12">
        <v>45982</v>
      </c>
      <c r="D259" s="11" t="s">
        <v>21</v>
      </c>
      <c r="E259" s="11" t="s">
        <v>736</v>
      </c>
      <c r="F259" s="11" t="s">
        <v>577</v>
      </c>
      <c r="G259" s="11" t="s">
        <v>24</v>
      </c>
      <c r="H259" s="11" t="s">
        <v>25</v>
      </c>
      <c r="I259" s="11" t="s">
        <v>43</v>
      </c>
      <c r="J259" s="11" t="s">
        <v>44</v>
      </c>
      <c r="K259" s="13" t="s">
        <v>45</v>
      </c>
      <c r="L259" s="13">
        <v>-2</v>
      </c>
      <c r="M259" s="72">
        <v>110780</v>
      </c>
      <c r="N259" s="72">
        <v>-221560</v>
      </c>
      <c r="O259" s="72">
        <v>-17724.8</v>
      </c>
      <c r="P259" s="13" t="s">
        <v>29</v>
      </c>
      <c r="Q259" s="11" t="s">
        <v>92</v>
      </c>
      <c r="R259" s="15">
        <v>0.08</v>
      </c>
      <c r="S259" s="60" t="str">
        <f t="shared" si="48"/>
        <v>HBTL2511001893</v>
      </c>
      <c r="T259" s="62">
        <f t="shared" si="49"/>
        <v>45982</v>
      </c>
      <c r="U259" s="62">
        <v>45991</v>
      </c>
      <c r="V259" s="60" t="s">
        <v>303</v>
      </c>
      <c r="X259" s="60" t="str">
        <f>IFERROR(VLOOKUP(Q259,'Mã KH'!$A:$C,3,0),VLOOKUP(LEFT(E259,8),'Mã KH'!$B:$C,2,0))</f>
        <v>BRG01</v>
      </c>
      <c r="Y259" s="60" t="str">
        <f t="shared" si="50"/>
        <v>Hàng trả - Siêu thị BRGMart 63 Hàng trống</v>
      </c>
      <c r="Z259" s="60" t="str">
        <f>VLOOKUP(J259,'mã sp'!$B$2:$D$9,3,0)</f>
        <v>GM500</v>
      </c>
      <c r="AA259">
        <f t="shared" si="51"/>
        <v>2</v>
      </c>
      <c r="AB259" s="29">
        <f t="shared" si="52"/>
        <v>110780</v>
      </c>
      <c r="AC259" s="29">
        <f t="shared" si="53"/>
        <v>17724.8</v>
      </c>
      <c r="AD259" s="29">
        <f t="shared" si="54"/>
        <v>239284.8</v>
      </c>
    </row>
    <row r="260" spans="1:30" x14ac:dyDescent="0.25">
      <c r="A260" s="11" t="s">
        <v>735</v>
      </c>
      <c r="B260" s="11" t="s">
        <v>20</v>
      </c>
      <c r="C260" s="12">
        <v>45982</v>
      </c>
      <c r="D260" s="11" t="s">
        <v>21</v>
      </c>
      <c r="E260" s="11" t="s">
        <v>736</v>
      </c>
      <c r="F260" s="11" t="s">
        <v>577</v>
      </c>
      <c r="G260" s="11" t="s">
        <v>24</v>
      </c>
      <c r="H260" s="11" t="s">
        <v>25</v>
      </c>
      <c r="I260" s="11" t="s">
        <v>57</v>
      </c>
      <c r="J260" s="11" t="s">
        <v>58</v>
      </c>
      <c r="K260" s="13" t="s">
        <v>28</v>
      </c>
      <c r="L260" s="13">
        <v>-2</v>
      </c>
      <c r="M260" s="72">
        <v>47673</v>
      </c>
      <c r="N260" s="72">
        <v>-95346</v>
      </c>
      <c r="O260" s="72">
        <v>-7627.68</v>
      </c>
      <c r="P260" s="13" t="s">
        <v>29</v>
      </c>
      <c r="Q260" s="11" t="s">
        <v>92</v>
      </c>
      <c r="R260" s="15">
        <v>0.08</v>
      </c>
      <c r="S260" s="60" t="str">
        <f t="shared" si="48"/>
        <v>HBTL2511001893</v>
      </c>
      <c r="T260" s="62">
        <f t="shared" si="49"/>
        <v>45982</v>
      </c>
      <c r="U260" s="62">
        <v>45991</v>
      </c>
      <c r="V260" s="60" t="s">
        <v>303</v>
      </c>
      <c r="X260" s="60" t="str">
        <f>IFERROR(VLOOKUP(Q260,'Mã KH'!$A:$C,3,0),VLOOKUP(LEFT(E260,8),'Mã KH'!$B:$C,2,0))</f>
        <v>BRG01</v>
      </c>
      <c r="Y260" s="60" t="str">
        <f t="shared" si="50"/>
        <v>Hàng trả - Siêu thị BRGMart 63 Hàng trống</v>
      </c>
      <c r="Z260" s="60" t="str">
        <f>VLOOKUP(J260,'mã sp'!$B$2:$D$9,3,0)</f>
        <v>GTLX250G</v>
      </c>
      <c r="AA260">
        <f t="shared" si="51"/>
        <v>2</v>
      </c>
      <c r="AB260" s="29">
        <f t="shared" si="52"/>
        <v>47673</v>
      </c>
      <c r="AC260" s="29">
        <f t="shared" si="53"/>
        <v>7627.68</v>
      </c>
      <c r="AD260" s="29">
        <f t="shared" si="54"/>
        <v>102973.68</v>
      </c>
    </row>
    <row r="261" spans="1:30" x14ac:dyDescent="0.25">
      <c r="A261" s="11" t="s">
        <v>737</v>
      </c>
      <c r="B261" s="11" t="s">
        <v>20</v>
      </c>
      <c r="C261" s="12">
        <v>45982</v>
      </c>
      <c r="D261" s="11" t="s">
        <v>21</v>
      </c>
      <c r="E261" s="11" t="s">
        <v>738</v>
      </c>
      <c r="F261" s="11" t="s">
        <v>91</v>
      </c>
      <c r="G261" s="11" t="s">
        <v>24</v>
      </c>
      <c r="H261" s="11" t="s">
        <v>25</v>
      </c>
      <c r="I261" s="11" t="s">
        <v>43</v>
      </c>
      <c r="J261" s="11" t="s">
        <v>44</v>
      </c>
      <c r="K261" s="13" t="s">
        <v>45</v>
      </c>
      <c r="L261" s="13">
        <v>-2</v>
      </c>
      <c r="M261" s="72">
        <v>105505</v>
      </c>
      <c r="N261" s="72">
        <v>-211010</v>
      </c>
      <c r="O261" s="72">
        <v>-16880.8</v>
      </c>
      <c r="P261" s="13" t="s">
        <v>29</v>
      </c>
      <c r="Q261" s="11" t="s">
        <v>509</v>
      </c>
      <c r="R261" s="15">
        <v>0.08</v>
      </c>
      <c r="S261" s="60" t="str">
        <f t="shared" si="48"/>
        <v>HBTL2511001947</v>
      </c>
      <c r="T261" s="62">
        <f t="shared" si="49"/>
        <v>45982</v>
      </c>
      <c r="U261" s="62">
        <v>45991</v>
      </c>
      <c r="V261" s="60" t="s">
        <v>303</v>
      </c>
      <c r="X261" s="60" t="str">
        <f>IFERROR(VLOOKUP(Q261,'Mã KH'!$A:$C,3,0),VLOOKUP(LEFT(E261,8),'Mã KH'!$B:$C,2,0))</f>
        <v>BRG01</v>
      </c>
      <c r="Y261" s="60" t="str">
        <f t="shared" si="50"/>
        <v>Hàng trả - Siêu thị HaproMart Thanh Xuân</v>
      </c>
      <c r="Z261" s="60" t="str">
        <f>VLOOKUP(J261,'mã sp'!$B$2:$D$9,3,0)</f>
        <v>GM500</v>
      </c>
      <c r="AA261">
        <f t="shared" si="51"/>
        <v>2</v>
      </c>
      <c r="AB261" s="29">
        <f t="shared" si="52"/>
        <v>105505</v>
      </c>
      <c r="AC261" s="29">
        <f t="shared" si="53"/>
        <v>16880.8</v>
      </c>
      <c r="AD261" s="29">
        <f t="shared" si="54"/>
        <v>227890.8</v>
      </c>
    </row>
    <row r="262" spans="1:30" x14ac:dyDescent="0.25">
      <c r="A262" s="11" t="s">
        <v>739</v>
      </c>
      <c r="B262" s="11" t="s">
        <v>20</v>
      </c>
      <c r="C262" s="12">
        <v>45983</v>
      </c>
      <c r="D262" s="11" t="s">
        <v>21</v>
      </c>
      <c r="E262" s="11" t="s">
        <v>740</v>
      </c>
      <c r="F262" s="11" t="s">
        <v>741</v>
      </c>
      <c r="G262" s="11" t="s">
        <v>24</v>
      </c>
      <c r="H262" s="11" t="s">
        <v>25</v>
      </c>
      <c r="I262" s="11" t="s">
        <v>35</v>
      </c>
      <c r="J262" s="11" t="s">
        <v>36</v>
      </c>
      <c r="K262" s="13" t="s">
        <v>28</v>
      </c>
      <c r="L262" s="13">
        <v>-1</v>
      </c>
      <c r="M262" s="72">
        <v>106026</v>
      </c>
      <c r="N262" s="72">
        <v>-106026</v>
      </c>
      <c r="O262" s="72">
        <v>-8482.08</v>
      </c>
      <c r="P262" s="13" t="s">
        <v>29</v>
      </c>
      <c r="Q262" s="11" t="s">
        <v>39</v>
      </c>
      <c r="R262" s="15">
        <v>0.08</v>
      </c>
      <c r="S262" s="60" t="str">
        <f t="shared" si="48"/>
        <v>HBTL2511001952</v>
      </c>
      <c r="T262" s="62">
        <f t="shared" si="49"/>
        <v>45983</v>
      </c>
      <c r="U262" s="62">
        <v>45991</v>
      </c>
      <c r="V262" s="60" t="s">
        <v>303</v>
      </c>
      <c r="X262" s="60" t="str">
        <f>IFERROR(VLOOKUP(Q262,'Mã KH'!$A:$C,3,0),VLOOKUP(LEFT(E262,8),'Mã KH'!$B:$C,2,0))</f>
        <v>brg11201</v>
      </c>
      <c r="Y262" s="60" t="str">
        <f t="shared" si="50"/>
        <v>Hàng trả - Fujimart Trung Yên</v>
      </c>
      <c r="Z262" s="60" t="str">
        <f>VLOOKUP(J262,'mã sp'!$B$2:$D$9,3,0)</f>
        <v>GXD500</v>
      </c>
      <c r="AA262">
        <f t="shared" si="51"/>
        <v>1</v>
      </c>
      <c r="AB262" s="29">
        <f t="shared" si="52"/>
        <v>106026</v>
      </c>
      <c r="AC262" s="29">
        <f t="shared" si="53"/>
        <v>8482.08</v>
      </c>
      <c r="AD262" s="29">
        <f t="shared" si="54"/>
        <v>114508.08</v>
      </c>
    </row>
    <row r="263" spans="1:30" x14ac:dyDescent="0.25">
      <c r="A263" s="11" t="s">
        <v>744</v>
      </c>
      <c r="B263" s="11" t="s">
        <v>20</v>
      </c>
      <c r="C263" s="12">
        <v>45984</v>
      </c>
      <c r="D263" s="11" t="s">
        <v>21</v>
      </c>
      <c r="E263" s="11" t="s">
        <v>745</v>
      </c>
      <c r="F263" s="11"/>
      <c r="G263" s="11" t="s">
        <v>24</v>
      </c>
      <c r="H263" s="11" t="s">
        <v>25</v>
      </c>
      <c r="I263" s="11" t="s">
        <v>35</v>
      </c>
      <c r="J263" s="11" t="s">
        <v>36</v>
      </c>
      <c r="K263" s="13" t="s">
        <v>28</v>
      </c>
      <c r="L263" s="13">
        <v>-1</v>
      </c>
      <c r="M263" s="72">
        <v>106026</v>
      </c>
      <c r="N263" s="72">
        <v>-106026</v>
      </c>
      <c r="O263" s="72">
        <v>-8482.08</v>
      </c>
      <c r="P263" s="13" t="s">
        <v>29</v>
      </c>
      <c r="Q263" s="11" t="s">
        <v>395</v>
      </c>
      <c r="R263" s="15">
        <v>0.08</v>
      </c>
      <c r="S263" s="60" t="str">
        <f t="shared" si="48"/>
        <v>HBTL2511002027</v>
      </c>
      <c r="T263" s="62">
        <f t="shared" si="49"/>
        <v>45984</v>
      </c>
      <c r="U263" s="62">
        <v>45991</v>
      </c>
      <c r="V263" s="60" t="s">
        <v>303</v>
      </c>
      <c r="X263" s="60" t="str">
        <f>IFERROR(VLOOKUP(Q263,'Mã KH'!$A:$C,3,0),VLOOKUP(LEFT(E263,8),'Mã KH'!$B:$C,2,0))</f>
        <v>brg12551</v>
      </c>
      <c r="Y263" s="60" t="str">
        <f t="shared" si="50"/>
        <v>Hàng trả - CH HaproFood 105 Lê Duẩn</v>
      </c>
      <c r="Z263" s="60" t="str">
        <f>VLOOKUP(J263,'mã sp'!$B$2:$D$9,3,0)</f>
        <v>GXD500</v>
      </c>
      <c r="AA263">
        <f t="shared" si="51"/>
        <v>1</v>
      </c>
      <c r="AB263" s="29">
        <f t="shared" si="52"/>
        <v>106026</v>
      </c>
      <c r="AC263" s="29">
        <f t="shared" si="53"/>
        <v>8482.08</v>
      </c>
      <c r="AD263" s="29">
        <f t="shared" si="54"/>
        <v>114508.08</v>
      </c>
    </row>
    <row r="264" spans="1:30" x14ac:dyDescent="0.25">
      <c r="A264" s="11" t="s">
        <v>742</v>
      </c>
      <c r="B264" s="11" t="s">
        <v>20</v>
      </c>
      <c r="C264" s="12">
        <v>45984</v>
      </c>
      <c r="D264" s="11" t="s">
        <v>21</v>
      </c>
      <c r="E264" s="11" t="s">
        <v>743</v>
      </c>
      <c r="F264" s="11"/>
      <c r="G264" s="11" t="s">
        <v>24</v>
      </c>
      <c r="H264" s="11" t="s">
        <v>25</v>
      </c>
      <c r="I264" s="11" t="s">
        <v>26</v>
      </c>
      <c r="J264" s="11" t="s">
        <v>27</v>
      </c>
      <c r="K264" s="13" t="s">
        <v>28</v>
      </c>
      <c r="L264" s="13">
        <v>-2</v>
      </c>
      <c r="M264" s="72">
        <v>113113</v>
      </c>
      <c r="N264" s="72">
        <v>-226226</v>
      </c>
      <c r="O264" s="72">
        <v>-18098.080000000002</v>
      </c>
      <c r="P264" s="13" t="s">
        <v>29</v>
      </c>
      <c r="Q264" s="11" t="s">
        <v>103</v>
      </c>
      <c r="R264" s="15">
        <v>0.08</v>
      </c>
      <c r="S264" s="60" t="str">
        <f t="shared" si="48"/>
        <v>HBTL2511002023</v>
      </c>
      <c r="T264" s="62">
        <f t="shared" si="49"/>
        <v>45984</v>
      </c>
      <c r="U264" s="62">
        <v>45991</v>
      </c>
      <c r="V264" s="60" t="s">
        <v>303</v>
      </c>
      <c r="X264" s="60" t="str">
        <f>IFERROR(VLOOKUP(Q264,'Mã KH'!$A:$C,3,0),VLOOKUP(LEFT(E264,8),'Mã KH'!$B:$C,2,0))</f>
        <v>brg12751</v>
      </c>
      <c r="Y264" s="60" t="str">
        <f t="shared" si="50"/>
        <v>Hàng trả - CH Haprofood 24 Trần Nhật Duật</v>
      </c>
      <c r="Z264" s="60" t="str">
        <f>VLOOKUP(J264,'mã sp'!$B$2:$D$9,3,0)</f>
        <v>CGM500</v>
      </c>
      <c r="AA264">
        <f t="shared" si="51"/>
        <v>2</v>
      </c>
      <c r="AB264" s="29">
        <f t="shared" si="52"/>
        <v>113113</v>
      </c>
      <c r="AC264" s="29">
        <f t="shared" si="53"/>
        <v>18098.080000000002</v>
      </c>
      <c r="AD264" s="29">
        <f t="shared" si="54"/>
        <v>244324.08000000002</v>
      </c>
    </row>
    <row r="265" spans="1:30" x14ac:dyDescent="0.25">
      <c r="A265" s="11" t="s">
        <v>742</v>
      </c>
      <c r="B265" s="11" t="s">
        <v>20</v>
      </c>
      <c r="C265" s="12">
        <v>45984</v>
      </c>
      <c r="D265" s="11" t="s">
        <v>21</v>
      </c>
      <c r="E265" s="11" t="s">
        <v>743</v>
      </c>
      <c r="F265" s="11"/>
      <c r="G265" s="11" t="s">
        <v>24</v>
      </c>
      <c r="H265" s="11" t="s">
        <v>25</v>
      </c>
      <c r="I265" s="11" t="s">
        <v>35</v>
      </c>
      <c r="J265" s="11" t="s">
        <v>36</v>
      </c>
      <c r="K265" s="13" t="s">
        <v>28</v>
      </c>
      <c r="L265" s="13">
        <v>-1</v>
      </c>
      <c r="M265" s="72">
        <v>106026</v>
      </c>
      <c r="N265" s="72">
        <v>-106026</v>
      </c>
      <c r="O265" s="72">
        <v>-8482.08</v>
      </c>
      <c r="P265" s="13" t="s">
        <v>29</v>
      </c>
      <c r="Q265" s="11" t="s">
        <v>103</v>
      </c>
      <c r="R265" s="15">
        <v>0.08</v>
      </c>
      <c r="S265" s="60" t="str">
        <f t="shared" si="48"/>
        <v>HBTL2511002023</v>
      </c>
      <c r="T265" s="62">
        <f t="shared" si="49"/>
        <v>45984</v>
      </c>
      <c r="U265" s="62">
        <v>45991</v>
      </c>
      <c r="V265" s="60" t="s">
        <v>303</v>
      </c>
      <c r="X265" s="60" t="str">
        <f>IFERROR(VLOOKUP(Q265,'Mã KH'!$A:$C,3,0),VLOOKUP(LEFT(E265,8),'Mã KH'!$B:$C,2,0))</f>
        <v>brg12751</v>
      </c>
      <c r="Y265" s="60" t="str">
        <f t="shared" si="50"/>
        <v>Hàng trả - CH Haprofood 24 Trần Nhật Duật</v>
      </c>
      <c r="Z265" s="60" t="str">
        <f>VLOOKUP(J265,'mã sp'!$B$2:$D$9,3,0)</f>
        <v>GXD500</v>
      </c>
      <c r="AA265">
        <f t="shared" si="51"/>
        <v>1</v>
      </c>
      <c r="AB265" s="29">
        <f t="shared" si="52"/>
        <v>106026</v>
      </c>
      <c r="AC265" s="29">
        <f t="shared" si="53"/>
        <v>8482.08</v>
      </c>
      <c r="AD265" s="29">
        <f t="shared" si="54"/>
        <v>114508.08</v>
      </c>
    </row>
    <row r="266" spans="1:30" x14ac:dyDescent="0.25">
      <c r="A266" s="11" t="s">
        <v>748</v>
      </c>
      <c r="B266" s="11" t="s">
        <v>20</v>
      </c>
      <c r="C266" s="12">
        <v>45985</v>
      </c>
      <c r="D266" s="11" t="s">
        <v>21</v>
      </c>
      <c r="E266" s="11" t="s">
        <v>749</v>
      </c>
      <c r="F266" s="11" t="s">
        <v>750</v>
      </c>
      <c r="G266" s="11" t="s">
        <v>24</v>
      </c>
      <c r="H266" s="11" t="s">
        <v>25</v>
      </c>
      <c r="I266" s="11" t="s">
        <v>43</v>
      </c>
      <c r="J266" s="11" t="s">
        <v>44</v>
      </c>
      <c r="K266" s="13" t="s">
        <v>45</v>
      </c>
      <c r="L266" s="13">
        <v>-1</v>
      </c>
      <c r="M266" s="72">
        <v>110780</v>
      </c>
      <c r="N266" s="72">
        <v>-110780</v>
      </c>
      <c r="O266" s="72">
        <v>-8862.4</v>
      </c>
      <c r="P266" s="13" t="s">
        <v>29</v>
      </c>
      <c r="Q266" s="11" t="s">
        <v>630</v>
      </c>
      <c r="R266" s="15">
        <v>0.08</v>
      </c>
      <c r="S266" s="60" t="str">
        <f t="shared" si="48"/>
        <v>HBTL2511002184</v>
      </c>
      <c r="T266" s="62">
        <f t="shared" si="49"/>
        <v>45985</v>
      </c>
      <c r="U266" s="62">
        <v>45991</v>
      </c>
      <c r="V266" s="60" t="s">
        <v>303</v>
      </c>
      <c r="X266" s="60" t="str">
        <f>IFERROR(VLOOKUP(Q266,'Mã KH'!$A:$C,3,0),VLOOKUP(LEFT(E266,8),'Mã KH'!$B:$C,2,0))</f>
        <v>FUJIMART-HNI-GL-11251</v>
      </c>
      <c r="Y266" s="60" t="str">
        <f t="shared" si="50"/>
        <v>Hàng trả - Fujimart Ocean Park</v>
      </c>
      <c r="Z266" s="60" t="str">
        <f>VLOOKUP(J266,'mã sp'!$B$2:$D$9,3,0)</f>
        <v>GM500</v>
      </c>
      <c r="AA266">
        <f t="shared" si="51"/>
        <v>1</v>
      </c>
      <c r="AB266" s="29">
        <f t="shared" si="52"/>
        <v>110780</v>
      </c>
      <c r="AC266" s="29">
        <f t="shared" si="53"/>
        <v>8862.4</v>
      </c>
      <c r="AD266" s="29">
        <f t="shared" si="54"/>
        <v>119642.4</v>
      </c>
    </row>
    <row r="267" spans="1:30" x14ac:dyDescent="0.25">
      <c r="A267" s="11" t="s">
        <v>746</v>
      </c>
      <c r="B267" s="11" t="s">
        <v>20</v>
      </c>
      <c r="C267" s="12">
        <v>45985</v>
      </c>
      <c r="D267" s="11" t="s">
        <v>21</v>
      </c>
      <c r="E267" s="11" t="s">
        <v>747</v>
      </c>
      <c r="F267" s="11" t="s">
        <v>452</v>
      </c>
      <c r="G267" s="11" t="s">
        <v>24</v>
      </c>
      <c r="H267" s="11" t="s">
        <v>25</v>
      </c>
      <c r="I267" s="11" t="s">
        <v>43</v>
      </c>
      <c r="J267" s="11" t="s">
        <v>44</v>
      </c>
      <c r="K267" s="13" t="s">
        <v>45</v>
      </c>
      <c r="L267" s="13">
        <v>-1</v>
      </c>
      <c r="M267" s="72">
        <v>110780</v>
      </c>
      <c r="N267" s="72">
        <v>-110780</v>
      </c>
      <c r="O267" s="72">
        <v>-8862.4</v>
      </c>
      <c r="P267" s="13" t="s">
        <v>29</v>
      </c>
      <c r="Q267" s="11" t="s">
        <v>59</v>
      </c>
      <c r="R267" s="15">
        <v>0.08</v>
      </c>
      <c r="S267" s="60" t="str">
        <f t="shared" si="48"/>
        <v>HBTL2511002138</v>
      </c>
      <c r="T267" s="62">
        <f t="shared" si="49"/>
        <v>45985</v>
      </c>
      <c r="U267" s="62">
        <v>45991</v>
      </c>
      <c r="V267" s="60" t="s">
        <v>303</v>
      </c>
      <c r="X267" s="60" t="str">
        <f>IFERROR(VLOOKUP(Q267,'Mã KH'!$A:$C,3,0),VLOOKUP(LEFT(E267,8),'Mã KH'!$B:$C,2,0))</f>
        <v>brg12061</v>
      </c>
      <c r="Y267" s="60" t="str">
        <f t="shared" si="50"/>
        <v>Hàng trả - Siêu thị HaproMart Lương Đình Của</v>
      </c>
      <c r="Z267" s="60" t="str">
        <f>VLOOKUP(J267,'mã sp'!$B$2:$D$9,3,0)</f>
        <v>GM500</v>
      </c>
      <c r="AA267">
        <f t="shared" si="51"/>
        <v>1</v>
      </c>
      <c r="AB267" s="29">
        <f t="shared" si="52"/>
        <v>110780</v>
      </c>
      <c r="AC267" s="29">
        <f t="shared" si="53"/>
        <v>8862.4</v>
      </c>
      <c r="AD267" s="29">
        <f t="shared" si="54"/>
        <v>119642.4</v>
      </c>
    </row>
    <row r="268" spans="1:30" x14ac:dyDescent="0.25">
      <c r="A268" s="11" t="s">
        <v>746</v>
      </c>
      <c r="B268" s="11" t="s">
        <v>20</v>
      </c>
      <c r="C268" s="12">
        <v>45985</v>
      </c>
      <c r="D268" s="11" t="s">
        <v>21</v>
      </c>
      <c r="E268" s="11" t="s">
        <v>747</v>
      </c>
      <c r="F268" s="11" t="s">
        <v>452</v>
      </c>
      <c r="G268" s="11" t="s">
        <v>24</v>
      </c>
      <c r="H268" s="11" t="s">
        <v>25</v>
      </c>
      <c r="I268" s="11" t="s">
        <v>57</v>
      </c>
      <c r="J268" s="11" t="s">
        <v>58</v>
      </c>
      <c r="K268" s="13" t="s">
        <v>28</v>
      </c>
      <c r="L268" s="13">
        <v>-2</v>
      </c>
      <c r="M268" s="72">
        <v>47673</v>
      </c>
      <c r="N268" s="72">
        <v>-95346</v>
      </c>
      <c r="O268" s="72">
        <v>-7627.68</v>
      </c>
      <c r="P268" s="13" t="s">
        <v>29</v>
      </c>
      <c r="Q268" s="11" t="s">
        <v>59</v>
      </c>
      <c r="R268" s="15">
        <v>0.08</v>
      </c>
      <c r="S268" s="60" t="str">
        <f t="shared" si="48"/>
        <v>HBTL2511002138</v>
      </c>
      <c r="T268" s="62">
        <f t="shared" si="49"/>
        <v>45985</v>
      </c>
      <c r="U268" s="62">
        <v>45991</v>
      </c>
      <c r="V268" s="60" t="s">
        <v>303</v>
      </c>
      <c r="X268" s="60" t="str">
        <f>IFERROR(VLOOKUP(Q268,'Mã KH'!$A:$C,3,0),VLOOKUP(LEFT(E268,8),'Mã KH'!$B:$C,2,0))</f>
        <v>brg12061</v>
      </c>
      <c r="Y268" s="60" t="str">
        <f t="shared" si="50"/>
        <v>Hàng trả - Siêu thị HaproMart Lương Đình Của</v>
      </c>
      <c r="Z268" s="60" t="str">
        <f>VLOOKUP(J268,'mã sp'!$B$2:$D$9,3,0)</f>
        <v>GTLX250G</v>
      </c>
      <c r="AA268">
        <f t="shared" si="51"/>
        <v>2</v>
      </c>
      <c r="AB268" s="29">
        <f t="shared" si="52"/>
        <v>47673</v>
      </c>
      <c r="AC268" s="29">
        <f t="shared" si="53"/>
        <v>7627.68</v>
      </c>
      <c r="AD268" s="29">
        <f t="shared" si="54"/>
        <v>102973.68</v>
      </c>
    </row>
    <row r="269" spans="1:30" x14ac:dyDescent="0.25">
      <c r="A269" s="11" t="s">
        <v>754</v>
      </c>
      <c r="B269" s="11" t="s">
        <v>20</v>
      </c>
      <c r="C269" s="12">
        <v>45986</v>
      </c>
      <c r="D269" s="11" t="s">
        <v>21</v>
      </c>
      <c r="E269" s="11" t="s">
        <v>755</v>
      </c>
      <c r="F269" s="11" t="s">
        <v>756</v>
      </c>
      <c r="G269" s="11" t="s">
        <v>24</v>
      </c>
      <c r="H269" s="11" t="s">
        <v>25</v>
      </c>
      <c r="I269" s="11" t="s">
        <v>35</v>
      </c>
      <c r="J269" s="11" t="s">
        <v>36</v>
      </c>
      <c r="K269" s="13" t="s">
        <v>28</v>
      </c>
      <c r="L269" s="13">
        <v>-4</v>
      </c>
      <c r="M269" s="72">
        <v>106026</v>
      </c>
      <c r="N269" s="72">
        <v>-424104</v>
      </c>
      <c r="O269" s="72">
        <v>-33928.32</v>
      </c>
      <c r="P269" s="13" t="s">
        <v>29</v>
      </c>
      <c r="Q269" s="11" t="s">
        <v>53</v>
      </c>
      <c r="R269" s="15">
        <v>0.08</v>
      </c>
      <c r="S269" s="60" t="str">
        <f t="shared" si="48"/>
        <v>HBTL2511002365</v>
      </c>
      <c r="T269" s="62">
        <f t="shared" si="49"/>
        <v>45986</v>
      </c>
      <c r="U269" s="62">
        <v>45991</v>
      </c>
      <c r="V269" s="60" t="s">
        <v>303</v>
      </c>
      <c r="X269" s="60" t="str">
        <f>IFERROR(VLOOKUP(Q269,'Mã KH'!$A:$C,3,0),VLOOKUP(LEFT(E269,8),'Mã KH'!$B:$C,2,0))</f>
        <v>brg12342</v>
      </c>
      <c r="Y269" s="60" t="str">
        <f t="shared" si="50"/>
        <v>Hàng trả - BRG Mart Moonlight Vân Canh</v>
      </c>
      <c r="Z269" s="60" t="str">
        <f>VLOOKUP(J269,'mã sp'!$B$2:$D$9,3,0)</f>
        <v>GXD500</v>
      </c>
      <c r="AA269">
        <f t="shared" si="51"/>
        <v>4</v>
      </c>
      <c r="AB269" s="29">
        <f t="shared" si="52"/>
        <v>106026</v>
      </c>
      <c r="AC269" s="29">
        <f t="shared" si="53"/>
        <v>33928.32</v>
      </c>
      <c r="AD269" s="29">
        <f t="shared" si="54"/>
        <v>458032.32</v>
      </c>
    </row>
    <row r="270" spans="1:30" x14ac:dyDescent="0.25">
      <c r="A270" s="11" t="s">
        <v>751</v>
      </c>
      <c r="B270" s="11" t="s">
        <v>20</v>
      </c>
      <c r="C270" s="12">
        <v>45986</v>
      </c>
      <c r="D270" s="11" t="s">
        <v>21</v>
      </c>
      <c r="E270" s="11" t="s">
        <v>752</v>
      </c>
      <c r="F270" s="11" t="s">
        <v>753</v>
      </c>
      <c r="G270" s="11" t="s">
        <v>24</v>
      </c>
      <c r="H270" s="11" t="s">
        <v>25</v>
      </c>
      <c r="I270" s="11" t="s">
        <v>26</v>
      </c>
      <c r="J270" s="11" t="s">
        <v>27</v>
      </c>
      <c r="K270" s="13" t="s">
        <v>28</v>
      </c>
      <c r="L270" s="13">
        <v>-1</v>
      </c>
      <c r="M270" s="72">
        <v>113113</v>
      </c>
      <c r="N270" s="72">
        <v>-113113</v>
      </c>
      <c r="O270" s="72">
        <v>-9049.0400000000009</v>
      </c>
      <c r="P270" s="13" t="s">
        <v>29</v>
      </c>
      <c r="Q270" s="11" t="s">
        <v>162</v>
      </c>
      <c r="R270" s="15">
        <v>0.08</v>
      </c>
      <c r="S270" s="60" t="str">
        <f t="shared" si="48"/>
        <v>HBTL2511002246</v>
      </c>
      <c r="T270" s="62">
        <f t="shared" si="49"/>
        <v>45986</v>
      </c>
      <c r="U270" s="62">
        <v>45991</v>
      </c>
      <c r="V270" s="60" t="s">
        <v>303</v>
      </c>
      <c r="X270" s="60" t="str">
        <f>IFERROR(VLOOKUP(Q270,'Mã KH'!$A:$C,3,0),VLOOKUP(LEFT(E270,8),'Mã KH'!$B:$C,2,0))</f>
        <v>brg10021</v>
      </c>
      <c r="Y270" s="60" t="str">
        <f t="shared" si="50"/>
        <v>Hàng trả - Siêu thị intimex Nguyễn Văn Cừ</v>
      </c>
      <c r="Z270" s="60" t="str">
        <f>VLOOKUP(J270,'mã sp'!$B$2:$D$9,3,0)</f>
        <v>CGM500</v>
      </c>
      <c r="AA270">
        <f t="shared" si="51"/>
        <v>1</v>
      </c>
      <c r="AB270" s="29">
        <f t="shared" si="52"/>
        <v>113113</v>
      </c>
      <c r="AC270" s="29">
        <f t="shared" si="53"/>
        <v>9049.0400000000009</v>
      </c>
      <c r="AD270" s="29">
        <f t="shared" si="54"/>
        <v>122162.04000000001</v>
      </c>
    </row>
    <row r="271" spans="1:30" x14ac:dyDescent="0.25">
      <c r="A271" s="11" t="s">
        <v>751</v>
      </c>
      <c r="B271" s="11" t="s">
        <v>20</v>
      </c>
      <c r="C271" s="12">
        <v>45986</v>
      </c>
      <c r="D271" s="11" t="s">
        <v>21</v>
      </c>
      <c r="E271" s="11" t="s">
        <v>752</v>
      </c>
      <c r="F271" s="11" t="s">
        <v>753</v>
      </c>
      <c r="G271" s="11" t="s">
        <v>24</v>
      </c>
      <c r="H271" s="11" t="s">
        <v>25</v>
      </c>
      <c r="I271" s="11" t="s">
        <v>63</v>
      </c>
      <c r="J271" s="11" t="s">
        <v>64</v>
      </c>
      <c r="K271" s="13" t="s">
        <v>28</v>
      </c>
      <c r="L271" s="13">
        <v>-2</v>
      </c>
      <c r="M271" s="72">
        <v>52815</v>
      </c>
      <c r="N271" s="72">
        <v>-105630</v>
      </c>
      <c r="O271" s="72">
        <v>-8450.4</v>
      </c>
      <c r="P271" s="13" t="s">
        <v>29</v>
      </c>
      <c r="Q271" s="11" t="s">
        <v>162</v>
      </c>
      <c r="R271" s="15">
        <v>0.08</v>
      </c>
      <c r="S271" s="60" t="str">
        <f t="shared" si="48"/>
        <v>HBTL2511002246</v>
      </c>
      <c r="T271" s="62">
        <f t="shared" si="49"/>
        <v>45986</v>
      </c>
      <c r="U271" s="62">
        <v>45991</v>
      </c>
      <c r="V271" s="60" t="s">
        <v>303</v>
      </c>
      <c r="X271" s="60" t="str">
        <f>IFERROR(VLOOKUP(Q271,'Mã KH'!$A:$C,3,0),VLOOKUP(LEFT(E271,8),'Mã KH'!$B:$C,2,0))</f>
        <v>brg10021</v>
      </c>
      <c r="Y271" s="60" t="str">
        <f t="shared" si="50"/>
        <v>Hàng trả - Siêu thị intimex Nguyễn Văn Cừ</v>
      </c>
      <c r="Z271" s="60" t="str">
        <f>VLOOKUP(J271,'mã sp'!$B$2:$D$9,3,0)</f>
        <v>TH200</v>
      </c>
      <c r="AA271">
        <f t="shared" si="51"/>
        <v>2</v>
      </c>
      <c r="AB271" s="29">
        <f t="shared" si="52"/>
        <v>52815</v>
      </c>
      <c r="AC271" s="29">
        <f t="shared" si="53"/>
        <v>8450.4</v>
      </c>
      <c r="AD271" s="29">
        <f t="shared" si="54"/>
        <v>114080.4</v>
      </c>
    </row>
    <row r="272" spans="1:30" x14ac:dyDescent="0.25">
      <c r="A272" s="11" t="s">
        <v>751</v>
      </c>
      <c r="B272" s="11" t="s">
        <v>20</v>
      </c>
      <c r="C272" s="12">
        <v>45986</v>
      </c>
      <c r="D272" s="11" t="s">
        <v>21</v>
      </c>
      <c r="E272" s="11" t="s">
        <v>752</v>
      </c>
      <c r="F272" s="11" t="s">
        <v>753</v>
      </c>
      <c r="G272" s="11" t="s">
        <v>24</v>
      </c>
      <c r="H272" s="11" t="s">
        <v>25</v>
      </c>
      <c r="I272" s="11" t="s">
        <v>43</v>
      </c>
      <c r="J272" s="11" t="s">
        <v>44</v>
      </c>
      <c r="K272" s="13" t="s">
        <v>45</v>
      </c>
      <c r="L272" s="13">
        <v>-3</v>
      </c>
      <c r="M272" s="72">
        <v>94955</v>
      </c>
      <c r="N272" s="72">
        <v>-284865</v>
      </c>
      <c r="O272" s="72">
        <v>-22789.200000000001</v>
      </c>
      <c r="P272" s="13" t="s">
        <v>29</v>
      </c>
      <c r="Q272" s="11" t="s">
        <v>162</v>
      </c>
      <c r="R272" s="15">
        <v>0.08</v>
      </c>
      <c r="S272" s="60" t="str">
        <f t="shared" si="48"/>
        <v>HBTL2511002246</v>
      </c>
      <c r="T272" s="62">
        <f t="shared" si="49"/>
        <v>45986</v>
      </c>
      <c r="U272" s="62">
        <v>45991</v>
      </c>
      <c r="V272" s="60" t="s">
        <v>303</v>
      </c>
      <c r="X272" s="60" t="str">
        <f>IFERROR(VLOOKUP(Q272,'Mã KH'!$A:$C,3,0),VLOOKUP(LEFT(E272,8),'Mã KH'!$B:$C,2,0))</f>
        <v>brg10021</v>
      </c>
      <c r="Y272" s="60" t="str">
        <f t="shared" si="50"/>
        <v>Hàng trả - Siêu thị intimex Nguyễn Văn Cừ</v>
      </c>
      <c r="Z272" s="60" t="str">
        <f>VLOOKUP(J272,'mã sp'!$B$2:$D$9,3,0)</f>
        <v>GM500</v>
      </c>
      <c r="AA272">
        <f t="shared" si="51"/>
        <v>3</v>
      </c>
      <c r="AB272" s="29">
        <f t="shared" si="52"/>
        <v>94955</v>
      </c>
      <c r="AC272" s="29">
        <f t="shared" si="53"/>
        <v>22789.200000000001</v>
      </c>
      <c r="AD272" s="29">
        <f t="shared" si="54"/>
        <v>307654.2</v>
      </c>
    </row>
    <row r="273" spans="1:30" x14ac:dyDescent="0.25">
      <c r="A273" s="11" t="s">
        <v>765</v>
      </c>
      <c r="B273" s="11" t="s">
        <v>20</v>
      </c>
      <c r="C273" s="12">
        <v>45987</v>
      </c>
      <c r="D273" s="11" t="s">
        <v>21</v>
      </c>
      <c r="E273" s="11" t="s">
        <v>766</v>
      </c>
      <c r="F273" s="11" t="s">
        <v>674</v>
      </c>
      <c r="G273" s="11" t="s">
        <v>24</v>
      </c>
      <c r="H273" s="11" t="s">
        <v>25</v>
      </c>
      <c r="I273" s="11" t="s">
        <v>73</v>
      </c>
      <c r="J273" s="11" t="s">
        <v>74</v>
      </c>
      <c r="K273" s="13" t="s">
        <v>45</v>
      </c>
      <c r="L273" s="13">
        <v>-1</v>
      </c>
      <c r="M273" s="72">
        <v>69759</v>
      </c>
      <c r="N273" s="72">
        <v>-69759</v>
      </c>
      <c r="O273" s="72">
        <v>-5580.72</v>
      </c>
      <c r="P273" s="11" t="s">
        <v>29</v>
      </c>
      <c r="Q273" s="11" t="s">
        <v>368</v>
      </c>
      <c r="R273" s="15">
        <v>0.08</v>
      </c>
      <c r="S273" s="60" t="str">
        <f t="shared" ref="S273:S274" si="55">"HBTL"&amp;RIGHT(A273,10)</f>
        <v>HBTL2511002386</v>
      </c>
      <c r="T273" s="62">
        <f t="shared" ref="T273:T274" si="56">C273</f>
        <v>45987</v>
      </c>
      <c r="U273" s="62">
        <v>45991</v>
      </c>
      <c r="V273" s="60" t="s">
        <v>303</v>
      </c>
      <c r="X273" s="60" t="str">
        <f>IFERROR(VLOOKUP(Q273,'Mã KH'!$A:$C,3,0),VLOOKUP(LEFT(E273,8),'Mã KH'!$B:$C,2,0))</f>
        <v>brg10041</v>
      </c>
      <c r="Y273" s="60" t="str">
        <f t="shared" ref="Y273:Y274" si="57">"Hàng trả - "&amp;Q273</f>
        <v>Hàng trả - Siêu thị intimex Hải Dương</v>
      </c>
      <c r="Z273" s="60" t="str">
        <f>VLOOKUP(J273,'mã sp'!$B$2:$D$9,3,0)</f>
        <v>CGM300</v>
      </c>
      <c r="AA273">
        <f t="shared" ref="AA273:AA274" si="58">-L273</f>
        <v>1</v>
      </c>
      <c r="AB273" s="29">
        <f t="shared" ref="AB273:AB274" si="59">M273</f>
        <v>69759</v>
      </c>
      <c r="AC273" s="29">
        <f t="shared" ref="AC273:AC274" si="60">(AA273*AB273)*8%</f>
        <v>5580.72</v>
      </c>
      <c r="AD273" s="29">
        <f t="shared" ref="AD273:AD274" si="61">(AA273*AB273)+AC273</f>
        <v>75339.72</v>
      </c>
    </row>
    <row r="274" spans="1:30" x14ac:dyDescent="0.25">
      <c r="A274" s="11" t="s">
        <v>765</v>
      </c>
      <c r="B274" s="11" t="s">
        <v>20</v>
      </c>
      <c r="C274" s="12">
        <v>45987</v>
      </c>
      <c r="D274" s="11" t="s">
        <v>21</v>
      </c>
      <c r="E274" s="11" t="s">
        <v>766</v>
      </c>
      <c r="F274" s="11" t="s">
        <v>674</v>
      </c>
      <c r="G274" s="11" t="s">
        <v>24</v>
      </c>
      <c r="H274" s="11" t="s">
        <v>25</v>
      </c>
      <c r="I274" s="11" t="s">
        <v>35</v>
      </c>
      <c r="J274" s="11" t="s">
        <v>36</v>
      </c>
      <c r="K274" s="13" t="s">
        <v>28</v>
      </c>
      <c r="L274" s="13">
        <v>-2</v>
      </c>
      <c r="M274" s="72">
        <v>106026</v>
      </c>
      <c r="N274" s="72">
        <v>-212052</v>
      </c>
      <c r="O274" s="72">
        <v>-16964.16</v>
      </c>
      <c r="P274" s="11" t="s">
        <v>29</v>
      </c>
      <c r="Q274" s="11" t="s">
        <v>368</v>
      </c>
      <c r="R274" s="15">
        <v>0.08</v>
      </c>
      <c r="S274" s="60" t="str">
        <f t="shared" si="55"/>
        <v>HBTL2511002386</v>
      </c>
      <c r="T274" s="62">
        <f t="shared" si="56"/>
        <v>45987</v>
      </c>
      <c r="U274" s="62">
        <v>45991</v>
      </c>
      <c r="V274" s="60" t="s">
        <v>303</v>
      </c>
      <c r="X274" s="60" t="str">
        <f>IFERROR(VLOOKUP(Q274,'Mã KH'!$A:$C,3,0),VLOOKUP(LEFT(E274,8),'Mã KH'!$B:$C,2,0))</f>
        <v>brg10041</v>
      </c>
      <c r="Y274" s="60" t="str">
        <f t="shared" si="57"/>
        <v>Hàng trả - Siêu thị intimex Hải Dương</v>
      </c>
      <c r="Z274" s="60" t="str">
        <f>VLOOKUP(J274,'mã sp'!$B$2:$D$9,3,0)</f>
        <v>GXD500</v>
      </c>
      <c r="AA274">
        <f t="shared" si="58"/>
        <v>2</v>
      </c>
      <c r="AB274" s="29">
        <f t="shared" si="59"/>
        <v>106026</v>
      </c>
      <c r="AC274" s="29">
        <f t="shared" si="60"/>
        <v>16964.16</v>
      </c>
      <c r="AD274" s="29">
        <f t="shared" si="61"/>
        <v>229016.16</v>
      </c>
    </row>
    <row r="275" spans="1:30" x14ac:dyDescent="0.25">
      <c r="AB275" s="30">
        <f t="shared" ref="AB275:AC275" si="62">SUM(AB183:AB274)</f>
        <v>8701237</v>
      </c>
      <c r="AC275" s="30">
        <f t="shared" si="62"/>
        <v>1197046.96</v>
      </c>
      <c r="AD275" s="30">
        <f>SUM(AD183:AD274)</f>
        <v>16160133.960000005</v>
      </c>
    </row>
    <row r="276" spans="1:30" x14ac:dyDescent="0.25">
      <c r="A276" s="11" t="s">
        <v>772</v>
      </c>
      <c r="B276" s="11" t="s">
        <v>20</v>
      </c>
      <c r="C276" s="12">
        <v>45992</v>
      </c>
      <c r="D276" s="11" t="s">
        <v>21</v>
      </c>
      <c r="E276" s="11" t="s">
        <v>773</v>
      </c>
      <c r="F276" s="11" t="s">
        <v>474</v>
      </c>
      <c r="G276" s="11" t="s">
        <v>24</v>
      </c>
      <c r="H276" s="11" t="s">
        <v>25</v>
      </c>
      <c r="I276" s="11" t="s">
        <v>35</v>
      </c>
      <c r="J276" s="11" t="s">
        <v>36</v>
      </c>
      <c r="K276" s="11" t="s">
        <v>28</v>
      </c>
      <c r="L276" s="11">
        <v>-1</v>
      </c>
      <c r="M276" s="72">
        <v>106026</v>
      </c>
      <c r="N276" s="72">
        <v>-106026</v>
      </c>
      <c r="O276" s="72">
        <v>-8482.08</v>
      </c>
      <c r="P276" s="11" t="s">
        <v>29</v>
      </c>
      <c r="Q276" s="11" t="s">
        <v>366</v>
      </c>
      <c r="R276" s="15">
        <v>0.08</v>
      </c>
      <c r="S276" s="60" t="str">
        <f t="shared" ref="S276" si="63">"HBTL"&amp;RIGHT(A276,10)</f>
        <v>HBTL2512000080</v>
      </c>
      <c r="T276" s="62">
        <f t="shared" ref="T276" si="64">C276</f>
        <v>45992</v>
      </c>
      <c r="U276" s="62">
        <v>46022</v>
      </c>
      <c r="V276" s="60" t="s">
        <v>303</v>
      </c>
      <c r="X276" s="60" t="str">
        <f>IFERROR(VLOOKUP(Q276,'Mã KH'!$A:$C,3,0),VLOOKUP(LEFT(E276,8),'Mã KH'!$B:$C,2,0))</f>
        <v>brg12741</v>
      </c>
      <c r="Y276" s="60" t="str">
        <f t="shared" ref="Y276" si="65">"Hàng trả - "&amp;Q276</f>
        <v>Hàng trả - CH Haprofood 9 Lê Qúy Đôn</v>
      </c>
      <c r="Z276" s="60" t="str">
        <f>VLOOKUP(J276,'mã sp'!$B$2:$D$9,3,0)</f>
        <v>GXD500</v>
      </c>
      <c r="AA276">
        <f t="shared" ref="AA276" si="66">-L276</f>
        <v>1</v>
      </c>
      <c r="AB276" s="29">
        <f t="shared" ref="AB276" si="67">M276</f>
        <v>106026</v>
      </c>
      <c r="AC276" s="29">
        <f t="shared" ref="AC276" si="68">(AA276*AB276)*8%</f>
        <v>8482.08</v>
      </c>
      <c r="AD276" s="29">
        <f t="shared" ref="AD276" si="69">(AA276*AB276)+AC276</f>
        <v>114508.08</v>
      </c>
    </row>
    <row r="277" spans="1:30" x14ac:dyDescent="0.25">
      <c r="A277" s="11" t="s">
        <v>774</v>
      </c>
      <c r="B277" s="11" t="s">
        <v>20</v>
      </c>
      <c r="C277" s="12">
        <v>45993</v>
      </c>
      <c r="D277" s="11" t="s">
        <v>21</v>
      </c>
      <c r="E277" s="11" t="s">
        <v>111</v>
      </c>
      <c r="F277" s="11" t="s">
        <v>775</v>
      </c>
      <c r="G277" s="11" t="s">
        <v>24</v>
      </c>
      <c r="H277" s="11" t="s">
        <v>25</v>
      </c>
      <c r="I277" s="11" t="s">
        <v>35</v>
      </c>
      <c r="J277" s="11" t="s">
        <v>36</v>
      </c>
      <c r="K277" s="11" t="s">
        <v>28</v>
      </c>
      <c r="L277" s="11">
        <v>-1</v>
      </c>
      <c r="M277" s="72">
        <v>106026</v>
      </c>
      <c r="N277" s="72">
        <v>-106026</v>
      </c>
      <c r="O277" s="72">
        <v>-8482.08</v>
      </c>
      <c r="P277" s="11" t="s">
        <v>29</v>
      </c>
      <c r="Q277" s="11" t="s">
        <v>165</v>
      </c>
      <c r="R277" s="15">
        <v>0.08</v>
      </c>
      <c r="S277" s="60" t="str">
        <f t="shared" ref="S277:S340" si="70">"HBTL"&amp;RIGHT(A277,10)</f>
        <v>HBTL2512000008</v>
      </c>
      <c r="T277" s="62">
        <f t="shared" ref="T277:T340" si="71">C277</f>
        <v>45993</v>
      </c>
      <c r="U277" s="62">
        <v>46022</v>
      </c>
      <c r="V277" s="60" t="s">
        <v>303</v>
      </c>
      <c r="X277" s="60" t="str">
        <f>IFERROR(VLOOKUP(Q277,'Mã KH'!$A:$C,3,0),VLOOKUP(LEFT(E277,8),'Mã KH'!$B:$C,2,0))</f>
        <v>brg11051</v>
      </c>
      <c r="Y277" s="60" t="str">
        <f t="shared" ref="Y277:Y340" si="72">"Hàng trả - "&amp;Q277</f>
        <v>Hàng trả - Siêu thị Fuji Trần Phú - Hà Đông</v>
      </c>
      <c r="Z277" s="60" t="str">
        <f>VLOOKUP(J277,'mã sp'!$B$2:$D$9,3,0)</f>
        <v>GXD500</v>
      </c>
      <c r="AA277">
        <f t="shared" ref="AA277:AA340" si="73">-L277</f>
        <v>1</v>
      </c>
      <c r="AB277" s="29">
        <f t="shared" ref="AB277:AB340" si="74">M277</f>
        <v>106026</v>
      </c>
      <c r="AC277" s="29">
        <f t="shared" ref="AC277:AC340" si="75">(AA277*AB277)*8%</f>
        <v>8482.08</v>
      </c>
      <c r="AD277" s="29">
        <f t="shared" ref="AD277:AD340" si="76">(AA277*AB277)+AC277</f>
        <v>114508.08</v>
      </c>
    </row>
    <row r="278" spans="1:30" x14ac:dyDescent="0.25">
      <c r="A278" s="11" t="s">
        <v>776</v>
      </c>
      <c r="B278" s="11" t="s">
        <v>20</v>
      </c>
      <c r="C278" s="12">
        <v>45993</v>
      </c>
      <c r="D278" s="11" t="s">
        <v>21</v>
      </c>
      <c r="E278" s="11" t="s">
        <v>777</v>
      </c>
      <c r="F278" s="11"/>
      <c r="G278" s="11" t="s">
        <v>24</v>
      </c>
      <c r="H278" s="11" t="s">
        <v>25</v>
      </c>
      <c r="I278" s="11" t="s">
        <v>26</v>
      </c>
      <c r="J278" s="11" t="s">
        <v>27</v>
      </c>
      <c r="K278" s="11" t="s">
        <v>28</v>
      </c>
      <c r="L278" s="11">
        <v>-1</v>
      </c>
      <c r="M278" s="72">
        <v>113113</v>
      </c>
      <c r="N278" s="72">
        <v>-113113</v>
      </c>
      <c r="O278" s="72">
        <v>-9049.0400000000009</v>
      </c>
      <c r="P278" s="11" t="s">
        <v>29</v>
      </c>
      <c r="Q278" s="11" t="s">
        <v>145</v>
      </c>
      <c r="R278" s="15">
        <v>0.08</v>
      </c>
      <c r="S278" s="60" t="str">
        <f t="shared" si="70"/>
        <v>HBTL2512000274</v>
      </c>
      <c r="T278" s="62">
        <f t="shared" si="71"/>
        <v>45993</v>
      </c>
      <c r="U278" s="62">
        <v>46022</v>
      </c>
      <c r="V278" s="60" t="s">
        <v>303</v>
      </c>
      <c r="X278" s="60" t="str">
        <f>IFERROR(VLOOKUP(Q278,'Mã KH'!$A:$C,3,0),VLOOKUP(LEFT(E278,8),'Mã KH'!$B:$C,2,0))</f>
        <v>brg12171</v>
      </c>
      <c r="Y278" s="60" t="str">
        <f t="shared" si="72"/>
        <v>Hàng trả - CH Hapro số 5 Hàm tử quan</v>
      </c>
      <c r="Z278" s="60" t="str">
        <f>VLOOKUP(J278,'mã sp'!$B$2:$D$9,3,0)</f>
        <v>CGM500</v>
      </c>
      <c r="AA278">
        <f t="shared" si="73"/>
        <v>1</v>
      </c>
      <c r="AB278" s="29">
        <f t="shared" si="74"/>
        <v>113113</v>
      </c>
      <c r="AC278" s="29">
        <f t="shared" si="75"/>
        <v>9049.0400000000009</v>
      </c>
      <c r="AD278" s="29">
        <f t="shared" si="76"/>
        <v>122162.04000000001</v>
      </c>
    </row>
    <row r="279" spans="1:30" x14ac:dyDescent="0.25">
      <c r="A279" s="11" t="s">
        <v>778</v>
      </c>
      <c r="B279" s="11" t="s">
        <v>20</v>
      </c>
      <c r="C279" s="12">
        <v>45993</v>
      </c>
      <c r="D279" s="11" t="s">
        <v>21</v>
      </c>
      <c r="E279" s="11" t="s">
        <v>779</v>
      </c>
      <c r="F279" s="11"/>
      <c r="G279" s="11" t="s">
        <v>24</v>
      </c>
      <c r="H279" s="11" t="s">
        <v>25</v>
      </c>
      <c r="I279" s="11" t="s">
        <v>63</v>
      </c>
      <c r="J279" s="11" t="s">
        <v>64</v>
      </c>
      <c r="K279" s="11" t="s">
        <v>28</v>
      </c>
      <c r="L279" s="11">
        <v>-1</v>
      </c>
      <c r="M279" s="72">
        <v>52815</v>
      </c>
      <c r="N279" s="72">
        <v>-52815</v>
      </c>
      <c r="O279" s="72">
        <v>-4225.2</v>
      </c>
      <c r="P279" s="11" t="s">
        <v>29</v>
      </c>
      <c r="Q279" s="11" t="s">
        <v>129</v>
      </c>
      <c r="R279" s="15">
        <v>0.08</v>
      </c>
      <c r="S279" s="60" t="str">
        <f t="shared" si="70"/>
        <v>HBTL2512000219</v>
      </c>
      <c r="T279" s="62">
        <f t="shared" si="71"/>
        <v>45993</v>
      </c>
      <c r="U279" s="62">
        <v>46022</v>
      </c>
      <c r="V279" s="60" t="s">
        <v>303</v>
      </c>
      <c r="X279" s="60" t="str">
        <f>IFERROR(VLOOKUP(Q279,'Mã KH'!$A:$C,3,0),VLOOKUP(LEFT(E279,8),'Mã KH'!$B:$C,2,0))</f>
        <v>brg12691</v>
      </c>
      <c r="Y279" s="60" t="str">
        <f t="shared" si="72"/>
        <v>Hàng trả - BRG mart Intracom Đông Anh</v>
      </c>
      <c r="Z279" s="60" t="str">
        <f>VLOOKUP(J279,'mã sp'!$B$2:$D$9,3,0)</f>
        <v>TH200</v>
      </c>
      <c r="AA279">
        <f t="shared" si="73"/>
        <v>1</v>
      </c>
      <c r="AB279" s="29">
        <f t="shared" si="74"/>
        <v>52815</v>
      </c>
      <c r="AC279" s="29">
        <f t="shared" si="75"/>
        <v>4225.2</v>
      </c>
      <c r="AD279" s="29">
        <f t="shared" si="76"/>
        <v>57040.2</v>
      </c>
    </row>
    <row r="280" spans="1:30" x14ac:dyDescent="0.25">
      <c r="A280" s="11" t="s">
        <v>780</v>
      </c>
      <c r="B280" s="11" t="s">
        <v>20</v>
      </c>
      <c r="C280" s="12">
        <v>45993</v>
      </c>
      <c r="D280" s="11" t="s">
        <v>21</v>
      </c>
      <c r="E280" s="11" t="s">
        <v>781</v>
      </c>
      <c r="F280" s="11" t="s">
        <v>782</v>
      </c>
      <c r="G280" s="11" t="s">
        <v>24</v>
      </c>
      <c r="H280" s="11" t="s">
        <v>25</v>
      </c>
      <c r="I280" s="11" t="s">
        <v>63</v>
      </c>
      <c r="J280" s="11" t="s">
        <v>64</v>
      </c>
      <c r="K280" s="11" t="s">
        <v>28</v>
      </c>
      <c r="L280" s="11">
        <v>-2</v>
      </c>
      <c r="M280" s="72">
        <v>52815</v>
      </c>
      <c r="N280" s="72">
        <v>-105630</v>
      </c>
      <c r="O280" s="72">
        <v>-8450.4</v>
      </c>
      <c r="P280" s="11" t="s">
        <v>29</v>
      </c>
      <c r="Q280" s="11" t="s">
        <v>135</v>
      </c>
      <c r="R280" s="15">
        <v>0.08</v>
      </c>
      <c r="S280" s="60" t="str">
        <f t="shared" si="70"/>
        <v>HBTL2512000189</v>
      </c>
      <c r="T280" s="62">
        <f t="shared" si="71"/>
        <v>45993</v>
      </c>
      <c r="U280" s="62">
        <v>46022</v>
      </c>
      <c r="V280" s="60" t="s">
        <v>303</v>
      </c>
      <c r="X280" s="60" t="str">
        <f>IFERROR(VLOOKUP(Q280,'Mã KH'!$A:$C,3,0),VLOOKUP(LEFT(E280,8),'Mã KH'!$B:$C,2,0))</f>
        <v>brg13041</v>
      </c>
      <c r="Y280" s="60" t="str">
        <f t="shared" si="72"/>
        <v>Hàng trả - Seikamart 275 nguyễn Trãi</v>
      </c>
      <c r="Z280" s="60" t="str">
        <f>VLOOKUP(J280,'mã sp'!$B$2:$D$9,3,0)</f>
        <v>TH200</v>
      </c>
      <c r="AA280">
        <f t="shared" si="73"/>
        <v>2</v>
      </c>
      <c r="AB280" s="29">
        <f t="shared" si="74"/>
        <v>52815</v>
      </c>
      <c r="AC280" s="29">
        <f t="shared" si="75"/>
        <v>8450.4</v>
      </c>
      <c r="AD280" s="29">
        <f t="shared" si="76"/>
        <v>114080.4</v>
      </c>
    </row>
    <row r="281" spans="1:30" x14ac:dyDescent="0.25">
      <c r="A281" s="11" t="s">
        <v>780</v>
      </c>
      <c r="B281" s="11" t="s">
        <v>20</v>
      </c>
      <c r="C281" s="12">
        <v>45993</v>
      </c>
      <c r="D281" s="11" t="s">
        <v>21</v>
      </c>
      <c r="E281" s="11" t="s">
        <v>781</v>
      </c>
      <c r="F281" s="11" t="s">
        <v>782</v>
      </c>
      <c r="G281" s="11" t="s">
        <v>24</v>
      </c>
      <c r="H281" s="11" t="s">
        <v>25</v>
      </c>
      <c r="I281" s="11" t="s">
        <v>57</v>
      </c>
      <c r="J281" s="11" t="s">
        <v>58</v>
      </c>
      <c r="K281" s="11" t="s">
        <v>28</v>
      </c>
      <c r="L281" s="11">
        <v>-2</v>
      </c>
      <c r="M281" s="72">
        <v>47673</v>
      </c>
      <c r="N281" s="72">
        <v>-95346</v>
      </c>
      <c r="O281" s="72">
        <v>-7627.68</v>
      </c>
      <c r="P281" s="11" t="s">
        <v>29</v>
      </c>
      <c r="Q281" s="11" t="s">
        <v>135</v>
      </c>
      <c r="R281" s="15">
        <v>0.08</v>
      </c>
      <c r="S281" s="60" t="str">
        <f t="shared" si="70"/>
        <v>HBTL2512000189</v>
      </c>
      <c r="T281" s="62">
        <f t="shared" si="71"/>
        <v>45993</v>
      </c>
      <c r="U281" s="62">
        <v>46022</v>
      </c>
      <c r="V281" s="60" t="s">
        <v>303</v>
      </c>
      <c r="X281" s="60" t="str">
        <f>IFERROR(VLOOKUP(Q281,'Mã KH'!$A:$C,3,0),VLOOKUP(LEFT(E281,8),'Mã KH'!$B:$C,2,0))</f>
        <v>brg13041</v>
      </c>
      <c r="Y281" s="60" t="str">
        <f t="shared" si="72"/>
        <v>Hàng trả - Seikamart 275 nguyễn Trãi</v>
      </c>
      <c r="Z281" s="60" t="str">
        <f>VLOOKUP(J281,'mã sp'!$B$2:$D$9,3,0)</f>
        <v>GTLX250G</v>
      </c>
      <c r="AA281">
        <f t="shared" si="73"/>
        <v>2</v>
      </c>
      <c r="AB281" s="29">
        <f t="shared" si="74"/>
        <v>47673</v>
      </c>
      <c r="AC281" s="29">
        <f t="shared" si="75"/>
        <v>7627.68</v>
      </c>
      <c r="AD281" s="29">
        <f t="shared" si="76"/>
        <v>102973.68</v>
      </c>
    </row>
    <row r="282" spans="1:30" x14ac:dyDescent="0.25">
      <c r="A282" s="11" t="s">
        <v>774</v>
      </c>
      <c r="B282" s="11" t="s">
        <v>20</v>
      </c>
      <c r="C282" s="12">
        <v>45993</v>
      </c>
      <c r="D282" s="11" t="s">
        <v>21</v>
      </c>
      <c r="E282" s="11" t="s">
        <v>111</v>
      </c>
      <c r="F282" s="11" t="s">
        <v>775</v>
      </c>
      <c r="G282" s="11" t="s">
        <v>24</v>
      </c>
      <c r="H282" s="11" t="s">
        <v>25</v>
      </c>
      <c r="I282" s="11" t="s">
        <v>43</v>
      </c>
      <c r="J282" s="11" t="s">
        <v>44</v>
      </c>
      <c r="K282" s="11" t="s">
        <v>45</v>
      </c>
      <c r="L282" s="11">
        <v>-1</v>
      </c>
      <c r="M282" s="72">
        <v>105505</v>
      </c>
      <c r="N282" s="72">
        <v>-105505</v>
      </c>
      <c r="O282" s="72">
        <v>-8440.4</v>
      </c>
      <c r="P282" s="11" t="s">
        <v>29</v>
      </c>
      <c r="Q282" s="11" t="s">
        <v>165</v>
      </c>
      <c r="R282" s="15">
        <v>0.08</v>
      </c>
      <c r="S282" s="60" t="str">
        <f t="shared" si="70"/>
        <v>HBTL2512000008</v>
      </c>
      <c r="T282" s="62">
        <f t="shared" si="71"/>
        <v>45993</v>
      </c>
      <c r="U282" s="62">
        <v>46022</v>
      </c>
      <c r="V282" s="60" t="s">
        <v>303</v>
      </c>
      <c r="X282" s="60" t="str">
        <f>IFERROR(VLOOKUP(Q282,'Mã KH'!$A:$C,3,0),VLOOKUP(LEFT(E282,8),'Mã KH'!$B:$C,2,0))</f>
        <v>brg11051</v>
      </c>
      <c r="Y282" s="60" t="str">
        <f t="shared" si="72"/>
        <v>Hàng trả - Siêu thị Fuji Trần Phú - Hà Đông</v>
      </c>
      <c r="Z282" s="60" t="str">
        <f>VLOOKUP(J282,'mã sp'!$B$2:$D$9,3,0)</f>
        <v>GM500</v>
      </c>
      <c r="AA282">
        <f t="shared" si="73"/>
        <v>1</v>
      </c>
      <c r="AB282" s="29">
        <f t="shared" si="74"/>
        <v>105505</v>
      </c>
      <c r="AC282" s="29">
        <f t="shared" si="75"/>
        <v>8440.4</v>
      </c>
      <c r="AD282" s="29">
        <f t="shared" si="76"/>
        <v>113945.4</v>
      </c>
    </row>
    <row r="283" spans="1:30" x14ac:dyDescent="0.25">
      <c r="A283" s="11" t="s">
        <v>783</v>
      </c>
      <c r="B283" s="11" t="s">
        <v>20</v>
      </c>
      <c r="C283" s="12">
        <v>45994</v>
      </c>
      <c r="D283" s="11" t="s">
        <v>21</v>
      </c>
      <c r="E283" s="11" t="s">
        <v>784</v>
      </c>
      <c r="F283" s="11"/>
      <c r="G283" s="11" t="s">
        <v>24</v>
      </c>
      <c r="H283" s="11" t="s">
        <v>25</v>
      </c>
      <c r="I283" s="11" t="s">
        <v>43</v>
      </c>
      <c r="J283" s="11" t="s">
        <v>44</v>
      </c>
      <c r="K283" s="11" t="s">
        <v>45</v>
      </c>
      <c r="L283" s="11">
        <v>-1</v>
      </c>
      <c r="M283" s="72">
        <v>110780</v>
      </c>
      <c r="N283" s="72">
        <v>-110780</v>
      </c>
      <c r="O283" s="72">
        <v>-8862.4</v>
      </c>
      <c r="P283" s="11" t="s">
        <v>29</v>
      </c>
      <c r="Q283" s="11" t="s">
        <v>129</v>
      </c>
      <c r="R283" s="15">
        <v>0.08</v>
      </c>
      <c r="S283" s="60" t="str">
        <f t="shared" si="70"/>
        <v>HBTL2512000288</v>
      </c>
      <c r="T283" s="62">
        <f t="shared" si="71"/>
        <v>45994</v>
      </c>
      <c r="U283" s="62">
        <v>46022</v>
      </c>
      <c r="V283" s="60" t="s">
        <v>303</v>
      </c>
      <c r="X283" s="60" t="str">
        <f>IFERROR(VLOOKUP(Q283,'Mã KH'!$A:$C,3,0),VLOOKUP(LEFT(E283,8),'Mã KH'!$B:$C,2,0))</f>
        <v>brg12691</v>
      </c>
      <c r="Y283" s="60" t="str">
        <f t="shared" si="72"/>
        <v>Hàng trả - BRG mart Intracom Đông Anh</v>
      </c>
      <c r="Z283" s="60" t="str">
        <f>VLOOKUP(J283,'mã sp'!$B$2:$D$9,3,0)</f>
        <v>GM500</v>
      </c>
      <c r="AA283">
        <f t="shared" si="73"/>
        <v>1</v>
      </c>
      <c r="AB283" s="29">
        <f t="shared" si="74"/>
        <v>110780</v>
      </c>
      <c r="AC283" s="29">
        <f t="shared" si="75"/>
        <v>8862.4</v>
      </c>
      <c r="AD283" s="29">
        <f t="shared" si="76"/>
        <v>119642.4</v>
      </c>
    </row>
    <row r="284" spans="1:30" x14ac:dyDescent="0.25">
      <c r="A284" s="11" t="s">
        <v>785</v>
      </c>
      <c r="B284" s="11" t="s">
        <v>20</v>
      </c>
      <c r="C284" s="12">
        <v>45994</v>
      </c>
      <c r="D284" s="11" t="s">
        <v>21</v>
      </c>
      <c r="E284" s="11" t="s">
        <v>786</v>
      </c>
      <c r="F284" s="11" t="s">
        <v>674</v>
      </c>
      <c r="G284" s="11" t="s">
        <v>24</v>
      </c>
      <c r="H284" s="11" t="s">
        <v>25</v>
      </c>
      <c r="I284" s="11" t="s">
        <v>26</v>
      </c>
      <c r="J284" s="11" t="s">
        <v>27</v>
      </c>
      <c r="K284" s="11" t="s">
        <v>28</v>
      </c>
      <c r="L284" s="11">
        <v>-1</v>
      </c>
      <c r="M284" s="72">
        <v>113113</v>
      </c>
      <c r="N284" s="72">
        <v>-113113</v>
      </c>
      <c r="O284" s="72">
        <v>-9049.0400000000009</v>
      </c>
      <c r="P284" s="11" t="s">
        <v>29</v>
      </c>
      <c r="Q284" s="11" t="s">
        <v>368</v>
      </c>
      <c r="R284" s="15">
        <v>0.08</v>
      </c>
      <c r="S284" s="60" t="str">
        <f t="shared" si="70"/>
        <v>HBTL2512000379</v>
      </c>
      <c r="T284" s="62">
        <f t="shared" si="71"/>
        <v>45994</v>
      </c>
      <c r="U284" s="62">
        <v>46022</v>
      </c>
      <c r="V284" s="60" t="s">
        <v>303</v>
      </c>
      <c r="X284" s="60" t="str">
        <f>IFERROR(VLOOKUP(Q284,'Mã KH'!$A:$C,3,0),VLOOKUP(LEFT(E284,8),'Mã KH'!$B:$C,2,0))</f>
        <v>brg10041</v>
      </c>
      <c r="Y284" s="60" t="str">
        <f t="shared" si="72"/>
        <v>Hàng trả - Siêu thị intimex Hải Dương</v>
      </c>
      <c r="Z284" s="60" t="str">
        <f>VLOOKUP(J284,'mã sp'!$B$2:$D$9,3,0)</f>
        <v>CGM500</v>
      </c>
      <c r="AA284">
        <f t="shared" si="73"/>
        <v>1</v>
      </c>
      <c r="AB284" s="29">
        <f t="shared" si="74"/>
        <v>113113</v>
      </c>
      <c r="AC284" s="29">
        <f t="shared" si="75"/>
        <v>9049.0400000000009</v>
      </c>
      <c r="AD284" s="29">
        <f t="shared" si="76"/>
        <v>122162.04000000001</v>
      </c>
    </row>
    <row r="285" spans="1:30" x14ac:dyDescent="0.25">
      <c r="A285" s="11" t="s">
        <v>785</v>
      </c>
      <c r="B285" s="11" t="s">
        <v>20</v>
      </c>
      <c r="C285" s="12">
        <v>45994</v>
      </c>
      <c r="D285" s="11" t="s">
        <v>21</v>
      </c>
      <c r="E285" s="11" t="s">
        <v>786</v>
      </c>
      <c r="F285" s="11" t="s">
        <v>674</v>
      </c>
      <c r="G285" s="11" t="s">
        <v>24</v>
      </c>
      <c r="H285" s="11" t="s">
        <v>25</v>
      </c>
      <c r="I285" s="11" t="s">
        <v>35</v>
      </c>
      <c r="J285" s="11" t="s">
        <v>36</v>
      </c>
      <c r="K285" s="11" t="s">
        <v>28</v>
      </c>
      <c r="L285" s="11">
        <v>-1</v>
      </c>
      <c r="M285" s="72">
        <v>106026</v>
      </c>
      <c r="N285" s="72">
        <v>-106026</v>
      </c>
      <c r="O285" s="72">
        <v>-8482.08</v>
      </c>
      <c r="P285" s="11" t="s">
        <v>29</v>
      </c>
      <c r="Q285" s="11" t="s">
        <v>368</v>
      </c>
      <c r="R285" s="15">
        <v>0.08</v>
      </c>
      <c r="S285" s="60" t="str">
        <f t="shared" si="70"/>
        <v>HBTL2512000379</v>
      </c>
      <c r="T285" s="62">
        <f t="shared" si="71"/>
        <v>45994</v>
      </c>
      <c r="U285" s="62">
        <v>46022</v>
      </c>
      <c r="V285" s="60" t="s">
        <v>303</v>
      </c>
      <c r="X285" s="60" t="str">
        <f>IFERROR(VLOOKUP(Q285,'Mã KH'!$A:$C,3,0),VLOOKUP(LEFT(E285,8),'Mã KH'!$B:$C,2,0))</f>
        <v>brg10041</v>
      </c>
      <c r="Y285" s="60" t="str">
        <f t="shared" si="72"/>
        <v>Hàng trả - Siêu thị intimex Hải Dương</v>
      </c>
      <c r="Z285" s="60" t="str">
        <f>VLOOKUP(J285,'mã sp'!$B$2:$D$9,3,0)</f>
        <v>GXD500</v>
      </c>
      <c r="AA285">
        <f t="shared" si="73"/>
        <v>1</v>
      </c>
      <c r="AB285" s="29">
        <f t="shared" si="74"/>
        <v>106026</v>
      </c>
      <c r="AC285" s="29">
        <f t="shared" si="75"/>
        <v>8482.08</v>
      </c>
      <c r="AD285" s="29">
        <f t="shared" si="76"/>
        <v>114508.08</v>
      </c>
    </row>
    <row r="286" spans="1:30" x14ac:dyDescent="0.25">
      <c r="A286" s="11" t="s">
        <v>787</v>
      </c>
      <c r="B286" s="11" t="s">
        <v>20</v>
      </c>
      <c r="C286" s="12">
        <v>45995</v>
      </c>
      <c r="D286" s="11" t="s">
        <v>21</v>
      </c>
      <c r="E286" s="11" t="s">
        <v>788</v>
      </c>
      <c r="F286" s="11" t="s">
        <v>789</v>
      </c>
      <c r="G286" s="11" t="s">
        <v>24</v>
      </c>
      <c r="H286" s="11" t="s">
        <v>25</v>
      </c>
      <c r="I286" s="11" t="s">
        <v>26</v>
      </c>
      <c r="J286" s="11" t="s">
        <v>27</v>
      </c>
      <c r="K286" s="11" t="s">
        <v>28</v>
      </c>
      <c r="L286" s="11">
        <v>-1</v>
      </c>
      <c r="M286" s="72">
        <v>113113</v>
      </c>
      <c r="N286" s="72">
        <v>-113113</v>
      </c>
      <c r="O286" s="72">
        <v>-9049.0400000000009</v>
      </c>
      <c r="P286" s="11" t="s">
        <v>29</v>
      </c>
      <c r="Q286" s="11" t="s">
        <v>30</v>
      </c>
      <c r="R286" s="15">
        <v>0.08</v>
      </c>
      <c r="S286" s="60" t="str">
        <f t="shared" si="70"/>
        <v>HBTL2512000421</v>
      </c>
      <c r="T286" s="62">
        <f t="shared" si="71"/>
        <v>45995</v>
      </c>
      <c r="U286" s="62">
        <v>46022</v>
      </c>
      <c r="V286" s="60" t="s">
        <v>303</v>
      </c>
      <c r="X286" s="60" t="str">
        <f>IFERROR(VLOOKUP(Q286,'Mã KH'!$A:$C,3,0),VLOOKUP(LEFT(E286,8),'Mã KH'!$B:$C,2,0))</f>
        <v>brg11181</v>
      </c>
      <c r="Y286" s="60" t="str">
        <f t="shared" si="72"/>
        <v>Hàng trả - Siêu thị Fuji Chính Kinh</v>
      </c>
      <c r="Z286" s="60" t="str">
        <f>VLOOKUP(J286,'mã sp'!$B$2:$D$9,3,0)</f>
        <v>CGM500</v>
      </c>
      <c r="AA286">
        <f t="shared" si="73"/>
        <v>1</v>
      </c>
      <c r="AB286" s="29">
        <f t="shared" si="74"/>
        <v>113113</v>
      </c>
      <c r="AC286" s="29">
        <f t="shared" si="75"/>
        <v>9049.0400000000009</v>
      </c>
      <c r="AD286" s="29">
        <f t="shared" si="76"/>
        <v>122162.04000000001</v>
      </c>
    </row>
    <row r="287" spans="1:30" x14ac:dyDescent="0.25">
      <c r="A287" s="11" t="s">
        <v>787</v>
      </c>
      <c r="B287" s="11" t="s">
        <v>20</v>
      </c>
      <c r="C287" s="12">
        <v>45995</v>
      </c>
      <c r="D287" s="11" t="s">
        <v>21</v>
      </c>
      <c r="E287" s="11" t="s">
        <v>788</v>
      </c>
      <c r="F287" s="11" t="s">
        <v>789</v>
      </c>
      <c r="G287" s="11" t="s">
        <v>24</v>
      </c>
      <c r="H287" s="11" t="s">
        <v>25</v>
      </c>
      <c r="I287" s="11" t="s">
        <v>43</v>
      </c>
      <c r="J287" s="11" t="s">
        <v>44</v>
      </c>
      <c r="K287" s="11" t="s">
        <v>45</v>
      </c>
      <c r="L287" s="11">
        <v>-2</v>
      </c>
      <c r="M287" s="72">
        <v>105505</v>
      </c>
      <c r="N287" s="72">
        <v>-211010</v>
      </c>
      <c r="O287" s="72">
        <v>-16880.8</v>
      </c>
      <c r="P287" s="11" t="s">
        <v>29</v>
      </c>
      <c r="Q287" s="11" t="s">
        <v>30</v>
      </c>
      <c r="R287" s="15">
        <v>0.08</v>
      </c>
      <c r="S287" s="60" t="str">
        <f t="shared" si="70"/>
        <v>HBTL2512000421</v>
      </c>
      <c r="T287" s="62">
        <f t="shared" si="71"/>
        <v>45995</v>
      </c>
      <c r="U287" s="62">
        <v>46022</v>
      </c>
      <c r="V287" s="60" t="s">
        <v>303</v>
      </c>
      <c r="X287" s="60" t="str">
        <f>IFERROR(VLOOKUP(Q287,'Mã KH'!$A:$C,3,0),VLOOKUP(LEFT(E287,8),'Mã KH'!$B:$C,2,0))</f>
        <v>brg11181</v>
      </c>
      <c r="Y287" s="60" t="str">
        <f t="shared" si="72"/>
        <v>Hàng trả - Siêu thị Fuji Chính Kinh</v>
      </c>
      <c r="Z287" s="60" t="str">
        <f>VLOOKUP(J287,'mã sp'!$B$2:$D$9,3,0)</f>
        <v>GM500</v>
      </c>
      <c r="AA287">
        <f t="shared" si="73"/>
        <v>2</v>
      </c>
      <c r="AB287" s="29">
        <f t="shared" si="74"/>
        <v>105505</v>
      </c>
      <c r="AC287" s="29">
        <f t="shared" si="75"/>
        <v>16880.8</v>
      </c>
      <c r="AD287" s="29">
        <f t="shared" si="76"/>
        <v>227890.8</v>
      </c>
    </row>
    <row r="288" spans="1:30" x14ac:dyDescent="0.25">
      <c r="A288" s="11" t="s">
        <v>790</v>
      </c>
      <c r="B288" s="11" t="s">
        <v>20</v>
      </c>
      <c r="C288" s="12">
        <v>45996</v>
      </c>
      <c r="D288" s="11" t="s">
        <v>21</v>
      </c>
      <c r="E288" s="11" t="s">
        <v>791</v>
      </c>
      <c r="F288" s="11" t="s">
        <v>167</v>
      </c>
      <c r="G288" s="11" t="s">
        <v>24</v>
      </c>
      <c r="H288" s="11" t="s">
        <v>25</v>
      </c>
      <c r="I288" s="11" t="s">
        <v>57</v>
      </c>
      <c r="J288" s="11" t="s">
        <v>58</v>
      </c>
      <c r="K288" s="11" t="s">
        <v>28</v>
      </c>
      <c r="L288" s="11">
        <v>-2</v>
      </c>
      <c r="M288" s="72">
        <v>47673</v>
      </c>
      <c r="N288" s="72">
        <v>-95346</v>
      </c>
      <c r="O288" s="72">
        <v>-7627.68</v>
      </c>
      <c r="P288" s="11" t="s">
        <v>29</v>
      </c>
      <c r="Q288" s="11" t="s">
        <v>168</v>
      </c>
      <c r="R288" s="15">
        <v>0.08</v>
      </c>
      <c r="S288" s="60" t="str">
        <f t="shared" si="70"/>
        <v>HBTL2512000571</v>
      </c>
      <c r="T288" s="62">
        <f t="shared" si="71"/>
        <v>45996</v>
      </c>
      <c r="U288" s="62">
        <v>46022</v>
      </c>
      <c r="V288" s="60" t="s">
        <v>303</v>
      </c>
      <c r="X288" s="60" t="str">
        <f>IFERROR(VLOOKUP(Q288,'Mã KH'!$A:$C,3,0),VLOOKUP(LEFT(E288,8),'Mã KH'!$B:$C,2,0))</f>
        <v>brg10141</v>
      </c>
      <c r="Y288" s="60" t="str">
        <f t="shared" si="72"/>
        <v>Hàng trả - Siêu thị intimex Như Quỳnh</v>
      </c>
      <c r="Z288" s="60" t="str">
        <f>VLOOKUP(J288,'mã sp'!$B$2:$D$9,3,0)</f>
        <v>GTLX250G</v>
      </c>
      <c r="AA288">
        <f t="shared" si="73"/>
        <v>2</v>
      </c>
      <c r="AB288" s="29">
        <f t="shared" si="74"/>
        <v>47673</v>
      </c>
      <c r="AC288" s="29">
        <f t="shared" si="75"/>
        <v>7627.68</v>
      </c>
      <c r="AD288" s="29">
        <f t="shared" si="76"/>
        <v>102973.68</v>
      </c>
    </row>
    <row r="289" spans="1:30" x14ac:dyDescent="0.25">
      <c r="A289" s="11" t="s">
        <v>792</v>
      </c>
      <c r="B289" s="11" t="s">
        <v>20</v>
      </c>
      <c r="C289" s="12">
        <v>45999</v>
      </c>
      <c r="D289" s="11" t="s">
        <v>21</v>
      </c>
      <c r="E289" s="11" t="s">
        <v>793</v>
      </c>
      <c r="F289" s="11" t="s">
        <v>167</v>
      </c>
      <c r="G289" s="11" t="s">
        <v>24</v>
      </c>
      <c r="H289" s="11" t="s">
        <v>25</v>
      </c>
      <c r="I289" s="11" t="s">
        <v>43</v>
      </c>
      <c r="J289" s="11" t="s">
        <v>44</v>
      </c>
      <c r="K289" s="11" t="s">
        <v>45</v>
      </c>
      <c r="L289" s="11">
        <v>-1</v>
      </c>
      <c r="M289" s="72">
        <v>110780</v>
      </c>
      <c r="N289" s="72">
        <v>-110780</v>
      </c>
      <c r="O289" s="72">
        <v>-8862.4</v>
      </c>
      <c r="P289" s="11" t="s">
        <v>29</v>
      </c>
      <c r="Q289" s="11" t="s">
        <v>168</v>
      </c>
      <c r="R289" s="15">
        <v>0.08</v>
      </c>
      <c r="S289" s="60" t="str">
        <f t="shared" si="70"/>
        <v>HBTL2512000746</v>
      </c>
      <c r="T289" s="62">
        <f t="shared" si="71"/>
        <v>45999</v>
      </c>
      <c r="U289" s="62">
        <v>46022</v>
      </c>
      <c r="V289" s="60" t="s">
        <v>303</v>
      </c>
      <c r="X289" s="60" t="str">
        <f>IFERROR(VLOOKUP(Q289,'Mã KH'!$A:$C,3,0),VLOOKUP(LEFT(E289,8),'Mã KH'!$B:$C,2,0))</f>
        <v>brg10141</v>
      </c>
      <c r="Y289" s="60" t="str">
        <f t="shared" si="72"/>
        <v>Hàng trả - Siêu thị intimex Như Quỳnh</v>
      </c>
      <c r="Z289" s="60" t="str">
        <f>VLOOKUP(J289,'mã sp'!$B$2:$D$9,3,0)</f>
        <v>GM500</v>
      </c>
      <c r="AA289">
        <f t="shared" si="73"/>
        <v>1</v>
      </c>
      <c r="AB289" s="29">
        <f t="shared" si="74"/>
        <v>110780</v>
      </c>
      <c r="AC289" s="29">
        <f t="shared" si="75"/>
        <v>8862.4</v>
      </c>
      <c r="AD289" s="29">
        <f t="shared" si="76"/>
        <v>119642.4</v>
      </c>
    </row>
    <row r="290" spans="1:30" x14ac:dyDescent="0.25">
      <c r="A290" s="11" t="s">
        <v>794</v>
      </c>
      <c r="B290" s="11" t="s">
        <v>20</v>
      </c>
      <c r="C290" s="12">
        <v>45999</v>
      </c>
      <c r="D290" s="11" t="s">
        <v>21</v>
      </c>
      <c r="E290" s="11" t="s">
        <v>795</v>
      </c>
      <c r="F290" s="11" t="s">
        <v>796</v>
      </c>
      <c r="G290" s="11" t="s">
        <v>24</v>
      </c>
      <c r="H290" s="11" t="s">
        <v>25</v>
      </c>
      <c r="I290" s="11" t="s">
        <v>43</v>
      </c>
      <c r="J290" s="11" t="s">
        <v>44</v>
      </c>
      <c r="K290" s="11" t="s">
        <v>45</v>
      </c>
      <c r="L290" s="11">
        <v>-1</v>
      </c>
      <c r="M290" s="72">
        <v>110780</v>
      </c>
      <c r="N290" s="72">
        <v>-110780</v>
      </c>
      <c r="O290" s="72">
        <v>-8862.4</v>
      </c>
      <c r="P290" s="11" t="s">
        <v>29</v>
      </c>
      <c r="Q290" s="11" t="s">
        <v>368</v>
      </c>
      <c r="R290" s="15">
        <v>0.08</v>
      </c>
      <c r="S290" s="60" t="str">
        <f t="shared" si="70"/>
        <v>HBTL2512000772</v>
      </c>
      <c r="T290" s="62">
        <f t="shared" si="71"/>
        <v>45999</v>
      </c>
      <c r="U290" s="62">
        <v>46022</v>
      </c>
      <c r="V290" s="60" t="s">
        <v>303</v>
      </c>
      <c r="X290" s="60" t="str">
        <f>IFERROR(VLOOKUP(Q290,'Mã KH'!$A:$C,3,0),VLOOKUP(LEFT(E290,8),'Mã KH'!$B:$C,2,0))</f>
        <v>brg10041</v>
      </c>
      <c r="Y290" s="60" t="str">
        <f t="shared" si="72"/>
        <v>Hàng trả - Siêu thị intimex Hải Dương</v>
      </c>
      <c r="Z290" s="60" t="str">
        <f>VLOOKUP(J290,'mã sp'!$B$2:$D$9,3,0)</f>
        <v>GM500</v>
      </c>
      <c r="AA290">
        <f t="shared" si="73"/>
        <v>1</v>
      </c>
      <c r="AB290" s="29">
        <f t="shared" si="74"/>
        <v>110780</v>
      </c>
      <c r="AC290" s="29">
        <f t="shared" si="75"/>
        <v>8862.4</v>
      </c>
      <c r="AD290" s="29">
        <f t="shared" si="76"/>
        <v>119642.4</v>
      </c>
    </row>
    <row r="291" spans="1:30" x14ac:dyDescent="0.25">
      <c r="A291" s="11" t="s">
        <v>797</v>
      </c>
      <c r="B291" s="11" t="s">
        <v>20</v>
      </c>
      <c r="C291" s="12">
        <v>45999</v>
      </c>
      <c r="D291" s="11" t="s">
        <v>21</v>
      </c>
      <c r="E291" s="11" t="s">
        <v>798</v>
      </c>
      <c r="F291" s="11"/>
      <c r="G291" s="11" t="s">
        <v>24</v>
      </c>
      <c r="H291" s="11" t="s">
        <v>25</v>
      </c>
      <c r="I291" s="11" t="s">
        <v>26</v>
      </c>
      <c r="J291" s="11" t="s">
        <v>27</v>
      </c>
      <c r="K291" s="11" t="s">
        <v>28</v>
      </c>
      <c r="L291" s="11">
        <v>-1</v>
      </c>
      <c r="M291" s="72">
        <v>113113</v>
      </c>
      <c r="N291" s="72">
        <v>-113113</v>
      </c>
      <c r="O291" s="72">
        <v>-9049.0400000000009</v>
      </c>
      <c r="P291" s="11" t="s">
        <v>29</v>
      </c>
      <c r="Q291" s="11" t="s">
        <v>129</v>
      </c>
      <c r="R291" s="15">
        <v>0.08</v>
      </c>
      <c r="S291" s="60" t="str">
        <f t="shared" si="70"/>
        <v>HBTL2512000704</v>
      </c>
      <c r="T291" s="62">
        <f t="shared" si="71"/>
        <v>45999</v>
      </c>
      <c r="U291" s="62">
        <v>46022</v>
      </c>
      <c r="V291" s="60" t="s">
        <v>303</v>
      </c>
      <c r="X291" s="60" t="str">
        <f>IFERROR(VLOOKUP(Q291,'Mã KH'!$A:$C,3,0),VLOOKUP(LEFT(E291,8),'Mã KH'!$B:$C,2,0))</f>
        <v>brg12691</v>
      </c>
      <c r="Y291" s="60" t="str">
        <f t="shared" si="72"/>
        <v>Hàng trả - BRG mart Intracom Đông Anh</v>
      </c>
      <c r="Z291" s="60" t="str">
        <f>VLOOKUP(J291,'mã sp'!$B$2:$D$9,3,0)</f>
        <v>CGM500</v>
      </c>
      <c r="AA291">
        <f t="shared" si="73"/>
        <v>1</v>
      </c>
      <c r="AB291" s="29">
        <f t="shared" si="74"/>
        <v>113113</v>
      </c>
      <c r="AC291" s="29">
        <f t="shared" si="75"/>
        <v>9049.0400000000009</v>
      </c>
      <c r="AD291" s="29">
        <f t="shared" si="76"/>
        <v>122162.04000000001</v>
      </c>
    </row>
    <row r="292" spans="1:30" x14ac:dyDescent="0.25">
      <c r="A292" s="11" t="s">
        <v>799</v>
      </c>
      <c r="B292" s="11" t="s">
        <v>20</v>
      </c>
      <c r="C292" s="12">
        <v>46000</v>
      </c>
      <c r="D292" s="11" t="s">
        <v>21</v>
      </c>
      <c r="E292" s="11" t="s">
        <v>800</v>
      </c>
      <c r="F292" s="11" t="s">
        <v>801</v>
      </c>
      <c r="G292" s="11" t="s">
        <v>24</v>
      </c>
      <c r="H292" s="11" t="s">
        <v>25</v>
      </c>
      <c r="I292" s="11" t="s">
        <v>43</v>
      </c>
      <c r="J292" s="11" t="s">
        <v>44</v>
      </c>
      <c r="K292" s="11" t="s">
        <v>45</v>
      </c>
      <c r="L292" s="11">
        <v>-1</v>
      </c>
      <c r="M292" s="72">
        <v>105505</v>
      </c>
      <c r="N292" s="72">
        <v>-105505</v>
      </c>
      <c r="O292" s="72">
        <v>-8440.4</v>
      </c>
      <c r="P292" s="11" t="s">
        <v>29</v>
      </c>
      <c r="Q292" s="11" t="s">
        <v>399</v>
      </c>
      <c r="R292" s="15">
        <v>0.08</v>
      </c>
      <c r="S292" s="60" t="str">
        <f t="shared" si="70"/>
        <v>HBTL2512000921</v>
      </c>
      <c r="T292" s="62">
        <f t="shared" si="71"/>
        <v>46000</v>
      </c>
      <c r="U292" s="62">
        <v>46022</v>
      </c>
      <c r="V292" s="60" t="s">
        <v>303</v>
      </c>
      <c r="X292" s="60" t="str">
        <f>IFERROR(VLOOKUP(Q292,'Mã KH'!$A:$C,3,0),VLOOKUP(LEFT(E292,8),'Mã KH'!$B:$C,2,0))</f>
        <v>brg10031</v>
      </c>
      <c r="Y292" s="60" t="str">
        <f t="shared" si="72"/>
        <v>Hàng trả - Siêu thị Fuji Ngọc Khánh</v>
      </c>
      <c r="Z292" s="60" t="str">
        <f>VLOOKUP(J292,'mã sp'!$B$2:$D$9,3,0)</f>
        <v>GM500</v>
      </c>
      <c r="AA292">
        <f t="shared" si="73"/>
        <v>1</v>
      </c>
      <c r="AB292" s="29">
        <f t="shared" si="74"/>
        <v>105505</v>
      </c>
      <c r="AC292" s="29">
        <f t="shared" si="75"/>
        <v>8440.4</v>
      </c>
      <c r="AD292" s="29">
        <f t="shared" si="76"/>
        <v>113945.4</v>
      </c>
    </row>
    <row r="293" spans="1:30" x14ac:dyDescent="0.25">
      <c r="A293" s="11" t="s">
        <v>799</v>
      </c>
      <c r="B293" s="11" t="s">
        <v>20</v>
      </c>
      <c r="C293" s="12">
        <v>46000</v>
      </c>
      <c r="D293" s="11" t="s">
        <v>21</v>
      </c>
      <c r="E293" s="11" t="s">
        <v>800</v>
      </c>
      <c r="F293" s="11" t="s">
        <v>801</v>
      </c>
      <c r="G293" s="11" t="s">
        <v>24</v>
      </c>
      <c r="H293" s="11" t="s">
        <v>25</v>
      </c>
      <c r="I293" s="11" t="s">
        <v>35</v>
      </c>
      <c r="J293" s="11" t="s">
        <v>36</v>
      </c>
      <c r="K293" s="11" t="s">
        <v>28</v>
      </c>
      <c r="L293" s="11">
        <v>-1</v>
      </c>
      <c r="M293" s="72">
        <v>106026</v>
      </c>
      <c r="N293" s="72">
        <v>-106026</v>
      </c>
      <c r="O293" s="72">
        <v>-8482.08</v>
      </c>
      <c r="P293" s="11" t="s">
        <v>29</v>
      </c>
      <c r="Q293" s="11" t="s">
        <v>399</v>
      </c>
      <c r="R293" s="15">
        <v>0.08</v>
      </c>
      <c r="S293" s="60" t="str">
        <f t="shared" si="70"/>
        <v>HBTL2512000921</v>
      </c>
      <c r="T293" s="62">
        <f t="shared" si="71"/>
        <v>46000</v>
      </c>
      <c r="U293" s="62">
        <v>46022</v>
      </c>
      <c r="V293" s="60" t="s">
        <v>303</v>
      </c>
      <c r="X293" s="60" t="str">
        <f>IFERROR(VLOOKUP(Q293,'Mã KH'!$A:$C,3,0),VLOOKUP(LEFT(E293,8),'Mã KH'!$B:$C,2,0))</f>
        <v>brg10031</v>
      </c>
      <c r="Y293" s="60" t="str">
        <f t="shared" si="72"/>
        <v>Hàng trả - Siêu thị Fuji Ngọc Khánh</v>
      </c>
      <c r="Z293" s="60" t="str">
        <f>VLOOKUP(J293,'mã sp'!$B$2:$D$9,3,0)</f>
        <v>GXD500</v>
      </c>
      <c r="AA293">
        <f t="shared" si="73"/>
        <v>1</v>
      </c>
      <c r="AB293" s="29">
        <f t="shared" si="74"/>
        <v>106026</v>
      </c>
      <c r="AC293" s="29">
        <f t="shared" si="75"/>
        <v>8482.08</v>
      </c>
      <c r="AD293" s="29">
        <f t="shared" si="76"/>
        <v>114508.08</v>
      </c>
    </row>
    <row r="294" spans="1:30" x14ac:dyDescent="0.25">
      <c r="A294" s="11" t="s">
        <v>802</v>
      </c>
      <c r="B294" s="11" t="s">
        <v>20</v>
      </c>
      <c r="C294" s="12">
        <v>46000</v>
      </c>
      <c r="D294" s="11" t="s">
        <v>21</v>
      </c>
      <c r="E294" s="11" t="s">
        <v>803</v>
      </c>
      <c r="F294" s="11" t="s">
        <v>804</v>
      </c>
      <c r="G294" s="11" t="s">
        <v>24</v>
      </c>
      <c r="H294" s="11" t="s">
        <v>25</v>
      </c>
      <c r="I294" s="11" t="s">
        <v>43</v>
      </c>
      <c r="J294" s="11" t="s">
        <v>44</v>
      </c>
      <c r="K294" s="11" t="s">
        <v>45</v>
      </c>
      <c r="L294" s="11">
        <v>-2</v>
      </c>
      <c r="M294" s="72">
        <v>110780</v>
      </c>
      <c r="N294" s="72">
        <v>-221560</v>
      </c>
      <c r="O294" s="72">
        <v>-17724.8</v>
      </c>
      <c r="P294" s="11" t="s">
        <v>29</v>
      </c>
      <c r="Q294" s="11" t="s">
        <v>100</v>
      </c>
      <c r="R294" s="15">
        <v>0.08</v>
      </c>
      <c r="S294" s="60" t="str">
        <f t="shared" si="70"/>
        <v>HBTL2512000904</v>
      </c>
      <c r="T294" s="62">
        <f t="shared" si="71"/>
        <v>46000</v>
      </c>
      <c r="U294" s="62">
        <v>46022</v>
      </c>
      <c r="V294" s="60" t="s">
        <v>303</v>
      </c>
      <c r="X294" s="60" t="str">
        <f>IFERROR(VLOOKUP(Q294,'Mã KH'!$A:$C,3,0),VLOOKUP(LEFT(E294,8),'Mã KH'!$B:$C,2,0))</f>
        <v>brg11211</v>
      </c>
      <c r="Y294" s="60" t="str">
        <f t="shared" si="72"/>
        <v>Hàng trả - Fujimart 67 Trần Phú - Ba Đình</v>
      </c>
      <c r="Z294" s="60" t="str">
        <f>VLOOKUP(J294,'mã sp'!$B$2:$D$9,3,0)</f>
        <v>GM500</v>
      </c>
      <c r="AA294">
        <f t="shared" si="73"/>
        <v>2</v>
      </c>
      <c r="AB294" s="29">
        <f t="shared" si="74"/>
        <v>110780</v>
      </c>
      <c r="AC294" s="29">
        <f t="shared" si="75"/>
        <v>17724.8</v>
      </c>
      <c r="AD294" s="29">
        <f t="shared" si="76"/>
        <v>239284.8</v>
      </c>
    </row>
    <row r="295" spans="1:30" x14ac:dyDescent="0.25">
      <c r="A295" s="11" t="s">
        <v>805</v>
      </c>
      <c r="B295" s="11" t="s">
        <v>20</v>
      </c>
      <c r="C295" s="12">
        <v>46000</v>
      </c>
      <c r="D295" s="11" t="s">
        <v>21</v>
      </c>
      <c r="E295" s="11" t="s">
        <v>806</v>
      </c>
      <c r="F295" s="11" t="s">
        <v>502</v>
      </c>
      <c r="G295" s="11" t="s">
        <v>24</v>
      </c>
      <c r="H295" s="11" t="s">
        <v>25</v>
      </c>
      <c r="I295" s="11" t="s">
        <v>73</v>
      </c>
      <c r="J295" s="11" t="s">
        <v>74</v>
      </c>
      <c r="K295" s="11" t="s">
        <v>45</v>
      </c>
      <c r="L295" s="11">
        <v>-1</v>
      </c>
      <c r="M295" s="72">
        <v>69759</v>
      </c>
      <c r="N295" s="72">
        <v>-69759</v>
      </c>
      <c r="O295" s="72">
        <v>-5580.72</v>
      </c>
      <c r="P295" s="11" t="s">
        <v>29</v>
      </c>
      <c r="Q295" s="11" t="s">
        <v>149</v>
      </c>
      <c r="R295" s="15">
        <v>0.08</v>
      </c>
      <c r="S295" s="60" t="str">
        <f t="shared" si="70"/>
        <v>HBTL2512000889</v>
      </c>
      <c r="T295" s="62">
        <f t="shared" si="71"/>
        <v>46000</v>
      </c>
      <c r="U295" s="62">
        <v>46022</v>
      </c>
      <c r="V295" s="60" t="s">
        <v>303</v>
      </c>
      <c r="X295" s="60" t="str">
        <f>IFERROR(VLOOKUP(Q295,'Mã KH'!$A:$C,3,0),VLOOKUP(LEFT(E295,8),'Mã KH'!$B:$C,2,0))</f>
        <v>brg12241</v>
      </c>
      <c r="Y295" s="60" t="str">
        <f t="shared" si="72"/>
        <v>Hàng trả - CH Hapro Chợ Bưởi</v>
      </c>
      <c r="Z295" s="60" t="str">
        <f>VLOOKUP(J295,'mã sp'!$B$2:$D$9,3,0)</f>
        <v>CGM300</v>
      </c>
      <c r="AA295">
        <f t="shared" si="73"/>
        <v>1</v>
      </c>
      <c r="AB295" s="29">
        <f t="shared" si="74"/>
        <v>69759</v>
      </c>
      <c r="AC295" s="29">
        <f t="shared" si="75"/>
        <v>5580.72</v>
      </c>
      <c r="AD295" s="29">
        <f t="shared" si="76"/>
        <v>75339.72</v>
      </c>
    </row>
    <row r="296" spans="1:30" x14ac:dyDescent="0.25">
      <c r="A296" s="11" t="s">
        <v>807</v>
      </c>
      <c r="B296" s="11" t="s">
        <v>20</v>
      </c>
      <c r="C296" s="12">
        <v>46000</v>
      </c>
      <c r="D296" s="11" t="s">
        <v>21</v>
      </c>
      <c r="E296" s="11" t="s">
        <v>808</v>
      </c>
      <c r="F296" s="11" t="s">
        <v>809</v>
      </c>
      <c r="G296" s="11" t="s">
        <v>24</v>
      </c>
      <c r="H296" s="11" t="s">
        <v>25</v>
      </c>
      <c r="I296" s="11" t="s">
        <v>43</v>
      </c>
      <c r="J296" s="11" t="s">
        <v>44</v>
      </c>
      <c r="K296" s="11" t="s">
        <v>45</v>
      </c>
      <c r="L296" s="11">
        <v>-1</v>
      </c>
      <c r="M296" s="72">
        <v>99702</v>
      </c>
      <c r="N296" s="72">
        <v>-99702</v>
      </c>
      <c r="O296" s="72">
        <v>-7976.16</v>
      </c>
      <c r="P296" s="11" t="s">
        <v>29</v>
      </c>
      <c r="Q296" s="11" t="s">
        <v>810</v>
      </c>
      <c r="R296" s="15">
        <v>0.08</v>
      </c>
      <c r="S296" s="60" t="str">
        <f t="shared" si="70"/>
        <v>HBTL2512000891</v>
      </c>
      <c r="T296" s="62">
        <f t="shared" si="71"/>
        <v>46000</v>
      </c>
      <c r="U296" s="62">
        <v>46022</v>
      </c>
      <c r="V296" s="60" t="s">
        <v>303</v>
      </c>
      <c r="X296" s="60" t="str">
        <f>IFERROR(VLOOKUP(Q296,'Mã KH'!$A:$C,3,0),VLOOKUP(LEFT(E296,8),'Mã KH'!$B:$C,2,0))</f>
        <v>BRG01</v>
      </c>
      <c r="Y296" s="60" t="str">
        <f t="shared" si="72"/>
        <v>Hàng trả - Siêu thị intimex Hưng Yên</v>
      </c>
      <c r="Z296" s="60" t="str">
        <f>VLOOKUP(J296,'mã sp'!$B$2:$D$9,3,0)</f>
        <v>GM500</v>
      </c>
      <c r="AA296">
        <f t="shared" si="73"/>
        <v>1</v>
      </c>
      <c r="AB296" s="29">
        <f t="shared" si="74"/>
        <v>99702</v>
      </c>
      <c r="AC296" s="29">
        <f t="shared" si="75"/>
        <v>7976.16</v>
      </c>
      <c r="AD296" s="29">
        <f t="shared" si="76"/>
        <v>107678.16</v>
      </c>
    </row>
    <row r="297" spans="1:30" x14ac:dyDescent="0.25">
      <c r="A297" s="11" t="s">
        <v>811</v>
      </c>
      <c r="B297" s="11" t="s">
        <v>20</v>
      </c>
      <c r="C297" s="12">
        <v>46001</v>
      </c>
      <c r="D297" s="11" t="s">
        <v>21</v>
      </c>
      <c r="E297" s="11" t="s">
        <v>812</v>
      </c>
      <c r="F297" s="11"/>
      <c r="G297" s="11" t="s">
        <v>24</v>
      </c>
      <c r="H297" s="11" t="s">
        <v>25</v>
      </c>
      <c r="I297" s="11" t="s">
        <v>43</v>
      </c>
      <c r="J297" s="11" t="s">
        <v>44</v>
      </c>
      <c r="K297" s="11" t="s">
        <v>45</v>
      </c>
      <c r="L297" s="11">
        <v>-2</v>
      </c>
      <c r="M297" s="72">
        <v>110780</v>
      </c>
      <c r="N297" s="72">
        <v>-221560</v>
      </c>
      <c r="O297" s="72">
        <v>-17724.8</v>
      </c>
      <c r="P297" s="11" t="s">
        <v>29</v>
      </c>
      <c r="Q297" s="11" t="s">
        <v>138</v>
      </c>
      <c r="R297" s="15">
        <v>0.08</v>
      </c>
      <c r="S297" s="60" t="str">
        <f t="shared" si="70"/>
        <v>HBTL2512000988</v>
      </c>
      <c r="T297" s="62">
        <f t="shared" si="71"/>
        <v>46001</v>
      </c>
      <c r="U297" s="62">
        <v>46022</v>
      </c>
      <c r="V297" s="60" t="s">
        <v>303</v>
      </c>
      <c r="X297" s="60" t="str">
        <f>IFERROR(VLOOKUP(Q297,'Mã KH'!$A:$C,3,0),VLOOKUP(LEFT(E297,8),'Mã KH'!$B:$C,2,0))</f>
        <v>brg13061</v>
      </c>
      <c r="Y297" s="60" t="str">
        <f t="shared" si="72"/>
        <v>Hàng trả - Seika Dimond Westlake 98 Tô Ngọc Vân</v>
      </c>
      <c r="Z297" s="60" t="str">
        <f>VLOOKUP(J297,'mã sp'!$B$2:$D$9,3,0)</f>
        <v>GM500</v>
      </c>
      <c r="AA297">
        <f t="shared" si="73"/>
        <v>2</v>
      </c>
      <c r="AB297" s="29">
        <f t="shared" si="74"/>
        <v>110780</v>
      </c>
      <c r="AC297" s="29">
        <f t="shared" si="75"/>
        <v>17724.8</v>
      </c>
      <c r="AD297" s="29">
        <f t="shared" si="76"/>
        <v>239284.8</v>
      </c>
    </row>
    <row r="298" spans="1:30" x14ac:dyDescent="0.25">
      <c r="A298" s="11" t="s">
        <v>811</v>
      </c>
      <c r="B298" s="11" t="s">
        <v>20</v>
      </c>
      <c r="C298" s="12">
        <v>46001</v>
      </c>
      <c r="D298" s="11" t="s">
        <v>21</v>
      </c>
      <c r="E298" s="11" t="s">
        <v>812</v>
      </c>
      <c r="F298" s="11"/>
      <c r="G298" s="11" t="s">
        <v>24</v>
      </c>
      <c r="H298" s="11" t="s">
        <v>25</v>
      </c>
      <c r="I298" s="11" t="s">
        <v>57</v>
      </c>
      <c r="J298" s="11" t="s">
        <v>58</v>
      </c>
      <c r="K298" s="11" t="s">
        <v>28</v>
      </c>
      <c r="L298" s="11">
        <v>-2</v>
      </c>
      <c r="M298" s="72">
        <v>47673</v>
      </c>
      <c r="N298" s="72">
        <v>-95346</v>
      </c>
      <c r="O298" s="72">
        <v>-7627.68</v>
      </c>
      <c r="P298" s="11" t="s">
        <v>29</v>
      </c>
      <c r="Q298" s="11" t="s">
        <v>138</v>
      </c>
      <c r="R298" s="15">
        <v>0.08</v>
      </c>
      <c r="S298" s="60" t="str">
        <f t="shared" si="70"/>
        <v>HBTL2512000988</v>
      </c>
      <c r="T298" s="62">
        <f t="shared" si="71"/>
        <v>46001</v>
      </c>
      <c r="U298" s="62">
        <v>46022</v>
      </c>
      <c r="V298" s="60" t="s">
        <v>303</v>
      </c>
      <c r="X298" s="60" t="str">
        <f>IFERROR(VLOOKUP(Q298,'Mã KH'!$A:$C,3,0),VLOOKUP(LEFT(E298,8),'Mã KH'!$B:$C,2,0))</f>
        <v>brg13061</v>
      </c>
      <c r="Y298" s="60" t="str">
        <f t="shared" si="72"/>
        <v>Hàng trả - Seika Dimond Westlake 98 Tô Ngọc Vân</v>
      </c>
      <c r="Z298" s="60" t="str">
        <f>VLOOKUP(J298,'mã sp'!$B$2:$D$9,3,0)</f>
        <v>GTLX250G</v>
      </c>
      <c r="AA298">
        <f t="shared" si="73"/>
        <v>2</v>
      </c>
      <c r="AB298" s="29">
        <f t="shared" si="74"/>
        <v>47673</v>
      </c>
      <c r="AC298" s="29">
        <f t="shared" si="75"/>
        <v>7627.68</v>
      </c>
      <c r="AD298" s="29">
        <f t="shared" si="76"/>
        <v>102973.68</v>
      </c>
    </row>
    <row r="299" spans="1:30" x14ac:dyDescent="0.25">
      <c r="A299" s="11" t="s">
        <v>813</v>
      </c>
      <c r="B299" s="11" t="s">
        <v>20</v>
      </c>
      <c r="C299" s="12">
        <v>46002</v>
      </c>
      <c r="D299" s="11" t="s">
        <v>21</v>
      </c>
      <c r="E299" s="11" t="s">
        <v>814</v>
      </c>
      <c r="F299" s="11" t="s">
        <v>815</v>
      </c>
      <c r="G299" s="11" t="s">
        <v>24</v>
      </c>
      <c r="H299" s="11" t="s">
        <v>25</v>
      </c>
      <c r="I299" s="11" t="s">
        <v>63</v>
      </c>
      <c r="J299" s="11" t="s">
        <v>64</v>
      </c>
      <c r="K299" s="11" t="s">
        <v>28</v>
      </c>
      <c r="L299" s="11">
        <v>-3</v>
      </c>
      <c r="M299" s="72">
        <v>52815</v>
      </c>
      <c r="N299" s="72">
        <v>-158445</v>
      </c>
      <c r="O299" s="72">
        <v>-12675.6</v>
      </c>
      <c r="P299" s="11" t="s">
        <v>29</v>
      </c>
      <c r="Q299" s="11" t="s">
        <v>467</v>
      </c>
      <c r="R299" s="15">
        <v>0.08</v>
      </c>
      <c r="S299" s="60" t="str">
        <f t="shared" si="70"/>
        <v>HBTL2512001145</v>
      </c>
      <c r="T299" s="62">
        <f t="shared" si="71"/>
        <v>46002</v>
      </c>
      <c r="U299" s="62">
        <v>46022</v>
      </c>
      <c r="V299" s="60" t="s">
        <v>303</v>
      </c>
      <c r="X299" s="60" t="str">
        <f>IFERROR(VLOOKUP(Q299,'Mã KH'!$A:$C,3,0),VLOOKUP(LEFT(E299,8),'Mã KH'!$B:$C,2,0))</f>
        <v>BRG01</v>
      </c>
      <c r="Y299" s="60" t="str">
        <f t="shared" si="72"/>
        <v>Hàng trả - Siêu thị BRG Hàng Bài</v>
      </c>
      <c r="Z299" s="60" t="str">
        <f>VLOOKUP(J299,'mã sp'!$B$2:$D$9,3,0)</f>
        <v>TH200</v>
      </c>
      <c r="AA299">
        <f t="shared" si="73"/>
        <v>3</v>
      </c>
      <c r="AB299" s="29">
        <f t="shared" si="74"/>
        <v>52815</v>
      </c>
      <c r="AC299" s="29">
        <f t="shared" si="75"/>
        <v>12675.6</v>
      </c>
      <c r="AD299" s="29">
        <f t="shared" si="76"/>
        <v>171120.6</v>
      </c>
    </row>
    <row r="300" spans="1:30" x14ac:dyDescent="0.25">
      <c r="A300" s="11" t="s">
        <v>813</v>
      </c>
      <c r="B300" s="11" t="s">
        <v>20</v>
      </c>
      <c r="C300" s="12">
        <v>46002</v>
      </c>
      <c r="D300" s="11" t="s">
        <v>21</v>
      </c>
      <c r="E300" s="11" t="s">
        <v>814</v>
      </c>
      <c r="F300" s="11" t="s">
        <v>815</v>
      </c>
      <c r="G300" s="11" t="s">
        <v>24</v>
      </c>
      <c r="H300" s="11" t="s">
        <v>25</v>
      </c>
      <c r="I300" s="11" t="s">
        <v>57</v>
      </c>
      <c r="J300" s="11" t="s">
        <v>58</v>
      </c>
      <c r="K300" s="11" t="s">
        <v>28</v>
      </c>
      <c r="L300" s="11">
        <v>-1</v>
      </c>
      <c r="M300" s="72">
        <v>47673</v>
      </c>
      <c r="N300" s="72">
        <v>-47673</v>
      </c>
      <c r="O300" s="72">
        <v>-3813.84</v>
      </c>
      <c r="P300" s="11" t="s">
        <v>29</v>
      </c>
      <c r="Q300" s="11" t="s">
        <v>467</v>
      </c>
      <c r="R300" s="15">
        <v>0.08</v>
      </c>
      <c r="S300" s="60" t="str">
        <f t="shared" si="70"/>
        <v>HBTL2512001145</v>
      </c>
      <c r="T300" s="62">
        <f t="shared" si="71"/>
        <v>46002</v>
      </c>
      <c r="U300" s="62">
        <v>46022</v>
      </c>
      <c r="V300" s="60" t="s">
        <v>303</v>
      </c>
      <c r="X300" s="60" t="str">
        <f>IFERROR(VLOOKUP(Q300,'Mã KH'!$A:$C,3,0),VLOOKUP(LEFT(E300,8),'Mã KH'!$B:$C,2,0))</f>
        <v>BRG01</v>
      </c>
      <c r="Y300" s="60" t="str">
        <f t="shared" si="72"/>
        <v>Hàng trả - Siêu thị BRG Hàng Bài</v>
      </c>
      <c r="Z300" s="60" t="str">
        <f>VLOOKUP(J300,'mã sp'!$B$2:$D$9,3,0)</f>
        <v>GTLX250G</v>
      </c>
      <c r="AA300">
        <f t="shared" si="73"/>
        <v>1</v>
      </c>
      <c r="AB300" s="29">
        <f t="shared" si="74"/>
        <v>47673</v>
      </c>
      <c r="AC300" s="29">
        <f t="shared" si="75"/>
        <v>3813.84</v>
      </c>
      <c r="AD300" s="29">
        <f t="shared" si="76"/>
        <v>51486.84</v>
      </c>
    </row>
    <row r="301" spans="1:30" x14ac:dyDescent="0.25">
      <c r="A301" s="11" t="s">
        <v>816</v>
      </c>
      <c r="B301" s="11" t="s">
        <v>20</v>
      </c>
      <c r="C301" s="12">
        <v>46003</v>
      </c>
      <c r="D301" s="11" t="s">
        <v>21</v>
      </c>
      <c r="E301" s="11" t="s">
        <v>817</v>
      </c>
      <c r="F301" s="11"/>
      <c r="G301" s="11" t="s">
        <v>24</v>
      </c>
      <c r="H301" s="11" t="s">
        <v>25</v>
      </c>
      <c r="I301" s="11" t="s">
        <v>35</v>
      </c>
      <c r="J301" s="11" t="s">
        <v>36</v>
      </c>
      <c r="K301" s="11" t="s">
        <v>28</v>
      </c>
      <c r="L301" s="11">
        <v>-1</v>
      </c>
      <c r="M301" s="72">
        <v>106026</v>
      </c>
      <c r="N301" s="72">
        <v>-106026</v>
      </c>
      <c r="O301" s="72">
        <v>-8482.08</v>
      </c>
      <c r="P301" s="11" t="s">
        <v>29</v>
      </c>
      <c r="Q301" s="11" t="s">
        <v>129</v>
      </c>
      <c r="R301" s="15">
        <v>0.08</v>
      </c>
      <c r="S301" s="60" t="str">
        <f t="shared" si="70"/>
        <v>HBTL2512001264</v>
      </c>
      <c r="T301" s="62">
        <f t="shared" si="71"/>
        <v>46003</v>
      </c>
      <c r="U301" s="62">
        <v>46022</v>
      </c>
      <c r="V301" s="60" t="s">
        <v>303</v>
      </c>
      <c r="X301" s="60" t="str">
        <f>IFERROR(VLOOKUP(Q301,'Mã KH'!$A:$C,3,0),VLOOKUP(LEFT(E301,8),'Mã KH'!$B:$C,2,0))</f>
        <v>brg12691</v>
      </c>
      <c r="Y301" s="60" t="str">
        <f t="shared" si="72"/>
        <v>Hàng trả - BRG mart Intracom Đông Anh</v>
      </c>
      <c r="Z301" s="60" t="str">
        <f>VLOOKUP(J301,'mã sp'!$B$2:$D$9,3,0)</f>
        <v>GXD500</v>
      </c>
      <c r="AA301">
        <f t="shared" si="73"/>
        <v>1</v>
      </c>
      <c r="AB301" s="29">
        <f t="shared" si="74"/>
        <v>106026</v>
      </c>
      <c r="AC301" s="29">
        <f t="shared" si="75"/>
        <v>8482.08</v>
      </c>
      <c r="AD301" s="29">
        <f t="shared" si="76"/>
        <v>114508.08</v>
      </c>
    </row>
    <row r="302" spans="1:30" x14ac:dyDescent="0.25">
      <c r="A302" s="11" t="s">
        <v>818</v>
      </c>
      <c r="B302" s="11" t="s">
        <v>20</v>
      </c>
      <c r="C302" s="12">
        <v>46003</v>
      </c>
      <c r="D302" s="11" t="s">
        <v>21</v>
      </c>
      <c r="E302" s="11" t="s">
        <v>819</v>
      </c>
      <c r="F302" s="11" t="s">
        <v>636</v>
      </c>
      <c r="G302" s="11" t="s">
        <v>24</v>
      </c>
      <c r="H302" s="11" t="s">
        <v>25</v>
      </c>
      <c r="I302" s="11" t="s">
        <v>26</v>
      </c>
      <c r="J302" s="11" t="s">
        <v>27</v>
      </c>
      <c r="K302" s="11" t="s">
        <v>28</v>
      </c>
      <c r="L302" s="11">
        <v>-2</v>
      </c>
      <c r="M302" s="72">
        <v>113113</v>
      </c>
      <c r="N302" s="72">
        <v>-226226</v>
      </c>
      <c r="O302" s="72">
        <v>-18098.080000000002</v>
      </c>
      <c r="P302" s="11" t="s">
        <v>29</v>
      </c>
      <c r="Q302" s="11" t="s">
        <v>398</v>
      </c>
      <c r="R302" s="15">
        <v>0.08</v>
      </c>
      <c r="S302" s="60" t="str">
        <f t="shared" si="70"/>
        <v>HBTL2512001243</v>
      </c>
      <c r="T302" s="62">
        <f t="shared" si="71"/>
        <v>46003</v>
      </c>
      <c r="U302" s="62">
        <v>46022</v>
      </c>
      <c r="V302" s="60" t="s">
        <v>303</v>
      </c>
      <c r="X302" s="60" t="str">
        <f>IFERROR(VLOOKUP(Q302,'Mã KH'!$A:$C,3,0),VLOOKUP(LEFT(E302,8),'Mã KH'!$B:$C,2,0))</f>
        <v>brg12231</v>
      </c>
      <c r="Y302" s="60" t="str">
        <f t="shared" si="72"/>
        <v>Hàng trả - CH Hapro N4C Trung hòa - Nhân chính</v>
      </c>
      <c r="Z302" s="60" t="str">
        <f>VLOOKUP(J302,'mã sp'!$B$2:$D$9,3,0)</f>
        <v>CGM500</v>
      </c>
      <c r="AA302">
        <f t="shared" si="73"/>
        <v>2</v>
      </c>
      <c r="AB302" s="29">
        <f t="shared" si="74"/>
        <v>113113</v>
      </c>
      <c r="AC302" s="29">
        <f t="shared" si="75"/>
        <v>18098.080000000002</v>
      </c>
      <c r="AD302" s="29">
        <f t="shared" si="76"/>
        <v>244324.08000000002</v>
      </c>
    </row>
    <row r="303" spans="1:30" x14ac:dyDescent="0.25">
      <c r="A303" s="11" t="s">
        <v>820</v>
      </c>
      <c r="B303" s="11" t="s">
        <v>20</v>
      </c>
      <c r="C303" s="12">
        <v>46004</v>
      </c>
      <c r="D303" s="11" t="s">
        <v>21</v>
      </c>
      <c r="E303" s="11" t="s">
        <v>821</v>
      </c>
      <c r="F303" s="11" t="s">
        <v>566</v>
      </c>
      <c r="G303" s="11" t="s">
        <v>24</v>
      </c>
      <c r="H303" s="11" t="s">
        <v>25</v>
      </c>
      <c r="I303" s="11" t="s">
        <v>63</v>
      </c>
      <c r="J303" s="11" t="s">
        <v>64</v>
      </c>
      <c r="K303" s="11" t="s">
        <v>28</v>
      </c>
      <c r="L303" s="11">
        <v>-1</v>
      </c>
      <c r="M303" s="72">
        <v>52815</v>
      </c>
      <c r="N303" s="72">
        <v>-52815</v>
      </c>
      <c r="O303" s="72">
        <v>-4225.2</v>
      </c>
      <c r="P303" s="11" t="s">
        <v>29</v>
      </c>
      <c r="Q303" s="11" t="s">
        <v>135</v>
      </c>
      <c r="R303" s="15">
        <v>0.08</v>
      </c>
      <c r="S303" s="60" t="str">
        <f t="shared" si="70"/>
        <v>HBTL2512001315</v>
      </c>
      <c r="T303" s="62">
        <f t="shared" si="71"/>
        <v>46004</v>
      </c>
      <c r="U303" s="62">
        <v>46022</v>
      </c>
      <c r="V303" s="60" t="s">
        <v>303</v>
      </c>
      <c r="X303" s="60" t="str">
        <f>IFERROR(VLOOKUP(Q303,'Mã KH'!$A:$C,3,0),VLOOKUP(LEFT(E303,8),'Mã KH'!$B:$C,2,0))</f>
        <v>brg13041</v>
      </c>
      <c r="Y303" s="60" t="str">
        <f t="shared" si="72"/>
        <v>Hàng trả - Seikamart 275 nguyễn Trãi</v>
      </c>
      <c r="Z303" s="60" t="str">
        <f>VLOOKUP(J303,'mã sp'!$B$2:$D$9,3,0)</f>
        <v>TH200</v>
      </c>
      <c r="AA303">
        <f t="shared" si="73"/>
        <v>1</v>
      </c>
      <c r="AB303" s="29">
        <f t="shared" si="74"/>
        <v>52815</v>
      </c>
      <c r="AC303" s="29">
        <f t="shared" si="75"/>
        <v>4225.2</v>
      </c>
      <c r="AD303" s="29">
        <f t="shared" si="76"/>
        <v>57040.2</v>
      </c>
    </row>
    <row r="304" spans="1:30" x14ac:dyDescent="0.25">
      <c r="A304" s="11" t="s">
        <v>820</v>
      </c>
      <c r="B304" s="11" t="s">
        <v>20</v>
      </c>
      <c r="C304" s="12">
        <v>46004</v>
      </c>
      <c r="D304" s="11" t="s">
        <v>21</v>
      </c>
      <c r="E304" s="11" t="s">
        <v>821</v>
      </c>
      <c r="F304" s="11" t="s">
        <v>566</v>
      </c>
      <c r="G304" s="11" t="s">
        <v>24</v>
      </c>
      <c r="H304" s="11" t="s">
        <v>25</v>
      </c>
      <c r="I304" s="11" t="s">
        <v>43</v>
      </c>
      <c r="J304" s="11" t="s">
        <v>44</v>
      </c>
      <c r="K304" s="11" t="s">
        <v>45</v>
      </c>
      <c r="L304" s="11">
        <v>-1</v>
      </c>
      <c r="M304" s="72">
        <v>110780</v>
      </c>
      <c r="N304" s="72">
        <v>-110780</v>
      </c>
      <c r="O304" s="72">
        <v>-8862.4</v>
      </c>
      <c r="P304" s="11" t="s">
        <v>29</v>
      </c>
      <c r="Q304" s="11" t="s">
        <v>135</v>
      </c>
      <c r="R304" s="15">
        <v>0.08</v>
      </c>
      <c r="S304" s="60" t="str">
        <f t="shared" si="70"/>
        <v>HBTL2512001315</v>
      </c>
      <c r="T304" s="62">
        <f t="shared" si="71"/>
        <v>46004</v>
      </c>
      <c r="U304" s="62">
        <v>46022</v>
      </c>
      <c r="V304" s="60" t="s">
        <v>303</v>
      </c>
      <c r="X304" s="60" t="str">
        <f>IFERROR(VLOOKUP(Q304,'Mã KH'!$A:$C,3,0),VLOOKUP(LEFT(E304,8),'Mã KH'!$B:$C,2,0))</f>
        <v>brg13041</v>
      </c>
      <c r="Y304" s="60" t="str">
        <f t="shared" si="72"/>
        <v>Hàng trả - Seikamart 275 nguyễn Trãi</v>
      </c>
      <c r="Z304" s="60" t="str">
        <f>VLOOKUP(J304,'mã sp'!$B$2:$D$9,3,0)</f>
        <v>GM500</v>
      </c>
      <c r="AA304">
        <f t="shared" si="73"/>
        <v>1</v>
      </c>
      <c r="AB304" s="29">
        <f t="shared" si="74"/>
        <v>110780</v>
      </c>
      <c r="AC304" s="29">
        <f t="shared" si="75"/>
        <v>8862.4</v>
      </c>
      <c r="AD304" s="29">
        <f t="shared" si="76"/>
        <v>119642.4</v>
      </c>
    </row>
    <row r="305" spans="1:30" x14ac:dyDescent="0.25">
      <c r="A305" s="11" t="s">
        <v>820</v>
      </c>
      <c r="B305" s="11" t="s">
        <v>20</v>
      </c>
      <c r="C305" s="12">
        <v>46004</v>
      </c>
      <c r="D305" s="11" t="s">
        <v>21</v>
      </c>
      <c r="E305" s="11" t="s">
        <v>821</v>
      </c>
      <c r="F305" s="11" t="s">
        <v>566</v>
      </c>
      <c r="G305" s="11" t="s">
        <v>24</v>
      </c>
      <c r="H305" s="11" t="s">
        <v>25</v>
      </c>
      <c r="I305" s="11" t="s">
        <v>57</v>
      </c>
      <c r="J305" s="11" t="s">
        <v>58</v>
      </c>
      <c r="K305" s="11" t="s">
        <v>28</v>
      </c>
      <c r="L305" s="11">
        <v>-2</v>
      </c>
      <c r="M305" s="72">
        <v>47673</v>
      </c>
      <c r="N305" s="72">
        <v>-95346</v>
      </c>
      <c r="O305" s="72">
        <v>-7627.68</v>
      </c>
      <c r="P305" s="11" t="s">
        <v>29</v>
      </c>
      <c r="Q305" s="11" t="s">
        <v>135</v>
      </c>
      <c r="R305" s="15">
        <v>0.08</v>
      </c>
      <c r="S305" s="60" t="str">
        <f t="shared" si="70"/>
        <v>HBTL2512001315</v>
      </c>
      <c r="T305" s="62">
        <f t="shared" si="71"/>
        <v>46004</v>
      </c>
      <c r="U305" s="62">
        <v>46022</v>
      </c>
      <c r="V305" s="60" t="s">
        <v>303</v>
      </c>
      <c r="X305" s="60" t="str">
        <f>IFERROR(VLOOKUP(Q305,'Mã KH'!$A:$C,3,0),VLOOKUP(LEFT(E305,8),'Mã KH'!$B:$C,2,0))</f>
        <v>brg13041</v>
      </c>
      <c r="Y305" s="60" t="str">
        <f t="shared" si="72"/>
        <v>Hàng trả - Seikamart 275 nguyễn Trãi</v>
      </c>
      <c r="Z305" s="60" t="str">
        <f>VLOOKUP(J305,'mã sp'!$B$2:$D$9,3,0)</f>
        <v>GTLX250G</v>
      </c>
      <c r="AA305">
        <f t="shared" si="73"/>
        <v>2</v>
      </c>
      <c r="AB305" s="29">
        <f t="shared" si="74"/>
        <v>47673</v>
      </c>
      <c r="AC305" s="29">
        <f t="shared" si="75"/>
        <v>7627.68</v>
      </c>
      <c r="AD305" s="29">
        <f t="shared" si="76"/>
        <v>102973.68</v>
      </c>
    </row>
    <row r="306" spans="1:30" x14ac:dyDescent="0.25">
      <c r="A306" s="11" t="s">
        <v>822</v>
      </c>
      <c r="B306" s="11" t="s">
        <v>20</v>
      </c>
      <c r="C306" s="12">
        <v>46006</v>
      </c>
      <c r="D306" s="11" t="s">
        <v>21</v>
      </c>
      <c r="E306" s="11" t="s">
        <v>823</v>
      </c>
      <c r="F306" s="11" t="s">
        <v>484</v>
      </c>
      <c r="G306" s="11" t="s">
        <v>24</v>
      </c>
      <c r="H306" s="11" t="s">
        <v>25</v>
      </c>
      <c r="I306" s="11" t="s">
        <v>26</v>
      </c>
      <c r="J306" s="11" t="s">
        <v>27</v>
      </c>
      <c r="K306" s="11" t="s">
        <v>28</v>
      </c>
      <c r="L306" s="11">
        <v>-1</v>
      </c>
      <c r="M306" s="72">
        <v>113113</v>
      </c>
      <c r="N306" s="72">
        <v>-113113</v>
      </c>
      <c r="O306" s="72">
        <v>-9049.0400000000009</v>
      </c>
      <c r="P306" s="11" t="s">
        <v>29</v>
      </c>
      <c r="Q306" s="11" t="s">
        <v>103</v>
      </c>
      <c r="R306" s="15">
        <v>0.08</v>
      </c>
      <c r="S306" s="60" t="str">
        <f t="shared" si="70"/>
        <v>HBTL2512001435</v>
      </c>
      <c r="T306" s="62">
        <f t="shared" si="71"/>
        <v>46006</v>
      </c>
      <c r="U306" s="62">
        <v>46022</v>
      </c>
      <c r="V306" s="60" t="s">
        <v>303</v>
      </c>
      <c r="X306" s="60" t="str">
        <f>IFERROR(VLOOKUP(Q306,'Mã KH'!$A:$C,3,0),VLOOKUP(LEFT(E306,8),'Mã KH'!$B:$C,2,0))</f>
        <v>brg12751</v>
      </c>
      <c r="Y306" s="60" t="str">
        <f t="shared" si="72"/>
        <v>Hàng trả - CH Haprofood 24 Trần Nhật Duật</v>
      </c>
      <c r="Z306" s="60" t="str">
        <f>VLOOKUP(J306,'mã sp'!$B$2:$D$9,3,0)</f>
        <v>CGM500</v>
      </c>
      <c r="AA306">
        <f t="shared" si="73"/>
        <v>1</v>
      </c>
      <c r="AB306" s="29">
        <f t="shared" si="74"/>
        <v>113113</v>
      </c>
      <c r="AC306" s="29">
        <f t="shared" si="75"/>
        <v>9049.0400000000009</v>
      </c>
      <c r="AD306" s="29">
        <f t="shared" si="76"/>
        <v>122162.04000000001</v>
      </c>
    </row>
    <row r="307" spans="1:30" x14ac:dyDescent="0.25">
      <c r="A307" s="11" t="s">
        <v>824</v>
      </c>
      <c r="B307" s="11" t="s">
        <v>20</v>
      </c>
      <c r="C307" s="12">
        <v>46006</v>
      </c>
      <c r="D307" s="11" t="s">
        <v>21</v>
      </c>
      <c r="E307" s="11" t="s">
        <v>825</v>
      </c>
      <c r="F307" s="11" t="s">
        <v>452</v>
      </c>
      <c r="G307" s="11" t="s">
        <v>24</v>
      </c>
      <c r="H307" s="11" t="s">
        <v>25</v>
      </c>
      <c r="I307" s="11" t="s">
        <v>26</v>
      </c>
      <c r="J307" s="11" t="s">
        <v>27</v>
      </c>
      <c r="K307" s="11" t="s">
        <v>28</v>
      </c>
      <c r="L307" s="11">
        <v>-2</v>
      </c>
      <c r="M307" s="72">
        <v>113113</v>
      </c>
      <c r="N307" s="72">
        <v>-226226</v>
      </c>
      <c r="O307" s="72">
        <v>-18098.080000000002</v>
      </c>
      <c r="P307" s="11" t="s">
        <v>29</v>
      </c>
      <c r="Q307" s="11" t="s">
        <v>59</v>
      </c>
      <c r="R307" s="15">
        <v>0.08</v>
      </c>
      <c r="S307" s="60" t="str">
        <f t="shared" si="70"/>
        <v>HBTL2512001398</v>
      </c>
      <c r="T307" s="62">
        <f t="shared" si="71"/>
        <v>46006</v>
      </c>
      <c r="U307" s="62">
        <v>46022</v>
      </c>
      <c r="V307" s="60" t="s">
        <v>303</v>
      </c>
      <c r="X307" s="60" t="str">
        <f>IFERROR(VLOOKUP(Q307,'Mã KH'!$A:$C,3,0),VLOOKUP(LEFT(E307,8),'Mã KH'!$B:$C,2,0))</f>
        <v>brg12061</v>
      </c>
      <c r="Y307" s="60" t="str">
        <f t="shared" si="72"/>
        <v>Hàng trả - Siêu thị HaproMart Lương Đình Của</v>
      </c>
      <c r="Z307" s="60" t="str">
        <f>VLOOKUP(J307,'mã sp'!$B$2:$D$9,3,0)</f>
        <v>CGM500</v>
      </c>
      <c r="AA307">
        <f t="shared" si="73"/>
        <v>2</v>
      </c>
      <c r="AB307" s="29">
        <f t="shared" si="74"/>
        <v>113113</v>
      </c>
      <c r="AC307" s="29">
        <f t="shared" si="75"/>
        <v>18098.080000000002</v>
      </c>
      <c r="AD307" s="29">
        <f t="shared" si="76"/>
        <v>244324.08000000002</v>
      </c>
    </row>
    <row r="308" spans="1:30" x14ac:dyDescent="0.25">
      <c r="A308" s="11" t="s">
        <v>824</v>
      </c>
      <c r="B308" s="11" t="s">
        <v>20</v>
      </c>
      <c r="C308" s="12">
        <v>46006</v>
      </c>
      <c r="D308" s="11" t="s">
        <v>21</v>
      </c>
      <c r="E308" s="11" t="s">
        <v>825</v>
      </c>
      <c r="F308" s="11" t="s">
        <v>452</v>
      </c>
      <c r="G308" s="11" t="s">
        <v>24</v>
      </c>
      <c r="H308" s="11" t="s">
        <v>25</v>
      </c>
      <c r="I308" s="11" t="s">
        <v>63</v>
      </c>
      <c r="J308" s="11" t="s">
        <v>64</v>
      </c>
      <c r="K308" s="11" t="s">
        <v>28</v>
      </c>
      <c r="L308" s="11">
        <v>-1</v>
      </c>
      <c r="M308" s="72">
        <v>52815</v>
      </c>
      <c r="N308" s="72">
        <v>-52815</v>
      </c>
      <c r="O308" s="72">
        <v>-4225.2</v>
      </c>
      <c r="P308" s="11" t="s">
        <v>29</v>
      </c>
      <c r="Q308" s="11" t="s">
        <v>59</v>
      </c>
      <c r="R308" s="15">
        <v>0.08</v>
      </c>
      <c r="S308" s="60" t="str">
        <f t="shared" si="70"/>
        <v>HBTL2512001398</v>
      </c>
      <c r="T308" s="62">
        <f t="shared" si="71"/>
        <v>46006</v>
      </c>
      <c r="U308" s="62">
        <v>46022</v>
      </c>
      <c r="V308" s="60" t="s">
        <v>303</v>
      </c>
      <c r="X308" s="60" t="str">
        <f>IFERROR(VLOOKUP(Q308,'Mã KH'!$A:$C,3,0),VLOOKUP(LEFT(E308,8),'Mã KH'!$B:$C,2,0))</f>
        <v>brg12061</v>
      </c>
      <c r="Y308" s="60" t="str">
        <f t="shared" si="72"/>
        <v>Hàng trả - Siêu thị HaproMart Lương Đình Của</v>
      </c>
      <c r="Z308" s="60" t="str">
        <f>VLOOKUP(J308,'mã sp'!$B$2:$D$9,3,0)</f>
        <v>TH200</v>
      </c>
      <c r="AA308">
        <f t="shared" si="73"/>
        <v>1</v>
      </c>
      <c r="AB308" s="29">
        <f t="shared" si="74"/>
        <v>52815</v>
      </c>
      <c r="AC308" s="29">
        <f t="shared" si="75"/>
        <v>4225.2</v>
      </c>
      <c r="AD308" s="29">
        <f t="shared" si="76"/>
        <v>57040.2</v>
      </c>
    </row>
    <row r="309" spans="1:30" x14ac:dyDescent="0.25">
      <c r="A309" s="11" t="s">
        <v>824</v>
      </c>
      <c r="B309" s="11" t="s">
        <v>20</v>
      </c>
      <c r="C309" s="12">
        <v>46006</v>
      </c>
      <c r="D309" s="11" t="s">
        <v>21</v>
      </c>
      <c r="E309" s="11" t="s">
        <v>825</v>
      </c>
      <c r="F309" s="11" t="s">
        <v>452</v>
      </c>
      <c r="G309" s="11" t="s">
        <v>24</v>
      </c>
      <c r="H309" s="11" t="s">
        <v>25</v>
      </c>
      <c r="I309" s="11" t="s">
        <v>57</v>
      </c>
      <c r="J309" s="11" t="s">
        <v>58</v>
      </c>
      <c r="K309" s="11" t="s">
        <v>28</v>
      </c>
      <c r="L309" s="11">
        <v>-2</v>
      </c>
      <c r="M309" s="72">
        <v>47673</v>
      </c>
      <c r="N309" s="72">
        <v>-95346</v>
      </c>
      <c r="O309" s="72">
        <v>-7627.68</v>
      </c>
      <c r="P309" s="11" t="s">
        <v>29</v>
      </c>
      <c r="Q309" s="11" t="s">
        <v>59</v>
      </c>
      <c r="R309" s="15">
        <v>0.08</v>
      </c>
      <c r="S309" s="60" t="str">
        <f t="shared" si="70"/>
        <v>HBTL2512001398</v>
      </c>
      <c r="T309" s="62">
        <f t="shared" si="71"/>
        <v>46006</v>
      </c>
      <c r="U309" s="62">
        <v>46022</v>
      </c>
      <c r="V309" s="60" t="s">
        <v>303</v>
      </c>
      <c r="X309" s="60" t="str">
        <f>IFERROR(VLOOKUP(Q309,'Mã KH'!$A:$C,3,0),VLOOKUP(LEFT(E309,8),'Mã KH'!$B:$C,2,0))</f>
        <v>brg12061</v>
      </c>
      <c r="Y309" s="60" t="str">
        <f t="shared" si="72"/>
        <v>Hàng trả - Siêu thị HaproMart Lương Đình Của</v>
      </c>
      <c r="Z309" s="60" t="str">
        <f>VLOOKUP(J309,'mã sp'!$B$2:$D$9,3,0)</f>
        <v>GTLX250G</v>
      </c>
      <c r="AA309">
        <f t="shared" si="73"/>
        <v>2</v>
      </c>
      <c r="AB309" s="29">
        <f t="shared" si="74"/>
        <v>47673</v>
      </c>
      <c r="AC309" s="29">
        <f t="shared" si="75"/>
        <v>7627.68</v>
      </c>
      <c r="AD309" s="29">
        <f t="shared" si="76"/>
        <v>102973.68</v>
      </c>
    </row>
    <row r="310" spans="1:30" x14ac:dyDescent="0.25">
      <c r="A310" s="11" t="s">
        <v>822</v>
      </c>
      <c r="B310" s="11" t="s">
        <v>20</v>
      </c>
      <c r="C310" s="12">
        <v>46006</v>
      </c>
      <c r="D310" s="11" t="s">
        <v>21</v>
      </c>
      <c r="E310" s="11" t="s">
        <v>823</v>
      </c>
      <c r="F310" s="11" t="s">
        <v>484</v>
      </c>
      <c r="G310" s="11" t="s">
        <v>24</v>
      </c>
      <c r="H310" s="11" t="s">
        <v>25</v>
      </c>
      <c r="I310" s="11" t="s">
        <v>43</v>
      </c>
      <c r="J310" s="11" t="s">
        <v>44</v>
      </c>
      <c r="K310" s="11" t="s">
        <v>45</v>
      </c>
      <c r="L310" s="11">
        <v>-1</v>
      </c>
      <c r="M310" s="72">
        <v>110780</v>
      </c>
      <c r="N310" s="72">
        <v>-110780</v>
      </c>
      <c r="O310" s="72">
        <v>-8862.4</v>
      </c>
      <c r="P310" s="11" t="s">
        <v>29</v>
      </c>
      <c r="Q310" s="11" t="s">
        <v>103</v>
      </c>
      <c r="R310" s="15">
        <v>0.08</v>
      </c>
      <c r="S310" s="60" t="str">
        <f t="shared" si="70"/>
        <v>HBTL2512001435</v>
      </c>
      <c r="T310" s="62">
        <f t="shared" si="71"/>
        <v>46006</v>
      </c>
      <c r="U310" s="62">
        <v>46022</v>
      </c>
      <c r="V310" s="60" t="s">
        <v>303</v>
      </c>
      <c r="X310" s="60" t="str">
        <f>IFERROR(VLOOKUP(Q310,'Mã KH'!$A:$C,3,0),VLOOKUP(LEFT(E310,8),'Mã KH'!$B:$C,2,0))</f>
        <v>brg12751</v>
      </c>
      <c r="Y310" s="60" t="str">
        <f t="shared" si="72"/>
        <v>Hàng trả - CH Haprofood 24 Trần Nhật Duật</v>
      </c>
      <c r="Z310" s="60" t="str">
        <f>VLOOKUP(J310,'mã sp'!$B$2:$D$9,3,0)</f>
        <v>GM500</v>
      </c>
      <c r="AA310">
        <f t="shared" si="73"/>
        <v>1</v>
      </c>
      <c r="AB310" s="29">
        <f t="shared" si="74"/>
        <v>110780</v>
      </c>
      <c r="AC310" s="29">
        <f t="shared" si="75"/>
        <v>8862.4</v>
      </c>
      <c r="AD310" s="29">
        <f t="shared" si="76"/>
        <v>119642.4</v>
      </c>
    </row>
    <row r="311" spans="1:30" x14ac:dyDescent="0.25">
      <c r="A311" s="11" t="s">
        <v>822</v>
      </c>
      <c r="B311" s="11" t="s">
        <v>20</v>
      </c>
      <c r="C311" s="12">
        <v>46006</v>
      </c>
      <c r="D311" s="11" t="s">
        <v>21</v>
      </c>
      <c r="E311" s="11" t="s">
        <v>823</v>
      </c>
      <c r="F311" s="11" t="s">
        <v>484</v>
      </c>
      <c r="G311" s="11" t="s">
        <v>24</v>
      </c>
      <c r="H311" s="11" t="s">
        <v>25</v>
      </c>
      <c r="I311" s="11" t="s">
        <v>57</v>
      </c>
      <c r="J311" s="11" t="s">
        <v>58</v>
      </c>
      <c r="K311" s="11" t="s">
        <v>28</v>
      </c>
      <c r="L311" s="11">
        <v>-4</v>
      </c>
      <c r="M311" s="72">
        <v>47673</v>
      </c>
      <c r="N311" s="72">
        <v>-190692</v>
      </c>
      <c r="O311" s="72">
        <v>-15255.36</v>
      </c>
      <c r="P311" s="11" t="s">
        <v>29</v>
      </c>
      <c r="Q311" s="11" t="s">
        <v>103</v>
      </c>
      <c r="R311" s="15">
        <v>0.08</v>
      </c>
      <c r="S311" s="60" t="str">
        <f t="shared" si="70"/>
        <v>HBTL2512001435</v>
      </c>
      <c r="T311" s="62">
        <f t="shared" si="71"/>
        <v>46006</v>
      </c>
      <c r="U311" s="62">
        <v>46022</v>
      </c>
      <c r="V311" s="60" t="s">
        <v>303</v>
      </c>
      <c r="X311" s="60" t="str">
        <f>IFERROR(VLOOKUP(Q311,'Mã KH'!$A:$C,3,0),VLOOKUP(LEFT(E311,8),'Mã KH'!$B:$C,2,0))</f>
        <v>brg12751</v>
      </c>
      <c r="Y311" s="60" t="str">
        <f t="shared" si="72"/>
        <v>Hàng trả - CH Haprofood 24 Trần Nhật Duật</v>
      </c>
      <c r="Z311" s="60" t="str">
        <f>VLOOKUP(J311,'mã sp'!$B$2:$D$9,3,0)</f>
        <v>GTLX250G</v>
      </c>
      <c r="AA311">
        <f t="shared" si="73"/>
        <v>4</v>
      </c>
      <c r="AB311" s="29">
        <f t="shared" si="74"/>
        <v>47673</v>
      </c>
      <c r="AC311" s="29">
        <f t="shared" si="75"/>
        <v>15255.36</v>
      </c>
      <c r="AD311" s="29">
        <f t="shared" si="76"/>
        <v>205947.36</v>
      </c>
    </row>
    <row r="312" spans="1:30" x14ac:dyDescent="0.25">
      <c r="A312" s="11" t="s">
        <v>826</v>
      </c>
      <c r="B312" s="11" t="s">
        <v>20</v>
      </c>
      <c r="C312" s="12">
        <v>46007</v>
      </c>
      <c r="D312" s="11" t="s">
        <v>21</v>
      </c>
      <c r="E312" s="11" t="s">
        <v>827</v>
      </c>
      <c r="F312" s="11" t="s">
        <v>466</v>
      </c>
      <c r="G312" s="11" t="s">
        <v>24</v>
      </c>
      <c r="H312" s="11" t="s">
        <v>25</v>
      </c>
      <c r="I312" s="11" t="s">
        <v>43</v>
      </c>
      <c r="J312" s="11" t="s">
        <v>44</v>
      </c>
      <c r="K312" s="11" t="s">
        <v>45</v>
      </c>
      <c r="L312" s="11">
        <v>-3</v>
      </c>
      <c r="M312" s="72">
        <v>110780</v>
      </c>
      <c r="N312" s="72">
        <v>-332340</v>
      </c>
      <c r="O312" s="72">
        <v>-26587.200000000001</v>
      </c>
      <c r="P312" s="11" t="s">
        <v>29</v>
      </c>
      <c r="Q312" s="11" t="s">
        <v>467</v>
      </c>
      <c r="R312" s="15">
        <v>0.08</v>
      </c>
      <c r="S312" s="60" t="str">
        <f t="shared" si="70"/>
        <v>HBTL2512001565</v>
      </c>
      <c r="T312" s="62">
        <f t="shared" si="71"/>
        <v>46007</v>
      </c>
      <c r="U312" s="62">
        <v>46022</v>
      </c>
      <c r="V312" s="60" t="s">
        <v>303</v>
      </c>
      <c r="X312" s="60" t="str">
        <f>IFERROR(VLOOKUP(Q312,'Mã KH'!$A:$C,3,0),VLOOKUP(LEFT(E312,8),'Mã KH'!$B:$C,2,0))</f>
        <v>BRG01</v>
      </c>
      <c r="Y312" s="60" t="str">
        <f t="shared" si="72"/>
        <v>Hàng trả - Siêu thị BRG Hàng Bài</v>
      </c>
      <c r="Z312" s="60" t="str">
        <f>VLOOKUP(J312,'mã sp'!$B$2:$D$9,3,0)</f>
        <v>GM500</v>
      </c>
      <c r="AA312">
        <f t="shared" si="73"/>
        <v>3</v>
      </c>
      <c r="AB312" s="29">
        <f t="shared" si="74"/>
        <v>110780</v>
      </c>
      <c r="AC312" s="29">
        <f t="shared" si="75"/>
        <v>26587.200000000001</v>
      </c>
      <c r="AD312" s="29">
        <f t="shared" si="76"/>
        <v>358927.2</v>
      </c>
    </row>
    <row r="313" spans="1:30" x14ac:dyDescent="0.25">
      <c r="A313" s="11" t="s">
        <v>826</v>
      </c>
      <c r="B313" s="11" t="s">
        <v>20</v>
      </c>
      <c r="C313" s="12">
        <v>46007</v>
      </c>
      <c r="D313" s="11" t="s">
        <v>21</v>
      </c>
      <c r="E313" s="11" t="s">
        <v>827</v>
      </c>
      <c r="F313" s="11" t="s">
        <v>466</v>
      </c>
      <c r="G313" s="11" t="s">
        <v>24</v>
      </c>
      <c r="H313" s="11" t="s">
        <v>25</v>
      </c>
      <c r="I313" s="11" t="s">
        <v>26</v>
      </c>
      <c r="J313" s="11" t="s">
        <v>27</v>
      </c>
      <c r="K313" s="11" t="s">
        <v>28</v>
      </c>
      <c r="L313" s="11">
        <v>-1</v>
      </c>
      <c r="M313" s="72">
        <v>113113</v>
      </c>
      <c r="N313" s="72">
        <v>-113113</v>
      </c>
      <c r="O313" s="72">
        <v>-9049.0400000000009</v>
      </c>
      <c r="P313" s="11" t="s">
        <v>29</v>
      </c>
      <c r="Q313" s="11" t="s">
        <v>467</v>
      </c>
      <c r="R313" s="15">
        <v>0.08</v>
      </c>
      <c r="S313" s="60" t="str">
        <f t="shared" si="70"/>
        <v>HBTL2512001565</v>
      </c>
      <c r="T313" s="62">
        <f t="shared" si="71"/>
        <v>46007</v>
      </c>
      <c r="U313" s="62">
        <v>46022</v>
      </c>
      <c r="V313" s="60" t="s">
        <v>303</v>
      </c>
      <c r="X313" s="60" t="str">
        <f>IFERROR(VLOOKUP(Q313,'Mã KH'!$A:$C,3,0),VLOOKUP(LEFT(E313,8),'Mã KH'!$B:$C,2,0))</f>
        <v>BRG01</v>
      </c>
      <c r="Y313" s="60" t="str">
        <f t="shared" si="72"/>
        <v>Hàng trả - Siêu thị BRG Hàng Bài</v>
      </c>
      <c r="Z313" s="60" t="str">
        <f>VLOOKUP(J313,'mã sp'!$B$2:$D$9,3,0)</f>
        <v>CGM500</v>
      </c>
      <c r="AA313">
        <f t="shared" si="73"/>
        <v>1</v>
      </c>
      <c r="AB313" s="29">
        <f t="shared" si="74"/>
        <v>113113</v>
      </c>
      <c r="AC313" s="29">
        <f t="shared" si="75"/>
        <v>9049.0400000000009</v>
      </c>
      <c r="AD313" s="29">
        <f t="shared" si="76"/>
        <v>122162.04000000001</v>
      </c>
    </row>
    <row r="314" spans="1:30" x14ac:dyDescent="0.25">
      <c r="A314" s="11" t="s">
        <v>828</v>
      </c>
      <c r="B314" s="11" t="s">
        <v>20</v>
      </c>
      <c r="C314" s="12">
        <v>46008</v>
      </c>
      <c r="D314" s="11" t="s">
        <v>21</v>
      </c>
      <c r="E314" s="11" t="s">
        <v>829</v>
      </c>
      <c r="F314" s="11" t="s">
        <v>830</v>
      </c>
      <c r="G314" s="11" t="s">
        <v>24</v>
      </c>
      <c r="H314" s="11" t="s">
        <v>25</v>
      </c>
      <c r="I314" s="11" t="s">
        <v>35</v>
      </c>
      <c r="J314" s="11" t="s">
        <v>36</v>
      </c>
      <c r="K314" s="11" t="s">
        <v>28</v>
      </c>
      <c r="L314" s="11">
        <v>-2</v>
      </c>
      <c r="M314" s="72">
        <v>106026</v>
      </c>
      <c r="N314" s="72">
        <v>-212052</v>
      </c>
      <c r="O314" s="72">
        <v>-16964.16</v>
      </c>
      <c r="P314" s="11" t="s">
        <v>29</v>
      </c>
      <c r="Q314" s="11" t="s">
        <v>53</v>
      </c>
      <c r="R314" s="15">
        <v>0.08</v>
      </c>
      <c r="S314" s="60" t="str">
        <f t="shared" si="70"/>
        <v>HBTL2512001617</v>
      </c>
      <c r="T314" s="62">
        <f t="shared" si="71"/>
        <v>46008</v>
      </c>
      <c r="U314" s="62">
        <v>46022</v>
      </c>
      <c r="V314" s="60" t="s">
        <v>303</v>
      </c>
      <c r="X314" s="60" t="str">
        <f>IFERROR(VLOOKUP(Q314,'Mã KH'!$A:$C,3,0),VLOOKUP(LEFT(E314,8),'Mã KH'!$B:$C,2,0))</f>
        <v>brg12342</v>
      </c>
      <c r="Y314" s="60" t="str">
        <f t="shared" si="72"/>
        <v>Hàng trả - BRG Mart Moonlight Vân Canh</v>
      </c>
      <c r="Z314" s="60" t="str">
        <f>VLOOKUP(J314,'mã sp'!$B$2:$D$9,3,0)</f>
        <v>GXD500</v>
      </c>
      <c r="AA314">
        <f t="shared" si="73"/>
        <v>2</v>
      </c>
      <c r="AB314" s="29">
        <f t="shared" si="74"/>
        <v>106026</v>
      </c>
      <c r="AC314" s="29">
        <f t="shared" si="75"/>
        <v>16964.16</v>
      </c>
      <c r="AD314" s="29">
        <f t="shared" si="76"/>
        <v>229016.16</v>
      </c>
    </row>
    <row r="315" spans="1:30" x14ac:dyDescent="0.25">
      <c r="A315" s="11" t="s">
        <v>831</v>
      </c>
      <c r="B315" s="11" t="s">
        <v>20</v>
      </c>
      <c r="C315" s="12">
        <v>46009</v>
      </c>
      <c r="D315" s="11" t="s">
        <v>21</v>
      </c>
      <c r="E315" s="11" t="s">
        <v>832</v>
      </c>
      <c r="F315" s="11"/>
      <c r="G315" s="11" t="s">
        <v>24</v>
      </c>
      <c r="H315" s="11" t="s">
        <v>25</v>
      </c>
      <c r="I315" s="11" t="s">
        <v>43</v>
      </c>
      <c r="J315" s="11" t="s">
        <v>44</v>
      </c>
      <c r="K315" s="11" t="s">
        <v>45</v>
      </c>
      <c r="L315" s="11">
        <v>-2</v>
      </c>
      <c r="M315" s="72">
        <v>110780</v>
      </c>
      <c r="N315" s="72">
        <v>-221560</v>
      </c>
      <c r="O315" s="72">
        <v>-17724.8</v>
      </c>
      <c r="P315" s="11" t="s">
        <v>29</v>
      </c>
      <c r="Q315" s="11" t="s">
        <v>145</v>
      </c>
      <c r="R315" s="15">
        <v>0.08</v>
      </c>
      <c r="S315" s="60" t="str">
        <f t="shared" si="70"/>
        <v>HBTL2512001742</v>
      </c>
      <c r="T315" s="62">
        <f t="shared" si="71"/>
        <v>46009</v>
      </c>
      <c r="U315" s="62">
        <v>46022</v>
      </c>
      <c r="V315" s="60" t="s">
        <v>303</v>
      </c>
      <c r="X315" s="60" t="str">
        <f>IFERROR(VLOOKUP(Q315,'Mã KH'!$A:$C,3,0),VLOOKUP(LEFT(E315,8),'Mã KH'!$B:$C,2,0))</f>
        <v>brg12171</v>
      </c>
      <c r="Y315" s="60" t="str">
        <f t="shared" si="72"/>
        <v>Hàng trả - CH Hapro số 5 Hàm tử quan</v>
      </c>
      <c r="Z315" s="60" t="str">
        <f>VLOOKUP(J315,'mã sp'!$B$2:$D$9,3,0)</f>
        <v>GM500</v>
      </c>
      <c r="AA315">
        <f t="shared" si="73"/>
        <v>2</v>
      </c>
      <c r="AB315" s="29">
        <f t="shared" si="74"/>
        <v>110780</v>
      </c>
      <c r="AC315" s="29">
        <f t="shared" si="75"/>
        <v>17724.8</v>
      </c>
      <c r="AD315" s="29">
        <f t="shared" si="76"/>
        <v>239284.8</v>
      </c>
    </row>
    <row r="316" spans="1:30" x14ac:dyDescent="0.25">
      <c r="A316" s="11" t="s">
        <v>831</v>
      </c>
      <c r="B316" s="11" t="s">
        <v>20</v>
      </c>
      <c r="C316" s="12">
        <v>46009</v>
      </c>
      <c r="D316" s="11" t="s">
        <v>21</v>
      </c>
      <c r="E316" s="11" t="s">
        <v>832</v>
      </c>
      <c r="F316" s="11"/>
      <c r="G316" s="11" t="s">
        <v>24</v>
      </c>
      <c r="H316" s="11" t="s">
        <v>25</v>
      </c>
      <c r="I316" s="11" t="s">
        <v>133</v>
      </c>
      <c r="J316" s="11" t="s">
        <v>134</v>
      </c>
      <c r="K316" s="11" t="s">
        <v>28</v>
      </c>
      <c r="L316" s="11">
        <v>-1</v>
      </c>
      <c r="M316" s="72">
        <v>43700</v>
      </c>
      <c r="N316" s="72">
        <v>-43700</v>
      </c>
      <c r="O316" s="72">
        <v>-3496</v>
      </c>
      <c r="P316" s="11" t="s">
        <v>29</v>
      </c>
      <c r="Q316" s="11" t="s">
        <v>145</v>
      </c>
      <c r="R316" s="15">
        <v>0.08</v>
      </c>
      <c r="S316" s="60" t="str">
        <f t="shared" si="70"/>
        <v>HBTL2512001742</v>
      </c>
      <c r="T316" s="62">
        <f t="shared" si="71"/>
        <v>46009</v>
      </c>
      <c r="U316" s="62">
        <v>46022</v>
      </c>
      <c r="V316" s="60" t="s">
        <v>303</v>
      </c>
      <c r="X316" s="60" t="str">
        <f>IFERROR(VLOOKUP(Q316,'Mã KH'!$A:$C,3,0),VLOOKUP(LEFT(E316,8),'Mã KH'!$B:$C,2,0))</f>
        <v>brg12171</v>
      </c>
      <c r="Y316" s="60" t="str">
        <f t="shared" si="72"/>
        <v>Hàng trả - CH Hapro số 5 Hàm tử quan</v>
      </c>
      <c r="Z316" s="60" t="str">
        <f>VLOOKUP(J316,'mã sp'!$B$2:$D$9,3,0)</f>
        <v>MNH250</v>
      </c>
      <c r="AA316">
        <f t="shared" si="73"/>
        <v>1</v>
      </c>
      <c r="AB316" s="29">
        <f t="shared" si="74"/>
        <v>43700</v>
      </c>
      <c r="AC316" s="29">
        <f t="shared" si="75"/>
        <v>3496</v>
      </c>
      <c r="AD316" s="29">
        <f t="shared" si="76"/>
        <v>47196</v>
      </c>
    </row>
    <row r="317" spans="1:30" x14ac:dyDescent="0.25">
      <c r="A317" s="11" t="s">
        <v>833</v>
      </c>
      <c r="B317" s="11" t="s">
        <v>20</v>
      </c>
      <c r="C317" s="12">
        <v>46009</v>
      </c>
      <c r="D317" s="11" t="s">
        <v>21</v>
      </c>
      <c r="E317" s="11" t="s">
        <v>834</v>
      </c>
      <c r="F317" s="11" t="s">
        <v>717</v>
      </c>
      <c r="G317" s="11" t="s">
        <v>24</v>
      </c>
      <c r="H317" s="11" t="s">
        <v>25</v>
      </c>
      <c r="I317" s="11" t="s">
        <v>43</v>
      </c>
      <c r="J317" s="11" t="s">
        <v>44</v>
      </c>
      <c r="K317" s="11" t="s">
        <v>45</v>
      </c>
      <c r="L317" s="11">
        <v>-1</v>
      </c>
      <c r="M317" s="72">
        <v>110780</v>
      </c>
      <c r="N317" s="72">
        <v>-110780</v>
      </c>
      <c r="O317" s="72">
        <v>-8862.4</v>
      </c>
      <c r="P317" s="11" t="s">
        <v>29</v>
      </c>
      <c r="Q317" s="11" t="s">
        <v>393</v>
      </c>
      <c r="R317" s="15">
        <v>0.08</v>
      </c>
      <c r="S317" s="60" t="str">
        <f t="shared" si="70"/>
        <v>HBTL2512001719</v>
      </c>
      <c r="T317" s="62">
        <f t="shared" si="71"/>
        <v>46009</v>
      </c>
      <c r="U317" s="62">
        <v>46022</v>
      </c>
      <c r="V317" s="60" t="s">
        <v>303</v>
      </c>
      <c r="X317" s="60" t="str">
        <f>IFERROR(VLOOKUP(Q317,'Mã KH'!$A:$C,3,0),VLOOKUP(LEFT(E317,8),'Mã KH'!$B:$C,2,0))</f>
        <v>brg12201</v>
      </c>
      <c r="Y317" s="60" t="str">
        <f t="shared" si="72"/>
        <v>Hàng trả - CH Hapro 198 Lò đúc</v>
      </c>
      <c r="Z317" s="60" t="str">
        <f>VLOOKUP(J317,'mã sp'!$B$2:$D$9,3,0)</f>
        <v>GM500</v>
      </c>
      <c r="AA317">
        <f t="shared" si="73"/>
        <v>1</v>
      </c>
      <c r="AB317" s="29">
        <f t="shared" si="74"/>
        <v>110780</v>
      </c>
      <c r="AC317" s="29">
        <f t="shared" si="75"/>
        <v>8862.4</v>
      </c>
      <c r="AD317" s="29">
        <f t="shared" si="76"/>
        <v>119642.4</v>
      </c>
    </row>
    <row r="318" spans="1:30" x14ac:dyDescent="0.25">
      <c r="A318" s="11" t="s">
        <v>835</v>
      </c>
      <c r="B318" s="11" t="s">
        <v>20</v>
      </c>
      <c r="C318" s="12">
        <v>46009</v>
      </c>
      <c r="D318" s="11" t="s">
        <v>21</v>
      </c>
      <c r="E318" s="11" t="s">
        <v>836</v>
      </c>
      <c r="F318" s="11" t="s">
        <v>455</v>
      </c>
      <c r="G318" s="11" t="s">
        <v>24</v>
      </c>
      <c r="H318" s="11" t="s">
        <v>25</v>
      </c>
      <c r="I318" s="11" t="s">
        <v>63</v>
      </c>
      <c r="J318" s="11" t="s">
        <v>64</v>
      </c>
      <c r="K318" s="11" t="s">
        <v>28</v>
      </c>
      <c r="L318" s="11">
        <v>-2</v>
      </c>
      <c r="M318" s="72">
        <v>52815</v>
      </c>
      <c r="N318" s="72">
        <v>-105630</v>
      </c>
      <c r="O318" s="72">
        <v>-8450.4</v>
      </c>
      <c r="P318" s="11" t="s">
        <v>29</v>
      </c>
      <c r="Q318" s="11" t="s">
        <v>391</v>
      </c>
      <c r="R318" s="15">
        <v>0.08</v>
      </c>
      <c r="S318" s="60" t="str">
        <f t="shared" si="70"/>
        <v>HBTL2512001691</v>
      </c>
      <c r="T318" s="62">
        <f t="shared" si="71"/>
        <v>46009</v>
      </c>
      <c r="U318" s="62">
        <v>46022</v>
      </c>
      <c r="V318" s="60" t="s">
        <v>303</v>
      </c>
      <c r="X318" s="60" t="str">
        <f>IFERROR(VLOOKUP(Q318,'Mã KH'!$A:$C,3,0),VLOOKUP(LEFT(E318,8),'Mã KH'!$B:$C,2,0))</f>
        <v>brg12331</v>
      </c>
      <c r="Y318" s="60" t="str">
        <f t="shared" si="72"/>
        <v>Hàng trả - CH Hapro 160-162 ngõ Thái Thịnh I</v>
      </c>
      <c r="Z318" s="60" t="str">
        <f>VLOOKUP(J318,'mã sp'!$B$2:$D$9,3,0)</f>
        <v>TH200</v>
      </c>
      <c r="AA318">
        <f t="shared" si="73"/>
        <v>2</v>
      </c>
      <c r="AB318" s="29">
        <f t="shared" si="74"/>
        <v>52815</v>
      </c>
      <c r="AC318" s="29">
        <f t="shared" si="75"/>
        <v>8450.4</v>
      </c>
      <c r="AD318" s="29">
        <f t="shared" si="76"/>
        <v>114080.4</v>
      </c>
    </row>
    <row r="319" spans="1:30" x14ac:dyDescent="0.25">
      <c r="A319" s="11" t="s">
        <v>837</v>
      </c>
      <c r="B319" s="11" t="s">
        <v>20</v>
      </c>
      <c r="C319" s="12">
        <v>46009</v>
      </c>
      <c r="D319" s="11" t="s">
        <v>21</v>
      </c>
      <c r="E319" s="11" t="s">
        <v>838</v>
      </c>
      <c r="F319" s="11"/>
      <c r="G319" s="11" t="s">
        <v>24</v>
      </c>
      <c r="H319" s="11" t="s">
        <v>25</v>
      </c>
      <c r="I319" s="11" t="s">
        <v>35</v>
      </c>
      <c r="J319" s="11" t="s">
        <v>36</v>
      </c>
      <c r="K319" s="11" t="s">
        <v>28</v>
      </c>
      <c r="L319" s="11">
        <v>-2</v>
      </c>
      <c r="M319" s="72">
        <v>106026</v>
      </c>
      <c r="N319" s="72">
        <v>-212052</v>
      </c>
      <c r="O319" s="72">
        <v>-16964.16</v>
      </c>
      <c r="P319" s="11" t="s">
        <v>29</v>
      </c>
      <c r="Q319" s="11" t="s">
        <v>129</v>
      </c>
      <c r="R319" s="15">
        <v>0.08</v>
      </c>
      <c r="S319" s="60" t="str">
        <f t="shared" si="70"/>
        <v>HBTL2512001657</v>
      </c>
      <c r="T319" s="62">
        <f t="shared" si="71"/>
        <v>46009</v>
      </c>
      <c r="U319" s="62">
        <v>46022</v>
      </c>
      <c r="V319" s="60" t="s">
        <v>303</v>
      </c>
      <c r="X319" s="60" t="str">
        <f>IFERROR(VLOOKUP(Q319,'Mã KH'!$A:$C,3,0),VLOOKUP(LEFT(E319,8),'Mã KH'!$B:$C,2,0))</f>
        <v>brg12691</v>
      </c>
      <c r="Y319" s="60" t="str">
        <f t="shared" si="72"/>
        <v>Hàng trả - BRG mart Intracom Đông Anh</v>
      </c>
      <c r="Z319" s="60" t="str">
        <f>VLOOKUP(J319,'mã sp'!$B$2:$D$9,3,0)</f>
        <v>GXD500</v>
      </c>
      <c r="AA319">
        <f t="shared" si="73"/>
        <v>2</v>
      </c>
      <c r="AB319" s="29">
        <f t="shared" si="74"/>
        <v>106026</v>
      </c>
      <c r="AC319" s="29">
        <f t="shared" si="75"/>
        <v>16964.16</v>
      </c>
      <c r="AD319" s="29">
        <f t="shared" si="76"/>
        <v>229016.16</v>
      </c>
    </row>
    <row r="320" spans="1:30" x14ac:dyDescent="0.25">
      <c r="A320" s="11" t="s">
        <v>835</v>
      </c>
      <c r="B320" s="11" t="s">
        <v>20</v>
      </c>
      <c r="C320" s="12">
        <v>46009</v>
      </c>
      <c r="D320" s="11" t="s">
        <v>21</v>
      </c>
      <c r="E320" s="11" t="s">
        <v>836</v>
      </c>
      <c r="F320" s="11" t="s">
        <v>455</v>
      </c>
      <c r="G320" s="11" t="s">
        <v>24</v>
      </c>
      <c r="H320" s="11" t="s">
        <v>25</v>
      </c>
      <c r="I320" s="11" t="s">
        <v>43</v>
      </c>
      <c r="J320" s="11" t="s">
        <v>44</v>
      </c>
      <c r="K320" s="11" t="s">
        <v>45</v>
      </c>
      <c r="L320" s="11">
        <v>-2</v>
      </c>
      <c r="M320" s="72">
        <v>110780</v>
      </c>
      <c r="N320" s="72">
        <v>-221560</v>
      </c>
      <c r="O320" s="72">
        <v>-17724.8</v>
      </c>
      <c r="P320" s="11" t="s">
        <v>29</v>
      </c>
      <c r="Q320" s="11" t="s">
        <v>391</v>
      </c>
      <c r="R320" s="15">
        <v>0.08</v>
      </c>
      <c r="S320" s="60" t="str">
        <f t="shared" si="70"/>
        <v>HBTL2512001691</v>
      </c>
      <c r="T320" s="62">
        <f t="shared" si="71"/>
        <v>46009</v>
      </c>
      <c r="U320" s="62">
        <v>46022</v>
      </c>
      <c r="V320" s="60" t="s">
        <v>303</v>
      </c>
      <c r="X320" s="60" t="str">
        <f>IFERROR(VLOOKUP(Q320,'Mã KH'!$A:$C,3,0),VLOOKUP(LEFT(E320,8),'Mã KH'!$B:$C,2,0))</f>
        <v>brg12331</v>
      </c>
      <c r="Y320" s="60" t="str">
        <f t="shared" si="72"/>
        <v>Hàng trả - CH Hapro 160-162 ngõ Thái Thịnh I</v>
      </c>
      <c r="Z320" s="60" t="str">
        <f>VLOOKUP(J320,'mã sp'!$B$2:$D$9,3,0)</f>
        <v>GM500</v>
      </c>
      <c r="AA320">
        <f t="shared" si="73"/>
        <v>2</v>
      </c>
      <c r="AB320" s="29">
        <f t="shared" si="74"/>
        <v>110780</v>
      </c>
      <c r="AC320" s="29">
        <f t="shared" si="75"/>
        <v>17724.8</v>
      </c>
      <c r="AD320" s="29">
        <f t="shared" si="76"/>
        <v>239284.8</v>
      </c>
    </row>
    <row r="321" spans="1:30" x14ac:dyDescent="0.25">
      <c r="A321" s="11" t="s">
        <v>835</v>
      </c>
      <c r="B321" s="11" t="s">
        <v>20</v>
      </c>
      <c r="C321" s="12">
        <v>46009</v>
      </c>
      <c r="D321" s="11" t="s">
        <v>21</v>
      </c>
      <c r="E321" s="11" t="s">
        <v>836</v>
      </c>
      <c r="F321" s="11" t="s">
        <v>455</v>
      </c>
      <c r="G321" s="11" t="s">
        <v>24</v>
      </c>
      <c r="H321" s="11" t="s">
        <v>25</v>
      </c>
      <c r="I321" s="11" t="s">
        <v>35</v>
      </c>
      <c r="J321" s="11" t="s">
        <v>36</v>
      </c>
      <c r="K321" s="11" t="s">
        <v>28</v>
      </c>
      <c r="L321" s="11">
        <v>-2</v>
      </c>
      <c r="M321" s="72">
        <v>106026</v>
      </c>
      <c r="N321" s="72">
        <v>-212052</v>
      </c>
      <c r="O321" s="72">
        <v>-16964.16</v>
      </c>
      <c r="P321" s="11" t="s">
        <v>29</v>
      </c>
      <c r="Q321" s="11" t="s">
        <v>391</v>
      </c>
      <c r="R321" s="15">
        <v>0.08</v>
      </c>
      <c r="S321" s="60" t="str">
        <f t="shared" si="70"/>
        <v>HBTL2512001691</v>
      </c>
      <c r="T321" s="62">
        <f t="shared" si="71"/>
        <v>46009</v>
      </c>
      <c r="U321" s="62">
        <v>46022</v>
      </c>
      <c r="V321" s="60" t="s">
        <v>303</v>
      </c>
      <c r="X321" s="60" t="str">
        <f>IFERROR(VLOOKUP(Q321,'Mã KH'!$A:$C,3,0),VLOOKUP(LEFT(E321,8),'Mã KH'!$B:$C,2,0))</f>
        <v>brg12331</v>
      </c>
      <c r="Y321" s="60" t="str">
        <f t="shared" si="72"/>
        <v>Hàng trả - CH Hapro 160-162 ngõ Thái Thịnh I</v>
      </c>
      <c r="Z321" s="60" t="str">
        <f>VLOOKUP(J321,'mã sp'!$B$2:$D$9,3,0)</f>
        <v>GXD500</v>
      </c>
      <c r="AA321">
        <f t="shared" si="73"/>
        <v>2</v>
      </c>
      <c r="AB321" s="29">
        <f t="shared" si="74"/>
        <v>106026</v>
      </c>
      <c r="AC321" s="29">
        <f t="shared" si="75"/>
        <v>16964.16</v>
      </c>
      <c r="AD321" s="29">
        <f t="shared" si="76"/>
        <v>229016.16</v>
      </c>
    </row>
    <row r="322" spans="1:30" x14ac:dyDescent="0.25">
      <c r="A322" s="11" t="s">
        <v>839</v>
      </c>
      <c r="B322" s="11" t="s">
        <v>20</v>
      </c>
      <c r="C322" s="12">
        <v>46010</v>
      </c>
      <c r="D322" s="11" t="s">
        <v>21</v>
      </c>
      <c r="E322" s="11" t="s">
        <v>840</v>
      </c>
      <c r="F322" s="11"/>
      <c r="G322" s="11" t="s">
        <v>24</v>
      </c>
      <c r="H322" s="11" t="s">
        <v>25</v>
      </c>
      <c r="I322" s="11" t="s">
        <v>63</v>
      </c>
      <c r="J322" s="11" t="s">
        <v>64</v>
      </c>
      <c r="K322" s="11" t="s">
        <v>28</v>
      </c>
      <c r="L322" s="11">
        <v>-1</v>
      </c>
      <c r="M322" s="72">
        <v>52815</v>
      </c>
      <c r="N322" s="72">
        <v>-52815</v>
      </c>
      <c r="O322" s="72">
        <v>-4225.2</v>
      </c>
      <c r="P322" s="11" t="s">
        <v>29</v>
      </c>
      <c r="Q322" s="11" t="s">
        <v>109</v>
      </c>
      <c r="R322" s="15">
        <v>0.08</v>
      </c>
      <c r="S322" s="60" t="str">
        <f t="shared" si="70"/>
        <v>HBTL2512001750</v>
      </c>
      <c r="T322" s="62">
        <f t="shared" si="71"/>
        <v>46010</v>
      </c>
      <c r="U322" s="62">
        <v>46022</v>
      </c>
      <c r="V322" s="60" t="s">
        <v>303</v>
      </c>
      <c r="X322" s="60" t="str">
        <f>IFERROR(VLOOKUP(Q322,'Mã KH'!$A:$C,3,0),VLOOKUP(LEFT(E322,8),'Mã KH'!$B:$C,2,0))</f>
        <v>brg12351</v>
      </c>
      <c r="Y322" s="60" t="str">
        <f t="shared" si="72"/>
        <v>Hàng trả - CH Hapro 83 Nguyễn An Ninh</v>
      </c>
      <c r="Z322" s="60" t="str">
        <f>VLOOKUP(J322,'mã sp'!$B$2:$D$9,3,0)</f>
        <v>TH200</v>
      </c>
      <c r="AA322">
        <f t="shared" si="73"/>
        <v>1</v>
      </c>
      <c r="AB322" s="29">
        <f t="shared" si="74"/>
        <v>52815</v>
      </c>
      <c r="AC322" s="29">
        <f t="shared" si="75"/>
        <v>4225.2</v>
      </c>
      <c r="AD322" s="29">
        <f t="shared" si="76"/>
        <v>57040.2</v>
      </c>
    </row>
    <row r="323" spans="1:30" x14ac:dyDescent="0.25">
      <c r="A323" s="11" t="s">
        <v>839</v>
      </c>
      <c r="B323" s="11" t="s">
        <v>20</v>
      </c>
      <c r="C323" s="12">
        <v>46010</v>
      </c>
      <c r="D323" s="11" t="s">
        <v>21</v>
      </c>
      <c r="E323" s="11" t="s">
        <v>840</v>
      </c>
      <c r="F323" s="11"/>
      <c r="G323" s="11" t="s">
        <v>24</v>
      </c>
      <c r="H323" s="11" t="s">
        <v>25</v>
      </c>
      <c r="I323" s="11" t="s">
        <v>57</v>
      </c>
      <c r="J323" s="11" t="s">
        <v>58</v>
      </c>
      <c r="K323" s="11" t="s">
        <v>28</v>
      </c>
      <c r="L323" s="11">
        <v>-2</v>
      </c>
      <c r="M323" s="72">
        <v>47673</v>
      </c>
      <c r="N323" s="72">
        <v>-95346</v>
      </c>
      <c r="O323" s="72">
        <v>-7627.68</v>
      </c>
      <c r="P323" s="11" t="s">
        <v>29</v>
      </c>
      <c r="Q323" s="11" t="s">
        <v>109</v>
      </c>
      <c r="R323" s="15">
        <v>0.08</v>
      </c>
      <c r="S323" s="60" t="str">
        <f t="shared" si="70"/>
        <v>HBTL2512001750</v>
      </c>
      <c r="T323" s="62">
        <f t="shared" si="71"/>
        <v>46010</v>
      </c>
      <c r="U323" s="62">
        <v>46022</v>
      </c>
      <c r="V323" s="60" t="s">
        <v>303</v>
      </c>
      <c r="X323" s="60" t="str">
        <f>IFERROR(VLOOKUP(Q323,'Mã KH'!$A:$C,3,0),VLOOKUP(LEFT(E323,8),'Mã KH'!$B:$C,2,0))</f>
        <v>brg12351</v>
      </c>
      <c r="Y323" s="60" t="str">
        <f t="shared" si="72"/>
        <v>Hàng trả - CH Hapro 83 Nguyễn An Ninh</v>
      </c>
      <c r="Z323" s="60" t="str">
        <f>VLOOKUP(J323,'mã sp'!$B$2:$D$9,3,0)</f>
        <v>GTLX250G</v>
      </c>
      <c r="AA323">
        <f t="shared" si="73"/>
        <v>2</v>
      </c>
      <c r="AB323" s="29">
        <f t="shared" si="74"/>
        <v>47673</v>
      </c>
      <c r="AC323" s="29">
        <f t="shared" si="75"/>
        <v>7627.68</v>
      </c>
      <c r="AD323" s="29">
        <f t="shared" si="76"/>
        <v>102973.68</v>
      </c>
    </row>
    <row r="324" spans="1:30" x14ac:dyDescent="0.25">
      <c r="A324" s="11" t="s">
        <v>841</v>
      </c>
      <c r="B324" s="11" t="s">
        <v>20</v>
      </c>
      <c r="C324" s="12">
        <v>46010</v>
      </c>
      <c r="D324" s="11" t="s">
        <v>21</v>
      </c>
      <c r="E324" s="11" t="s">
        <v>842</v>
      </c>
      <c r="F324" s="11" t="s">
        <v>843</v>
      </c>
      <c r="G324" s="11" t="s">
        <v>24</v>
      </c>
      <c r="H324" s="11" t="s">
        <v>25</v>
      </c>
      <c r="I324" s="11" t="s">
        <v>26</v>
      </c>
      <c r="J324" s="11" t="s">
        <v>27</v>
      </c>
      <c r="K324" s="11" t="s">
        <v>28</v>
      </c>
      <c r="L324" s="11">
        <v>-1</v>
      </c>
      <c r="M324" s="72">
        <v>113113</v>
      </c>
      <c r="N324" s="72">
        <v>-113113</v>
      </c>
      <c r="O324" s="72">
        <v>-9049.0400000000009</v>
      </c>
      <c r="P324" s="11" t="s">
        <v>29</v>
      </c>
      <c r="Q324" s="11" t="s">
        <v>92</v>
      </c>
      <c r="R324" s="15">
        <v>0.08</v>
      </c>
      <c r="S324" s="60" t="str">
        <f t="shared" si="70"/>
        <v>HBTL2512001769</v>
      </c>
      <c r="T324" s="62">
        <f t="shared" si="71"/>
        <v>46010</v>
      </c>
      <c r="U324" s="62">
        <v>46022</v>
      </c>
      <c r="V324" s="60" t="s">
        <v>303</v>
      </c>
      <c r="X324" s="60" t="str">
        <f>IFERROR(VLOOKUP(Q324,'Mã KH'!$A:$C,3,0),VLOOKUP(LEFT(E324,8),'Mã KH'!$B:$C,2,0))</f>
        <v>BRG01</v>
      </c>
      <c r="Y324" s="60" t="str">
        <f t="shared" si="72"/>
        <v>Hàng trả - Siêu thị BRGMart 63 Hàng trống</v>
      </c>
      <c r="Z324" s="60" t="str">
        <f>VLOOKUP(J324,'mã sp'!$B$2:$D$9,3,0)</f>
        <v>CGM500</v>
      </c>
      <c r="AA324">
        <f t="shared" si="73"/>
        <v>1</v>
      </c>
      <c r="AB324" s="29">
        <f t="shared" si="74"/>
        <v>113113</v>
      </c>
      <c r="AC324" s="29">
        <f t="shared" si="75"/>
        <v>9049.0400000000009</v>
      </c>
      <c r="AD324" s="29">
        <f t="shared" si="76"/>
        <v>122162.04000000001</v>
      </c>
    </row>
    <row r="325" spans="1:30" x14ac:dyDescent="0.25">
      <c r="A325" s="11" t="s">
        <v>841</v>
      </c>
      <c r="B325" s="11" t="s">
        <v>20</v>
      </c>
      <c r="C325" s="12">
        <v>46010</v>
      </c>
      <c r="D325" s="11" t="s">
        <v>21</v>
      </c>
      <c r="E325" s="11" t="s">
        <v>842</v>
      </c>
      <c r="F325" s="11" t="s">
        <v>843</v>
      </c>
      <c r="G325" s="11" t="s">
        <v>24</v>
      </c>
      <c r="H325" s="11" t="s">
        <v>25</v>
      </c>
      <c r="I325" s="11" t="s">
        <v>43</v>
      </c>
      <c r="J325" s="11" t="s">
        <v>44</v>
      </c>
      <c r="K325" s="11" t="s">
        <v>45</v>
      </c>
      <c r="L325" s="11">
        <v>-2</v>
      </c>
      <c r="M325" s="72">
        <v>99702</v>
      </c>
      <c r="N325" s="72">
        <v>-199404</v>
      </c>
      <c r="O325" s="72">
        <v>-15952.32</v>
      </c>
      <c r="P325" s="11" t="s">
        <v>29</v>
      </c>
      <c r="Q325" s="11" t="s">
        <v>92</v>
      </c>
      <c r="R325" s="15">
        <v>0.08</v>
      </c>
      <c r="S325" s="60" t="str">
        <f t="shared" si="70"/>
        <v>HBTL2512001769</v>
      </c>
      <c r="T325" s="62">
        <f t="shared" si="71"/>
        <v>46010</v>
      </c>
      <c r="U325" s="62">
        <v>46022</v>
      </c>
      <c r="V325" s="60" t="s">
        <v>303</v>
      </c>
      <c r="X325" s="60" t="str">
        <f>IFERROR(VLOOKUP(Q325,'Mã KH'!$A:$C,3,0),VLOOKUP(LEFT(E325,8),'Mã KH'!$B:$C,2,0))</f>
        <v>BRG01</v>
      </c>
      <c r="Y325" s="60" t="str">
        <f t="shared" si="72"/>
        <v>Hàng trả - Siêu thị BRGMart 63 Hàng trống</v>
      </c>
      <c r="Z325" s="60" t="str">
        <f>VLOOKUP(J325,'mã sp'!$B$2:$D$9,3,0)</f>
        <v>GM500</v>
      </c>
      <c r="AA325">
        <f t="shared" si="73"/>
        <v>2</v>
      </c>
      <c r="AB325" s="29">
        <f t="shared" si="74"/>
        <v>99702</v>
      </c>
      <c r="AC325" s="29">
        <f t="shared" si="75"/>
        <v>15952.32</v>
      </c>
      <c r="AD325" s="29">
        <f t="shared" si="76"/>
        <v>215356.32</v>
      </c>
    </row>
    <row r="326" spans="1:30" x14ac:dyDescent="0.25">
      <c r="A326" s="11" t="s">
        <v>844</v>
      </c>
      <c r="B326" s="11" t="s">
        <v>20</v>
      </c>
      <c r="C326" s="12">
        <v>46011</v>
      </c>
      <c r="D326" s="11" t="s">
        <v>21</v>
      </c>
      <c r="E326" s="11" t="s">
        <v>845</v>
      </c>
      <c r="F326" s="11" t="s">
        <v>846</v>
      </c>
      <c r="G326" s="11" t="s">
        <v>24</v>
      </c>
      <c r="H326" s="11" t="s">
        <v>25</v>
      </c>
      <c r="I326" s="11" t="s">
        <v>73</v>
      </c>
      <c r="J326" s="11" t="s">
        <v>74</v>
      </c>
      <c r="K326" s="11" t="s">
        <v>45</v>
      </c>
      <c r="L326" s="11">
        <v>-1</v>
      </c>
      <c r="M326" s="72">
        <v>69759</v>
      </c>
      <c r="N326" s="72">
        <v>-69759</v>
      </c>
      <c r="O326" s="72">
        <v>-5580.72</v>
      </c>
      <c r="P326" s="11" t="s">
        <v>29</v>
      </c>
      <c r="Q326" s="11" t="s">
        <v>810</v>
      </c>
      <c r="R326" s="15">
        <v>0.08</v>
      </c>
      <c r="S326" s="60" t="str">
        <f t="shared" si="70"/>
        <v>HBTL2512001895</v>
      </c>
      <c r="T326" s="62">
        <f t="shared" si="71"/>
        <v>46011</v>
      </c>
      <c r="U326" s="62">
        <v>46022</v>
      </c>
      <c r="V326" s="60" t="s">
        <v>303</v>
      </c>
      <c r="X326" s="60" t="str">
        <f>IFERROR(VLOOKUP(Q326,'Mã KH'!$A:$C,3,0),VLOOKUP(LEFT(E326,8),'Mã KH'!$B:$C,2,0))</f>
        <v>BRG01</v>
      </c>
      <c r="Y326" s="60" t="str">
        <f t="shared" si="72"/>
        <v>Hàng trả - Siêu thị intimex Hưng Yên</v>
      </c>
      <c r="Z326" s="60" t="str">
        <f>VLOOKUP(J326,'mã sp'!$B$2:$D$9,3,0)</f>
        <v>CGM300</v>
      </c>
      <c r="AA326">
        <f t="shared" si="73"/>
        <v>1</v>
      </c>
      <c r="AB326" s="29">
        <f t="shared" si="74"/>
        <v>69759</v>
      </c>
      <c r="AC326" s="29">
        <f t="shared" si="75"/>
        <v>5580.72</v>
      </c>
      <c r="AD326" s="29">
        <f t="shared" si="76"/>
        <v>75339.72</v>
      </c>
    </row>
    <row r="327" spans="1:30" x14ac:dyDescent="0.25">
      <c r="A327" s="11" t="s">
        <v>844</v>
      </c>
      <c r="B327" s="11" t="s">
        <v>20</v>
      </c>
      <c r="C327" s="12">
        <v>46011</v>
      </c>
      <c r="D327" s="11" t="s">
        <v>21</v>
      </c>
      <c r="E327" s="11" t="s">
        <v>845</v>
      </c>
      <c r="F327" s="11" t="s">
        <v>846</v>
      </c>
      <c r="G327" s="11" t="s">
        <v>24</v>
      </c>
      <c r="H327" s="11" t="s">
        <v>25</v>
      </c>
      <c r="I327" s="11" t="s">
        <v>26</v>
      </c>
      <c r="J327" s="11" t="s">
        <v>27</v>
      </c>
      <c r="K327" s="11" t="s">
        <v>28</v>
      </c>
      <c r="L327" s="11">
        <v>-1</v>
      </c>
      <c r="M327" s="72">
        <v>113113</v>
      </c>
      <c r="N327" s="72">
        <v>-113113</v>
      </c>
      <c r="O327" s="72">
        <v>-9049.0400000000009</v>
      </c>
      <c r="P327" s="11" t="s">
        <v>29</v>
      </c>
      <c r="Q327" s="11" t="s">
        <v>810</v>
      </c>
      <c r="R327" s="15">
        <v>0.08</v>
      </c>
      <c r="S327" s="60" t="str">
        <f t="shared" si="70"/>
        <v>HBTL2512001895</v>
      </c>
      <c r="T327" s="62">
        <f t="shared" si="71"/>
        <v>46011</v>
      </c>
      <c r="U327" s="62">
        <v>46022</v>
      </c>
      <c r="V327" s="60" t="s">
        <v>303</v>
      </c>
      <c r="X327" s="60" t="str">
        <f>IFERROR(VLOOKUP(Q327,'Mã KH'!$A:$C,3,0),VLOOKUP(LEFT(E327,8),'Mã KH'!$B:$C,2,0))</f>
        <v>BRG01</v>
      </c>
      <c r="Y327" s="60" t="str">
        <f t="shared" si="72"/>
        <v>Hàng trả - Siêu thị intimex Hưng Yên</v>
      </c>
      <c r="Z327" s="60" t="str">
        <f>VLOOKUP(J327,'mã sp'!$B$2:$D$9,3,0)</f>
        <v>CGM500</v>
      </c>
      <c r="AA327">
        <f t="shared" si="73"/>
        <v>1</v>
      </c>
      <c r="AB327" s="29">
        <f t="shared" si="74"/>
        <v>113113</v>
      </c>
      <c r="AC327" s="29">
        <f t="shared" si="75"/>
        <v>9049.0400000000009</v>
      </c>
      <c r="AD327" s="29">
        <f t="shared" si="76"/>
        <v>122162.04000000001</v>
      </c>
    </row>
    <row r="328" spans="1:30" x14ac:dyDescent="0.25">
      <c r="A328" s="11" t="s">
        <v>844</v>
      </c>
      <c r="B328" s="11" t="s">
        <v>20</v>
      </c>
      <c r="C328" s="12">
        <v>46011</v>
      </c>
      <c r="D328" s="11" t="s">
        <v>21</v>
      </c>
      <c r="E328" s="11" t="s">
        <v>845</v>
      </c>
      <c r="F328" s="11" t="s">
        <v>846</v>
      </c>
      <c r="G328" s="11" t="s">
        <v>24</v>
      </c>
      <c r="H328" s="11" t="s">
        <v>25</v>
      </c>
      <c r="I328" s="11" t="s">
        <v>63</v>
      </c>
      <c r="J328" s="11" t="s">
        <v>64</v>
      </c>
      <c r="K328" s="11" t="s">
        <v>28</v>
      </c>
      <c r="L328" s="11">
        <v>-5</v>
      </c>
      <c r="M328" s="72">
        <v>52815</v>
      </c>
      <c r="N328" s="72">
        <v>-264075</v>
      </c>
      <c r="O328" s="72">
        <v>-21126</v>
      </c>
      <c r="P328" s="11" t="s">
        <v>29</v>
      </c>
      <c r="Q328" s="11" t="s">
        <v>810</v>
      </c>
      <c r="R328" s="15">
        <v>0.08</v>
      </c>
      <c r="S328" s="60" t="str">
        <f t="shared" si="70"/>
        <v>HBTL2512001895</v>
      </c>
      <c r="T328" s="62">
        <f t="shared" si="71"/>
        <v>46011</v>
      </c>
      <c r="U328" s="62">
        <v>46022</v>
      </c>
      <c r="V328" s="60" t="s">
        <v>303</v>
      </c>
      <c r="X328" s="60" t="str">
        <f>IFERROR(VLOOKUP(Q328,'Mã KH'!$A:$C,3,0),VLOOKUP(LEFT(E328,8),'Mã KH'!$B:$C,2,0))</f>
        <v>BRG01</v>
      </c>
      <c r="Y328" s="60" t="str">
        <f t="shared" si="72"/>
        <v>Hàng trả - Siêu thị intimex Hưng Yên</v>
      </c>
      <c r="Z328" s="60" t="str">
        <f>VLOOKUP(J328,'mã sp'!$B$2:$D$9,3,0)</f>
        <v>TH200</v>
      </c>
      <c r="AA328">
        <f t="shared" si="73"/>
        <v>5</v>
      </c>
      <c r="AB328" s="29">
        <f t="shared" si="74"/>
        <v>52815</v>
      </c>
      <c r="AC328" s="29">
        <f t="shared" si="75"/>
        <v>21126</v>
      </c>
      <c r="AD328" s="29">
        <f t="shared" si="76"/>
        <v>285201</v>
      </c>
    </row>
    <row r="329" spans="1:30" x14ac:dyDescent="0.25">
      <c r="A329" s="11" t="s">
        <v>847</v>
      </c>
      <c r="B329" s="11" t="s">
        <v>20</v>
      </c>
      <c r="C329" s="12">
        <v>46011</v>
      </c>
      <c r="D329" s="11" t="s">
        <v>21</v>
      </c>
      <c r="E329" s="11" t="s">
        <v>848</v>
      </c>
      <c r="F329" s="11" t="s">
        <v>91</v>
      </c>
      <c r="G329" s="11" t="s">
        <v>24</v>
      </c>
      <c r="H329" s="11" t="s">
        <v>25</v>
      </c>
      <c r="I329" s="11" t="s">
        <v>43</v>
      </c>
      <c r="J329" s="11" t="s">
        <v>44</v>
      </c>
      <c r="K329" s="11" t="s">
        <v>45</v>
      </c>
      <c r="L329" s="11">
        <v>-1</v>
      </c>
      <c r="M329" s="72">
        <v>105505</v>
      </c>
      <c r="N329" s="72">
        <v>-105505</v>
      </c>
      <c r="O329" s="72">
        <v>-8440.4</v>
      </c>
      <c r="P329" s="11" t="s">
        <v>29</v>
      </c>
      <c r="Q329" s="11" t="s">
        <v>509</v>
      </c>
      <c r="R329" s="15">
        <v>0.08</v>
      </c>
      <c r="S329" s="60" t="str">
        <f t="shared" si="70"/>
        <v>HBTL2512001843</v>
      </c>
      <c r="T329" s="62">
        <f t="shared" si="71"/>
        <v>46011</v>
      </c>
      <c r="U329" s="62">
        <v>46022</v>
      </c>
      <c r="V329" s="60" t="s">
        <v>303</v>
      </c>
      <c r="X329" s="60" t="str">
        <f>IFERROR(VLOOKUP(Q329,'Mã KH'!$A:$C,3,0),VLOOKUP(LEFT(E329,8),'Mã KH'!$B:$C,2,0))</f>
        <v>BRG01</v>
      </c>
      <c r="Y329" s="60" t="str">
        <f t="shared" si="72"/>
        <v>Hàng trả - Siêu thị HaproMart Thanh Xuân</v>
      </c>
      <c r="Z329" s="60" t="str">
        <f>VLOOKUP(J329,'mã sp'!$B$2:$D$9,3,0)</f>
        <v>GM500</v>
      </c>
      <c r="AA329">
        <f t="shared" si="73"/>
        <v>1</v>
      </c>
      <c r="AB329" s="29">
        <f t="shared" si="74"/>
        <v>105505</v>
      </c>
      <c r="AC329" s="29">
        <f t="shared" si="75"/>
        <v>8440.4</v>
      </c>
      <c r="AD329" s="29">
        <f t="shared" si="76"/>
        <v>113945.4</v>
      </c>
    </row>
    <row r="330" spans="1:30" x14ac:dyDescent="0.25">
      <c r="A330" s="11" t="s">
        <v>849</v>
      </c>
      <c r="B330" s="11" t="s">
        <v>20</v>
      </c>
      <c r="C330" s="12">
        <v>46011</v>
      </c>
      <c r="D330" s="11" t="s">
        <v>21</v>
      </c>
      <c r="E330" s="11" t="s">
        <v>850</v>
      </c>
      <c r="F330" s="11"/>
      <c r="G330" s="11" t="s">
        <v>24</v>
      </c>
      <c r="H330" s="11" t="s">
        <v>25</v>
      </c>
      <c r="I330" s="11" t="s">
        <v>73</v>
      </c>
      <c r="J330" s="11" t="s">
        <v>74</v>
      </c>
      <c r="K330" s="11" t="s">
        <v>45</v>
      </c>
      <c r="L330" s="11">
        <v>-1</v>
      </c>
      <c r="M330" s="72">
        <v>69759</v>
      </c>
      <c r="N330" s="72">
        <v>-69759</v>
      </c>
      <c r="O330" s="72">
        <v>-5580.72</v>
      </c>
      <c r="P330" s="11" t="s">
        <v>29</v>
      </c>
      <c r="Q330" s="11" t="s">
        <v>129</v>
      </c>
      <c r="R330" s="15">
        <v>0.08</v>
      </c>
      <c r="S330" s="60" t="str">
        <f t="shared" si="70"/>
        <v>HBTL2512001852</v>
      </c>
      <c r="T330" s="62">
        <f t="shared" si="71"/>
        <v>46011</v>
      </c>
      <c r="U330" s="62">
        <v>46022</v>
      </c>
      <c r="V330" s="60" t="s">
        <v>303</v>
      </c>
      <c r="X330" s="60" t="str">
        <f>IFERROR(VLOOKUP(Q330,'Mã KH'!$A:$C,3,0),VLOOKUP(LEFT(E330,8),'Mã KH'!$B:$C,2,0))</f>
        <v>brg12691</v>
      </c>
      <c r="Y330" s="60" t="str">
        <f t="shared" si="72"/>
        <v>Hàng trả - BRG mart Intracom Đông Anh</v>
      </c>
      <c r="Z330" s="60" t="str">
        <f>VLOOKUP(J330,'mã sp'!$B$2:$D$9,3,0)</f>
        <v>CGM300</v>
      </c>
      <c r="AA330">
        <f t="shared" si="73"/>
        <v>1</v>
      </c>
      <c r="AB330" s="29">
        <f t="shared" si="74"/>
        <v>69759</v>
      </c>
      <c r="AC330" s="29">
        <f t="shared" si="75"/>
        <v>5580.72</v>
      </c>
      <c r="AD330" s="29">
        <f t="shared" si="76"/>
        <v>75339.72</v>
      </c>
    </row>
    <row r="331" spans="1:30" x14ac:dyDescent="0.25">
      <c r="A331" s="11" t="s">
        <v>851</v>
      </c>
      <c r="B331" s="11" t="s">
        <v>20</v>
      </c>
      <c r="C331" s="12">
        <v>46011</v>
      </c>
      <c r="D331" s="11" t="s">
        <v>21</v>
      </c>
      <c r="E331" s="11" t="s">
        <v>852</v>
      </c>
      <c r="F331" s="11" t="s">
        <v>853</v>
      </c>
      <c r="G331" s="11" t="s">
        <v>24</v>
      </c>
      <c r="H331" s="11" t="s">
        <v>25</v>
      </c>
      <c r="I331" s="11" t="s">
        <v>73</v>
      </c>
      <c r="J331" s="11" t="s">
        <v>74</v>
      </c>
      <c r="K331" s="11" t="s">
        <v>45</v>
      </c>
      <c r="L331" s="11">
        <v>-2</v>
      </c>
      <c r="M331" s="72">
        <v>62783</v>
      </c>
      <c r="N331" s="72">
        <v>-125566</v>
      </c>
      <c r="O331" s="72">
        <v>-10045.280000000001</v>
      </c>
      <c r="P331" s="11" t="s">
        <v>29</v>
      </c>
      <c r="Q331" s="11" t="s">
        <v>88</v>
      </c>
      <c r="R331" s="15">
        <v>0.08</v>
      </c>
      <c r="S331" s="60" t="str">
        <f t="shared" si="70"/>
        <v>HBTL2512001885</v>
      </c>
      <c r="T331" s="62">
        <f t="shared" si="71"/>
        <v>46011</v>
      </c>
      <c r="U331" s="62">
        <v>46022</v>
      </c>
      <c r="V331" s="60" t="s">
        <v>303</v>
      </c>
      <c r="X331" s="60" t="str">
        <f>IFERROR(VLOOKUP(Q331,'Mã KH'!$A:$C,3,0),VLOOKUP(LEFT(E331,8),'Mã KH'!$B:$C,2,0))</f>
        <v>brg12761</v>
      </c>
      <c r="Y331" s="60" t="str">
        <f t="shared" si="72"/>
        <v>Hàng trả - Siêu thị Fuji Lê Đại Hành</v>
      </c>
      <c r="Z331" s="60" t="str">
        <f>VLOOKUP(J331,'mã sp'!$B$2:$D$9,3,0)</f>
        <v>CGM300</v>
      </c>
      <c r="AA331">
        <f t="shared" si="73"/>
        <v>2</v>
      </c>
      <c r="AB331" s="29">
        <f t="shared" si="74"/>
        <v>62783</v>
      </c>
      <c r="AC331" s="29">
        <f t="shared" si="75"/>
        <v>10045.280000000001</v>
      </c>
      <c r="AD331" s="29">
        <f t="shared" si="76"/>
        <v>135611.28</v>
      </c>
    </row>
    <row r="332" spans="1:30" x14ac:dyDescent="0.25">
      <c r="A332" s="11" t="s">
        <v>854</v>
      </c>
      <c r="B332" s="11" t="s">
        <v>20</v>
      </c>
      <c r="C332" s="12">
        <v>46013</v>
      </c>
      <c r="D332" s="11" t="s">
        <v>21</v>
      </c>
      <c r="E332" s="11" t="s">
        <v>855</v>
      </c>
      <c r="F332" s="11" t="s">
        <v>856</v>
      </c>
      <c r="G332" s="11" t="s">
        <v>24</v>
      </c>
      <c r="H332" s="11" t="s">
        <v>25</v>
      </c>
      <c r="I332" s="11" t="s">
        <v>35</v>
      </c>
      <c r="J332" s="11" t="s">
        <v>36</v>
      </c>
      <c r="K332" s="11" t="s">
        <v>28</v>
      </c>
      <c r="L332" s="11">
        <v>-1</v>
      </c>
      <c r="M332" s="72">
        <v>106026</v>
      </c>
      <c r="N332" s="72">
        <v>-106026</v>
      </c>
      <c r="O332" s="72">
        <v>-8482.08</v>
      </c>
      <c r="P332" s="11" t="s">
        <v>29</v>
      </c>
      <c r="Q332" s="11" t="s">
        <v>46</v>
      </c>
      <c r="R332" s="15">
        <v>0.08</v>
      </c>
      <c r="S332" s="60" t="str">
        <f t="shared" si="70"/>
        <v>HBTL2512001974</v>
      </c>
      <c r="T332" s="62">
        <f t="shared" si="71"/>
        <v>46013</v>
      </c>
      <c r="U332" s="62">
        <v>46022</v>
      </c>
      <c r="V332" s="60" t="s">
        <v>303</v>
      </c>
      <c r="X332" s="60" t="str">
        <f>IFERROR(VLOOKUP(Q332,'Mã KH'!$A:$C,3,0),VLOOKUP(LEFT(E332,8),'Mã KH'!$B:$C,2,0))</f>
        <v>brg12661</v>
      </c>
      <c r="Y332" s="60" t="str">
        <f t="shared" si="72"/>
        <v>Hàng trả - CH HaproFood 362 Ngọc Lâm</v>
      </c>
      <c r="Z332" s="60" t="str">
        <f>VLOOKUP(J332,'mã sp'!$B$2:$D$9,3,0)</f>
        <v>GXD500</v>
      </c>
      <c r="AA332">
        <f t="shared" si="73"/>
        <v>1</v>
      </c>
      <c r="AB332" s="29">
        <f t="shared" si="74"/>
        <v>106026</v>
      </c>
      <c r="AC332" s="29">
        <f t="shared" si="75"/>
        <v>8482.08</v>
      </c>
      <c r="AD332" s="29">
        <f t="shared" si="76"/>
        <v>114508.08</v>
      </c>
    </row>
    <row r="333" spans="1:30" x14ac:dyDescent="0.25">
      <c r="A333" s="11" t="s">
        <v>857</v>
      </c>
      <c r="B333" s="11" t="s">
        <v>20</v>
      </c>
      <c r="C333" s="12">
        <v>46013</v>
      </c>
      <c r="D333" s="11" t="s">
        <v>21</v>
      </c>
      <c r="E333" s="11" t="s">
        <v>858</v>
      </c>
      <c r="F333" s="11" t="s">
        <v>859</v>
      </c>
      <c r="G333" s="11" t="s">
        <v>24</v>
      </c>
      <c r="H333" s="11" t="s">
        <v>25</v>
      </c>
      <c r="I333" s="11" t="s">
        <v>43</v>
      </c>
      <c r="J333" s="11" t="s">
        <v>44</v>
      </c>
      <c r="K333" s="11" t="s">
        <v>45</v>
      </c>
      <c r="L333" s="11">
        <v>-1</v>
      </c>
      <c r="M333" s="72">
        <v>110780</v>
      </c>
      <c r="N333" s="72">
        <v>-110780</v>
      </c>
      <c r="O333" s="72">
        <v>-8862.4</v>
      </c>
      <c r="P333" s="11" t="s">
        <v>29</v>
      </c>
      <c r="Q333" s="11" t="s">
        <v>75</v>
      </c>
      <c r="R333" s="15">
        <v>0.08</v>
      </c>
      <c r="S333" s="60" t="str">
        <f t="shared" si="70"/>
        <v>HBTL2512001922</v>
      </c>
      <c r="T333" s="62">
        <f t="shared" si="71"/>
        <v>46013</v>
      </c>
      <c r="U333" s="62">
        <v>46022</v>
      </c>
      <c r="V333" s="60" t="s">
        <v>303</v>
      </c>
      <c r="X333" s="60" t="str">
        <f>IFERROR(VLOOKUP(Q333,'Mã KH'!$A:$C,3,0),VLOOKUP(LEFT(E333,8),'Mã KH'!$B:$C,2,0))</f>
        <v>brg12091</v>
      </c>
      <c r="Y333" s="60" t="str">
        <f t="shared" si="72"/>
        <v>Hàng trả - Siêu thị HaproMart A4 Vĩnh Phúc, Ba Đình</v>
      </c>
      <c r="Z333" s="60" t="str">
        <f>VLOOKUP(J333,'mã sp'!$B$2:$D$9,3,0)</f>
        <v>GM500</v>
      </c>
      <c r="AA333">
        <f t="shared" si="73"/>
        <v>1</v>
      </c>
      <c r="AB333" s="29">
        <f t="shared" si="74"/>
        <v>110780</v>
      </c>
      <c r="AC333" s="29">
        <f t="shared" si="75"/>
        <v>8862.4</v>
      </c>
      <c r="AD333" s="29">
        <f t="shared" si="76"/>
        <v>119642.4</v>
      </c>
    </row>
    <row r="334" spans="1:30" x14ac:dyDescent="0.25">
      <c r="A334" s="11" t="s">
        <v>857</v>
      </c>
      <c r="B334" s="11" t="s">
        <v>20</v>
      </c>
      <c r="C334" s="12">
        <v>46013</v>
      </c>
      <c r="D334" s="11" t="s">
        <v>21</v>
      </c>
      <c r="E334" s="11" t="s">
        <v>858</v>
      </c>
      <c r="F334" s="11" t="s">
        <v>859</v>
      </c>
      <c r="G334" s="11" t="s">
        <v>24</v>
      </c>
      <c r="H334" s="11" t="s">
        <v>25</v>
      </c>
      <c r="I334" s="11" t="s">
        <v>57</v>
      </c>
      <c r="J334" s="11" t="s">
        <v>58</v>
      </c>
      <c r="K334" s="11" t="s">
        <v>28</v>
      </c>
      <c r="L334" s="11">
        <v>-2</v>
      </c>
      <c r="M334" s="72">
        <v>47673</v>
      </c>
      <c r="N334" s="72">
        <v>-95346</v>
      </c>
      <c r="O334" s="72">
        <v>-7627.68</v>
      </c>
      <c r="P334" s="11" t="s">
        <v>29</v>
      </c>
      <c r="Q334" s="11" t="s">
        <v>75</v>
      </c>
      <c r="R334" s="15">
        <v>0.08</v>
      </c>
      <c r="S334" s="60" t="str">
        <f t="shared" si="70"/>
        <v>HBTL2512001922</v>
      </c>
      <c r="T334" s="62">
        <f t="shared" si="71"/>
        <v>46013</v>
      </c>
      <c r="U334" s="62">
        <v>46022</v>
      </c>
      <c r="V334" s="60" t="s">
        <v>303</v>
      </c>
      <c r="X334" s="60" t="str">
        <f>IFERROR(VLOOKUP(Q334,'Mã KH'!$A:$C,3,0),VLOOKUP(LEFT(E334,8),'Mã KH'!$B:$C,2,0))</f>
        <v>brg12091</v>
      </c>
      <c r="Y334" s="60" t="str">
        <f t="shared" si="72"/>
        <v>Hàng trả - Siêu thị HaproMart A4 Vĩnh Phúc, Ba Đình</v>
      </c>
      <c r="Z334" s="60" t="str">
        <f>VLOOKUP(J334,'mã sp'!$B$2:$D$9,3,0)</f>
        <v>GTLX250G</v>
      </c>
      <c r="AA334">
        <f t="shared" si="73"/>
        <v>2</v>
      </c>
      <c r="AB334" s="29">
        <f t="shared" si="74"/>
        <v>47673</v>
      </c>
      <c r="AC334" s="29">
        <f t="shared" si="75"/>
        <v>7627.68</v>
      </c>
      <c r="AD334" s="29">
        <f t="shared" si="76"/>
        <v>102973.68</v>
      </c>
    </row>
    <row r="335" spans="1:30" x14ac:dyDescent="0.25">
      <c r="A335" s="11" t="s">
        <v>860</v>
      </c>
      <c r="B335" s="11" t="s">
        <v>20</v>
      </c>
      <c r="C335" s="12">
        <v>46015</v>
      </c>
      <c r="D335" s="11" t="s">
        <v>21</v>
      </c>
      <c r="E335" s="11" t="s">
        <v>861</v>
      </c>
      <c r="F335" s="11" t="s">
        <v>862</v>
      </c>
      <c r="G335" s="11" t="s">
        <v>24</v>
      </c>
      <c r="H335" s="11" t="s">
        <v>25</v>
      </c>
      <c r="I335" s="11" t="s">
        <v>43</v>
      </c>
      <c r="J335" s="11" t="s">
        <v>44</v>
      </c>
      <c r="K335" s="11" t="s">
        <v>45</v>
      </c>
      <c r="L335" s="11">
        <v>-1</v>
      </c>
      <c r="M335" s="72">
        <v>110780</v>
      </c>
      <c r="N335" s="72">
        <v>-110780</v>
      </c>
      <c r="O335" s="72">
        <v>-8862.4</v>
      </c>
      <c r="P335" s="11" t="s">
        <v>29</v>
      </c>
      <c r="Q335" s="11" t="s">
        <v>100</v>
      </c>
      <c r="R335" s="15">
        <v>0.08</v>
      </c>
      <c r="S335" s="60" t="str">
        <f t="shared" si="70"/>
        <v>HBTL2512002266</v>
      </c>
      <c r="T335" s="62">
        <f t="shared" si="71"/>
        <v>46015</v>
      </c>
      <c r="U335" s="62">
        <v>46022</v>
      </c>
      <c r="V335" s="60" t="s">
        <v>303</v>
      </c>
      <c r="X335" s="60" t="str">
        <f>IFERROR(VLOOKUP(Q335,'Mã KH'!$A:$C,3,0),VLOOKUP(LEFT(E335,8),'Mã KH'!$B:$C,2,0))</f>
        <v>brg11211</v>
      </c>
      <c r="Y335" s="60" t="str">
        <f t="shared" si="72"/>
        <v>Hàng trả - Fujimart 67 Trần Phú - Ba Đình</v>
      </c>
      <c r="Z335" s="60" t="str">
        <f>VLOOKUP(J335,'mã sp'!$B$2:$D$9,3,0)</f>
        <v>GM500</v>
      </c>
      <c r="AA335">
        <f t="shared" si="73"/>
        <v>1</v>
      </c>
      <c r="AB335" s="29">
        <f t="shared" si="74"/>
        <v>110780</v>
      </c>
      <c r="AC335" s="29">
        <f t="shared" si="75"/>
        <v>8862.4</v>
      </c>
      <c r="AD335" s="29">
        <f t="shared" si="76"/>
        <v>119642.4</v>
      </c>
    </row>
    <row r="336" spans="1:30" x14ac:dyDescent="0.25">
      <c r="A336" s="11" t="s">
        <v>860</v>
      </c>
      <c r="B336" s="11" t="s">
        <v>20</v>
      </c>
      <c r="C336" s="12">
        <v>46015</v>
      </c>
      <c r="D336" s="11" t="s">
        <v>21</v>
      </c>
      <c r="E336" s="11" t="s">
        <v>861</v>
      </c>
      <c r="F336" s="11" t="s">
        <v>862</v>
      </c>
      <c r="G336" s="11" t="s">
        <v>24</v>
      </c>
      <c r="H336" s="11" t="s">
        <v>25</v>
      </c>
      <c r="I336" s="11" t="s">
        <v>35</v>
      </c>
      <c r="J336" s="11" t="s">
        <v>36</v>
      </c>
      <c r="K336" s="11" t="s">
        <v>28</v>
      </c>
      <c r="L336" s="11">
        <v>-1</v>
      </c>
      <c r="M336" s="72">
        <v>106026</v>
      </c>
      <c r="N336" s="72">
        <v>-106026</v>
      </c>
      <c r="O336" s="72">
        <v>-8482.08</v>
      </c>
      <c r="P336" s="11" t="s">
        <v>29</v>
      </c>
      <c r="Q336" s="11" t="s">
        <v>100</v>
      </c>
      <c r="R336" s="15">
        <v>0.08</v>
      </c>
      <c r="S336" s="60" t="str">
        <f t="shared" si="70"/>
        <v>HBTL2512002266</v>
      </c>
      <c r="T336" s="62">
        <f t="shared" si="71"/>
        <v>46015</v>
      </c>
      <c r="U336" s="62">
        <v>46022</v>
      </c>
      <c r="V336" s="60" t="s">
        <v>303</v>
      </c>
      <c r="X336" s="60" t="str">
        <f>IFERROR(VLOOKUP(Q336,'Mã KH'!$A:$C,3,0),VLOOKUP(LEFT(E336,8),'Mã KH'!$B:$C,2,0))</f>
        <v>brg11211</v>
      </c>
      <c r="Y336" s="60" t="str">
        <f t="shared" si="72"/>
        <v>Hàng trả - Fujimart 67 Trần Phú - Ba Đình</v>
      </c>
      <c r="Z336" s="60" t="str">
        <f>VLOOKUP(J336,'mã sp'!$B$2:$D$9,3,0)</f>
        <v>GXD500</v>
      </c>
      <c r="AA336">
        <f t="shared" si="73"/>
        <v>1</v>
      </c>
      <c r="AB336" s="29">
        <f t="shared" si="74"/>
        <v>106026</v>
      </c>
      <c r="AC336" s="29">
        <f t="shared" si="75"/>
        <v>8482.08</v>
      </c>
      <c r="AD336" s="29">
        <f t="shared" si="76"/>
        <v>114508.08</v>
      </c>
    </row>
    <row r="337" spans="1:30" x14ac:dyDescent="0.25">
      <c r="A337" s="11" t="s">
        <v>863</v>
      </c>
      <c r="B337" s="11" t="s">
        <v>20</v>
      </c>
      <c r="C337" s="12">
        <v>46015</v>
      </c>
      <c r="D337" s="11" t="s">
        <v>21</v>
      </c>
      <c r="E337" s="11" t="s">
        <v>864</v>
      </c>
      <c r="F337" s="11" t="s">
        <v>801</v>
      </c>
      <c r="G337" s="11" t="s">
        <v>24</v>
      </c>
      <c r="H337" s="11" t="s">
        <v>25</v>
      </c>
      <c r="I337" s="11" t="s">
        <v>43</v>
      </c>
      <c r="J337" s="11" t="s">
        <v>44</v>
      </c>
      <c r="K337" s="11" t="s">
        <v>45</v>
      </c>
      <c r="L337" s="11">
        <v>-2</v>
      </c>
      <c r="M337" s="72">
        <v>110780</v>
      </c>
      <c r="N337" s="72">
        <v>-221560</v>
      </c>
      <c r="O337" s="72">
        <v>-17724.8</v>
      </c>
      <c r="P337" s="11" t="s">
        <v>29</v>
      </c>
      <c r="Q337" s="11" t="s">
        <v>399</v>
      </c>
      <c r="R337" s="15">
        <v>0.08</v>
      </c>
      <c r="S337" s="60" t="str">
        <f t="shared" si="70"/>
        <v>HBTL2512002221</v>
      </c>
      <c r="T337" s="62">
        <f t="shared" si="71"/>
        <v>46015</v>
      </c>
      <c r="U337" s="62">
        <v>46022</v>
      </c>
      <c r="V337" s="60" t="s">
        <v>303</v>
      </c>
      <c r="X337" s="60" t="str">
        <f>IFERROR(VLOOKUP(Q337,'Mã KH'!$A:$C,3,0),VLOOKUP(LEFT(E337,8),'Mã KH'!$B:$C,2,0))</f>
        <v>brg10031</v>
      </c>
      <c r="Y337" s="60" t="str">
        <f t="shared" si="72"/>
        <v>Hàng trả - Siêu thị Fuji Ngọc Khánh</v>
      </c>
      <c r="Z337" s="60" t="str">
        <f>VLOOKUP(J337,'mã sp'!$B$2:$D$9,3,0)</f>
        <v>GM500</v>
      </c>
      <c r="AA337">
        <f t="shared" si="73"/>
        <v>2</v>
      </c>
      <c r="AB337" s="29">
        <f t="shared" si="74"/>
        <v>110780</v>
      </c>
      <c r="AC337" s="29">
        <f t="shared" si="75"/>
        <v>17724.8</v>
      </c>
      <c r="AD337" s="29">
        <f t="shared" si="76"/>
        <v>239284.8</v>
      </c>
    </row>
    <row r="338" spans="1:30" x14ac:dyDescent="0.25">
      <c r="A338" s="11" t="s">
        <v>863</v>
      </c>
      <c r="B338" s="11" t="s">
        <v>20</v>
      </c>
      <c r="C338" s="12">
        <v>46015</v>
      </c>
      <c r="D338" s="11" t="s">
        <v>21</v>
      </c>
      <c r="E338" s="11" t="s">
        <v>864</v>
      </c>
      <c r="F338" s="11" t="s">
        <v>801</v>
      </c>
      <c r="G338" s="11" t="s">
        <v>24</v>
      </c>
      <c r="H338" s="11" t="s">
        <v>25</v>
      </c>
      <c r="I338" s="11" t="s">
        <v>35</v>
      </c>
      <c r="J338" s="11" t="s">
        <v>36</v>
      </c>
      <c r="K338" s="11" t="s">
        <v>28</v>
      </c>
      <c r="L338" s="11">
        <v>-4</v>
      </c>
      <c r="M338" s="72">
        <v>106026</v>
      </c>
      <c r="N338" s="72">
        <v>-424104</v>
      </c>
      <c r="O338" s="72">
        <v>-33928.32</v>
      </c>
      <c r="P338" s="11" t="s">
        <v>29</v>
      </c>
      <c r="Q338" s="11" t="s">
        <v>399</v>
      </c>
      <c r="R338" s="15">
        <v>0.08</v>
      </c>
      <c r="S338" s="60" t="str">
        <f t="shared" si="70"/>
        <v>HBTL2512002221</v>
      </c>
      <c r="T338" s="62">
        <f t="shared" si="71"/>
        <v>46015</v>
      </c>
      <c r="U338" s="62">
        <v>46022</v>
      </c>
      <c r="V338" s="60" t="s">
        <v>303</v>
      </c>
      <c r="X338" s="60" t="str">
        <f>IFERROR(VLOOKUP(Q338,'Mã KH'!$A:$C,3,0),VLOOKUP(LEFT(E338,8),'Mã KH'!$B:$C,2,0))</f>
        <v>brg10031</v>
      </c>
      <c r="Y338" s="60" t="str">
        <f t="shared" si="72"/>
        <v>Hàng trả - Siêu thị Fuji Ngọc Khánh</v>
      </c>
      <c r="Z338" s="60" t="str">
        <f>VLOOKUP(J338,'mã sp'!$B$2:$D$9,3,0)</f>
        <v>GXD500</v>
      </c>
      <c r="AA338">
        <f t="shared" si="73"/>
        <v>4</v>
      </c>
      <c r="AB338" s="29">
        <f t="shared" si="74"/>
        <v>106026</v>
      </c>
      <c r="AC338" s="29">
        <f t="shared" si="75"/>
        <v>33928.32</v>
      </c>
      <c r="AD338" s="29">
        <f t="shared" si="76"/>
        <v>458032.32</v>
      </c>
    </row>
    <row r="339" spans="1:30" x14ac:dyDescent="0.25">
      <c r="A339" s="11" t="s">
        <v>865</v>
      </c>
      <c r="B339" s="11" t="s">
        <v>20</v>
      </c>
      <c r="C339" s="12">
        <v>46015</v>
      </c>
      <c r="D339" s="11" t="s">
        <v>21</v>
      </c>
      <c r="E339" s="11" t="s">
        <v>866</v>
      </c>
      <c r="F339" s="11"/>
      <c r="G339" s="11" t="s">
        <v>24</v>
      </c>
      <c r="H339" s="11" t="s">
        <v>25</v>
      </c>
      <c r="I339" s="11" t="s">
        <v>26</v>
      </c>
      <c r="J339" s="11" t="s">
        <v>27</v>
      </c>
      <c r="K339" s="11" t="s">
        <v>28</v>
      </c>
      <c r="L339" s="11">
        <v>-1</v>
      </c>
      <c r="M339" s="72">
        <v>113113</v>
      </c>
      <c r="N339" s="72">
        <v>-113113</v>
      </c>
      <c r="O339" s="72">
        <v>-9049.0400000000009</v>
      </c>
      <c r="P339" s="11" t="s">
        <v>29</v>
      </c>
      <c r="Q339" s="11" t="s">
        <v>129</v>
      </c>
      <c r="R339" s="15">
        <v>0.08</v>
      </c>
      <c r="S339" s="60" t="str">
        <f t="shared" si="70"/>
        <v>HBTL2512002222</v>
      </c>
      <c r="T339" s="62">
        <f t="shared" si="71"/>
        <v>46015</v>
      </c>
      <c r="U339" s="62">
        <v>46022</v>
      </c>
      <c r="V339" s="60" t="s">
        <v>303</v>
      </c>
      <c r="X339" s="60" t="str">
        <f>IFERROR(VLOOKUP(Q339,'Mã KH'!$A:$C,3,0),VLOOKUP(LEFT(E339,8),'Mã KH'!$B:$C,2,0))</f>
        <v>brg12691</v>
      </c>
      <c r="Y339" s="60" t="str">
        <f t="shared" si="72"/>
        <v>Hàng trả - BRG mart Intracom Đông Anh</v>
      </c>
      <c r="Z339" s="60" t="str">
        <f>VLOOKUP(J339,'mã sp'!$B$2:$D$9,3,0)</f>
        <v>CGM500</v>
      </c>
      <c r="AA339">
        <f t="shared" si="73"/>
        <v>1</v>
      </c>
      <c r="AB339" s="29">
        <f t="shared" si="74"/>
        <v>113113</v>
      </c>
      <c r="AC339" s="29">
        <f t="shared" si="75"/>
        <v>9049.0400000000009</v>
      </c>
      <c r="AD339" s="29">
        <f t="shared" si="76"/>
        <v>122162.04000000001</v>
      </c>
    </row>
    <row r="340" spans="1:30" x14ac:dyDescent="0.25">
      <c r="A340" s="11" t="s">
        <v>867</v>
      </c>
      <c r="B340" s="11" t="s">
        <v>20</v>
      </c>
      <c r="C340" s="12">
        <v>46016</v>
      </c>
      <c r="D340" s="11" t="s">
        <v>21</v>
      </c>
      <c r="E340" s="11" t="s">
        <v>111</v>
      </c>
      <c r="F340" s="11" t="s">
        <v>868</v>
      </c>
      <c r="G340" s="11" t="s">
        <v>24</v>
      </c>
      <c r="H340" s="11" t="s">
        <v>25</v>
      </c>
      <c r="I340" s="11" t="s">
        <v>43</v>
      </c>
      <c r="J340" s="11" t="s">
        <v>44</v>
      </c>
      <c r="K340" s="11" t="s">
        <v>45</v>
      </c>
      <c r="L340" s="11">
        <v>-2</v>
      </c>
      <c r="M340" s="72">
        <v>105505</v>
      </c>
      <c r="N340" s="72">
        <v>-211010</v>
      </c>
      <c r="O340" s="72">
        <v>-16880.8</v>
      </c>
      <c r="P340" s="11" t="s">
        <v>29</v>
      </c>
      <c r="Q340" s="11" t="s">
        <v>165</v>
      </c>
      <c r="R340" s="15">
        <v>0.08</v>
      </c>
      <c r="S340" s="60" t="str">
        <f t="shared" si="70"/>
        <v>HBTL2512000077</v>
      </c>
      <c r="T340" s="62">
        <f t="shared" si="71"/>
        <v>46016</v>
      </c>
      <c r="U340" s="62">
        <v>46022</v>
      </c>
      <c r="V340" s="60" t="s">
        <v>303</v>
      </c>
      <c r="X340" s="60" t="str">
        <f>IFERROR(VLOOKUP(Q340,'Mã KH'!$A:$C,3,0),VLOOKUP(LEFT(E340,8),'Mã KH'!$B:$C,2,0))</f>
        <v>brg11051</v>
      </c>
      <c r="Y340" s="60" t="str">
        <f t="shared" si="72"/>
        <v>Hàng trả - Siêu thị Fuji Trần Phú - Hà Đông</v>
      </c>
      <c r="Z340" s="60" t="str">
        <f>VLOOKUP(J340,'mã sp'!$B$2:$D$9,3,0)</f>
        <v>GM500</v>
      </c>
      <c r="AA340">
        <f t="shared" si="73"/>
        <v>2</v>
      </c>
      <c r="AB340" s="29">
        <f t="shared" si="74"/>
        <v>105505</v>
      </c>
      <c r="AC340" s="29">
        <f t="shared" si="75"/>
        <v>16880.8</v>
      </c>
      <c r="AD340" s="29">
        <f t="shared" si="76"/>
        <v>227890.8</v>
      </c>
    </row>
  </sheetData>
  <autoFilter ref="A1:AE272" xr:uid="{00000000-0001-0000-0200-000000000000}"/>
  <sortState xmlns:xlrd2="http://schemas.microsoft.com/office/spreadsheetml/2017/richdata2" ref="A183:AE272">
    <sortCondition ref="C183:C272"/>
    <sortCondition ref="Q183:Q27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7"/>
  <sheetViews>
    <sheetView topLeftCell="A37" workbookViewId="0">
      <selection activeCell="C57" sqref="C57"/>
    </sheetView>
  </sheetViews>
  <sheetFormatPr defaultRowHeight="15" x14ac:dyDescent="0.25"/>
  <cols>
    <col min="1" max="1" width="39.5703125" bestFit="1" customWidth="1"/>
    <col min="2" max="2" width="13.42578125" customWidth="1"/>
    <col min="3" max="3" width="13.28515625" customWidth="1"/>
    <col min="5" max="5" width="25.7109375" customWidth="1"/>
    <col min="6" max="6" width="21.85546875" customWidth="1"/>
  </cols>
  <sheetData>
    <row r="1" spans="1:3" x14ac:dyDescent="0.25">
      <c r="A1" t="s">
        <v>440</v>
      </c>
      <c r="B1" t="s">
        <v>441</v>
      </c>
      <c r="C1" t="s">
        <v>442</v>
      </c>
    </row>
    <row r="2" spans="1:3" x14ac:dyDescent="0.25">
      <c r="A2" s="57" t="s">
        <v>162</v>
      </c>
      <c r="B2" s="58" t="s">
        <v>400</v>
      </c>
      <c r="C2" t="s">
        <v>758</v>
      </c>
    </row>
    <row r="3" spans="1:3" x14ac:dyDescent="0.25">
      <c r="A3" s="11" t="s">
        <v>162</v>
      </c>
      <c r="B3" s="58" t="s">
        <v>400</v>
      </c>
      <c r="C3" t="s">
        <v>758</v>
      </c>
    </row>
    <row r="4" spans="1:3" x14ac:dyDescent="0.25">
      <c r="A4" s="11" t="s">
        <v>368</v>
      </c>
      <c r="B4" t="s">
        <v>401</v>
      </c>
      <c r="C4" t="s">
        <v>367</v>
      </c>
    </row>
    <row r="5" spans="1:3" x14ac:dyDescent="0.25">
      <c r="A5" s="11" t="s">
        <v>79</v>
      </c>
      <c r="B5" t="s">
        <v>402</v>
      </c>
      <c r="C5" t="s">
        <v>379</v>
      </c>
    </row>
    <row r="6" spans="1:3" x14ac:dyDescent="0.25">
      <c r="A6" s="57" t="s">
        <v>168</v>
      </c>
      <c r="B6" t="s">
        <v>403</v>
      </c>
      <c r="C6" t="s">
        <v>326</v>
      </c>
    </row>
    <row r="7" spans="1:3" x14ac:dyDescent="0.25">
      <c r="A7" s="11" t="s">
        <v>175</v>
      </c>
      <c r="B7" t="s">
        <v>404</v>
      </c>
      <c r="C7" t="s">
        <v>359</v>
      </c>
    </row>
    <row r="8" spans="1:3" x14ac:dyDescent="0.25">
      <c r="A8" s="11" t="s">
        <v>399</v>
      </c>
      <c r="B8" t="s">
        <v>405</v>
      </c>
      <c r="C8" s="26" t="s">
        <v>371</v>
      </c>
    </row>
    <row r="9" spans="1:3" x14ac:dyDescent="0.25">
      <c r="A9" s="11" t="s">
        <v>172</v>
      </c>
      <c r="B9" t="s">
        <v>406</v>
      </c>
      <c r="C9" t="s">
        <v>321</v>
      </c>
    </row>
    <row r="10" spans="1:3" x14ac:dyDescent="0.25">
      <c r="A10" s="11" t="s">
        <v>96</v>
      </c>
      <c r="B10" t="s">
        <v>407</v>
      </c>
      <c r="C10" t="s">
        <v>337</v>
      </c>
    </row>
    <row r="11" spans="1:3" x14ac:dyDescent="0.25">
      <c r="A11" s="11" t="s">
        <v>362</v>
      </c>
      <c r="B11" t="s">
        <v>408</v>
      </c>
      <c r="C11" t="s">
        <v>361</v>
      </c>
    </row>
    <row r="12" spans="1:3" x14ac:dyDescent="0.25">
      <c r="A12" s="11" t="s">
        <v>88</v>
      </c>
      <c r="B12" t="s">
        <v>409</v>
      </c>
      <c r="C12" t="s">
        <v>316</v>
      </c>
    </row>
    <row r="13" spans="1:3" x14ac:dyDescent="0.25">
      <c r="A13" s="11" t="s">
        <v>593</v>
      </c>
      <c r="B13" t="s">
        <v>410</v>
      </c>
      <c r="C13" s="26" t="s">
        <v>384</v>
      </c>
    </row>
    <row r="14" spans="1:3" x14ac:dyDescent="0.25">
      <c r="A14" s="11" t="s">
        <v>117</v>
      </c>
      <c r="B14" t="s">
        <v>411</v>
      </c>
      <c r="C14" t="s">
        <v>321</v>
      </c>
    </row>
    <row r="15" spans="1:3" x14ac:dyDescent="0.25">
      <c r="A15" s="11" t="s">
        <v>30</v>
      </c>
      <c r="B15" t="s">
        <v>412</v>
      </c>
      <c r="C15" t="s">
        <v>388</v>
      </c>
    </row>
    <row r="16" spans="1:3" x14ac:dyDescent="0.25">
      <c r="A16" s="11" t="s">
        <v>396</v>
      </c>
      <c r="B16" t="s">
        <v>413</v>
      </c>
      <c r="C16" s="26" t="s">
        <v>335</v>
      </c>
    </row>
    <row r="17" spans="1:4" x14ac:dyDescent="0.25">
      <c r="A17" s="57" t="s">
        <v>39</v>
      </c>
      <c r="B17" t="s">
        <v>414</v>
      </c>
      <c r="C17" t="s">
        <v>333</v>
      </c>
    </row>
    <row r="18" spans="1:4" x14ac:dyDescent="0.25">
      <c r="A18" s="11" t="s">
        <v>100</v>
      </c>
      <c r="B18" t="s">
        <v>415</v>
      </c>
      <c r="C18" t="s">
        <v>339</v>
      </c>
    </row>
    <row r="19" spans="1:4" x14ac:dyDescent="0.25">
      <c r="A19" s="11" t="s">
        <v>34</v>
      </c>
      <c r="B19" t="s">
        <v>416</v>
      </c>
      <c r="C19" t="s">
        <v>341</v>
      </c>
    </row>
    <row r="20" spans="1:4" x14ac:dyDescent="0.25">
      <c r="A20" s="11" t="s">
        <v>392</v>
      </c>
      <c r="B20" t="s">
        <v>417</v>
      </c>
      <c r="C20" s="26" t="s">
        <v>353</v>
      </c>
    </row>
    <row r="21" spans="1:4" x14ac:dyDescent="0.25">
      <c r="A21" s="11" t="s">
        <v>155</v>
      </c>
      <c r="B21" t="s">
        <v>418</v>
      </c>
      <c r="C21" t="s">
        <v>382</v>
      </c>
    </row>
    <row r="22" spans="1:4" x14ac:dyDescent="0.25">
      <c r="A22" s="11" t="s">
        <v>59</v>
      </c>
      <c r="B22" t="s">
        <v>419</v>
      </c>
      <c r="C22" t="s">
        <v>328</v>
      </c>
    </row>
    <row r="23" spans="1:4" x14ac:dyDescent="0.25">
      <c r="A23" s="11" t="s">
        <v>75</v>
      </c>
      <c r="B23" t="s">
        <v>420</v>
      </c>
      <c r="C23" t="s">
        <v>348</v>
      </c>
    </row>
    <row r="24" spans="1:4" x14ac:dyDescent="0.25">
      <c r="A24" s="11" t="s">
        <v>145</v>
      </c>
      <c r="B24" t="s">
        <v>421</v>
      </c>
      <c r="C24" t="s">
        <v>351</v>
      </c>
    </row>
    <row r="25" spans="1:4" x14ac:dyDescent="0.25">
      <c r="A25" s="11" t="s">
        <v>393</v>
      </c>
      <c r="B25" t="s">
        <v>422</v>
      </c>
      <c r="C25" t="s">
        <v>762</v>
      </c>
    </row>
    <row r="26" spans="1:4" x14ac:dyDescent="0.25">
      <c r="A26" s="11" t="s">
        <v>398</v>
      </c>
      <c r="B26" t="s">
        <v>423</v>
      </c>
      <c r="C26" s="26" t="s">
        <v>343</v>
      </c>
    </row>
    <row r="27" spans="1:4" x14ac:dyDescent="0.25">
      <c r="A27" s="11" t="s">
        <v>149</v>
      </c>
      <c r="B27" t="s">
        <v>424</v>
      </c>
      <c r="C27" t="s">
        <v>761</v>
      </c>
      <c r="D27" s="11"/>
    </row>
    <row r="28" spans="1:4" x14ac:dyDescent="0.25">
      <c r="A28" s="11" t="s">
        <v>149</v>
      </c>
      <c r="B28" s="58" t="s">
        <v>591</v>
      </c>
      <c r="C28" t="s">
        <v>761</v>
      </c>
      <c r="D28" s="11"/>
    </row>
    <row r="29" spans="1:4" x14ac:dyDescent="0.25">
      <c r="A29" s="11" t="s">
        <v>53</v>
      </c>
      <c r="B29" t="s">
        <v>425</v>
      </c>
      <c r="C29" t="s">
        <v>380</v>
      </c>
    </row>
    <row r="30" spans="1:4" x14ac:dyDescent="0.25">
      <c r="A30" s="11" t="s">
        <v>109</v>
      </c>
      <c r="B30" t="s">
        <v>426</v>
      </c>
      <c r="C30" t="s">
        <v>325</v>
      </c>
    </row>
    <row r="31" spans="1:4" x14ac:dyDescent="0.25">
      <c r="A31" s="11" t="s">
        <v>92</v>
      </c>
      <c r="B31" t="s">
        <v>427</v>
      </c>
      <c r="C31" t="s">
        <v>304</v>
      </c>
    </row>
    <row r="32" spans="1:4" x14ac:dyDescent="0.25">
      <c r="A32" s="11" t="s">
        <v>395</v>
      </c>
      <c r="B32" t="s">
        <v>428</v>
      </c>
      <c r="C32" s="26" t="s">
        <v>349</v>
      </c>
    </row>
    <row r="33" spans="1:3" x14ac:dyDescent="0.25">
      <c r="A33" s="57" t="s">
        <v>46</v>
      </c>
      <c r="B33" t="s">
        <v>429</v>
      </c>
      <c r="C33" t="s">
        <v>319</v>
      </c>
    </row>
    <row r="34" spans="1:3" x14ac:dyDescent="0.25">
      <c r="A34" s="57" t="s">
        <v>397</v>
      </c>
      <c r="B34" t="s">
        <v>430</v>
      </c>
      <c r="C34" s="56" t="s">
        <v>304</v>
      </c>
    </row>
    <row r="35" spans="1:3" x14ac:dyDescent="0.25">
      <c r="A35" s="11" t="s">
        <v>49</v>
      </c>
      <c r="B35" t="s">
        <v>431</v>
      </c>
      <c r="C35" t="s">
        <v>330</v>
      </c>
    </row>
    <row r="36" spans="1:3" x14ac:dyDescent="0.25">
      <c r="A36" s="57" t="s">
        <v>129</v>
      </c>
      <c r="B36" t="s">
        <v>432</v>
      </c>
      <c r="C36" t="s">
        <v>315</v>
      </c>
    </row>
    <row r="37" spans="1:3" x14ac:dyDescent="0.25">
      <c r="A37" s="11" t="s">
        <v>366</v>
      </c>
      <c r="B37" t="s">
        <v>433</v>
      </c>
      <c r="C37" t="s">
        <v>365</v>
      </c>
    </row>
    <row r="38" spans="1:3" x14ac:dyDescent="0.25">
      <c r="A38" s="57" t="s">
        <v>103</v>
      </c>
      <c r="B38" t="s">
        <v>434</v>
      </c>
      <c r="C38" t="s">
        <v>757</v>
      </c>
    </row>
    <row r="39" spans="1:3" x14ac:dyDescent="0.25">
      <c r="A39" s="11" t="s">
        <v>158</v>
      </c>
      <c r="B39" t="s">
        <v>435</v>
      </c>
      <c r="C39" t="s">
        <v>357</v>
      </c>
    </row>
    <row r="40" spans="1:3" x14ac:dyDescent="0.25">
      <c r="A40" s="11" t="s">
        <v>69</v>
      </c>
      <c r="B40" t="s">
        <v>436</v>
      </c>
      <c r="C40" t="s">
        <v>318</v>
      </c>
    </row>
    <row r="41" spans="1:3" x14ac:dyDescent="0.25">
      <c r="A41" s="11" t="s">
        <v>65</v>
      </c>
      <c r="B41" t="s">
        <v>437</v>
      </c>
      <c r="C41" t="s">
        <v>375</v>
      </c>
    </row>
    <row r="42" spans="1:3" x14ac:dyDescent="0.25">
      <c r="A42" s="11" t="s">
        <v>135</v>
      </c>
      <c r="B42" t="s">
        <v>438</v>
      </c>
      <c r="C42" t="s">
        <v>329</v>
      </c>
    </row>
    <row r="43" spans="1:3" x14ac:dyDescent="0.25">
      <c r="A43" s="57" t="s">
        <v>138</v>
      </c>
      <c r="B43" t="s">
        <v>439</v>
      </c>
      <c r="C43" t="s">
        <v>345</v>
      </c>
    </row>
    <row r="44" spans="1:3" x14ac:dyDescent="0.25">
      <c r="A44" s="26" t="s">
        <v>332</v>
      </c>
      <c r="B44" s="58" t="s">
        <v>443</v>
      </c>
      <c r="C44" s="26" t="s">
        <v>331</v>
      </c>
    </row>
    <row r="45" spans="1:3" x14ac:dyDescent="0.25">
      <c r="A45" s="11" t="s">
        <v>165</v>
      </c>
      <c r="B45" s="58" t="s">
        <v>444</v>
      </c>
      <c r="C45" s="26" t="s">
        <v>386</v>
      </c>
    </row>
    <row r="46" spans="1:3" x14ac:dyDescent="0.25">
      <c r="A46" s="11" t="s">
        <v>391</v>
      </c>
      <c r="B46" s="58" t="s">
        <v>588</v>
      </c>
      <c r="C46" t="s">
        <v>390</v>
      </c>
    </row>
    <row r="47" spans="1:3" x14ac:dyDescent="0.25">
      <c r="A47" s="11" t="s">
        <v>467</v>
      </c>
      <c r="B47" s="64" t="s">
        <v>589</v>
      </c>
      <c r="C47" t="s">
        <v>304</v>
      </c>
    </row>
    <row r="48" spans="1:3" x14ac:dyDescent="0.25">
      <c r="A48" s="11" t="s">
        <v>485</v>
      </c>
      <c r="B48" s="64" t="s">
        <v>590</v>
      </c>
      <c r="C48" t="s">
        <v>304</v>
      </c>
    </row>
    <row r="49" spans="1:3" x14ac:dyDescent="0.25">
      <c r="A49" s="11" t="s">
        <v>509</v>
      </c>
      <c r="B49" s="64" t="s">
        <v>592</v>
      </c>
      <c r="C49" t="s">
        <v>304</v>
      </c>
    </row>
    <row r="50" spans="1:3" x14ac:dyDescent="0.25">
      <c r="A50" s="11" t="s">
        <v>527</v>
      </c>
      <c r="B50" s="64" t="s">
        <v>594</v>
      </c>
      <c r="C50" s="26" t="s">
        <v>363</v>
      </c>
    </row>
    <row r="51" spans="1:3" x14ac:dyDescent="0.25">
      <c r="A51" t="s">
        <v>596</v>
      </c>
      <c r="C51" t="s">
        <v>595</v>
      </c>
    </row>
    <row r="52" spans="1:3" x14ac:dyDescent="0.25">
      <c r="A52" s="11" t="s">
        <v>175</v>
      </c>
      <c r="B52" s="58" t="s">
        <v>404</v>
      </c>
      <c r="C52" t="s">
        <v>359</v>
      </c>
    </row>
    <row r="53" spans="1:3" x14ac:dyDescent="0.25">
      <c r="A53" s="11" t="s">
        <v>113</v>
      </c>
      <c r="B53" s="58" t="s">
        <v>443</v>
      </c>
      <c r="C53" s="26" t="s">
        <v>331</v>
      </c>
    </row>
    <row r="54" spans="1:3" x14ac:dyDescent="0.25">
      <c r="A54" s="11" t="s">
        <v>630</v>
      </c>
      <c r="B54" s="58" t="s">
        <v>760</v>
      </c>
      <c r="C54" t="s">
        <v>759</v>
      </c>
    </row>
    <row r="55" spans="1:3" x14ac:dyDescent="0.25">
      <c r="A55" s="11" t="s">
        <v>651</v>
      </c>
      <c r="C55" s="26" t="s">
        <v>346</v>
      </c>
    </row>
    <row r="56" spans="1:3" x14ac:dyDescent="0.25">
      <c r="A56" s="11" t="s">
        <v>374</v>
      </c>
      <c r="C56" s="26" t="s">
        <v>373</v>
      </c>
    </row>
    <row r="57" spans="1:3" x14ac:dyDescent="0.25">
      <c r="A57" t="s">
        <v>869</v>
      </c>
      <c r="B57" s="64" t="s">
        <v>870</v>
      </c>
      <c r="C57" t="s">
        <v>304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5"/>
  <sheetViews>
    <sheetView workbookViewId="0">
      <selection sqref="A1:XFD1048576"/>
    </sheetView>
  </sheetViews>
  <sheetFormatPr defaultRowHeight="15" x14ac:dyDescent="0.25"/>
  <cols>
    <col min="1" max="1" width="12.85546875" bestFit="1" customWidth="1"/>
    <col min="2" max="2" width="34.7109375" bestFit="1" customWidth="1"/>
    <col min="3" max="3" width="11.28515625" style="29" bestFit="1" customWidth="1"/>
    <col min="4" max="4" width="13.42578125" style="30" customWidth="1"/>
    <col min="5" max="7" width="13.42578125" style="29" customWidth="1"/>
  </cols>
  <sheetData>
    <row r="1" spans="1:8" s="20" customFormat="1" ht="57" x14ac:dyDescent="0.25">
      <c r="A1" s="16" t="s">
        <v>176</v>
      </c>
      <c r="B1" s="16" t="s">
        <v>11</v>
      </c>
      <c r="C1" s="17" t="s">
        <v>177</v>
      </c>
      <c r="D1" s="18" t="s">
        <v>178</v>
      </c>
      <c r="E1" s="17" t="s">
        <v>179</v>
      </c>
      <c r="F1" s="17" t="s">
        <v>180</v>
      </c>
      <c r="G1" s="19">
        <v>0.12</v>
      </c>
    </row>
    <row r="2" spans="1:8" x14ac:dyDescent="0.25">
      <c r="A2" s="21" t="s">
        <v>181</v>
      </c>
      <c r="B2" s="22" t="s">
        <v>182</v>
      </c>
      <c r="C2" s="23">
        <v>87787</v>
      </c>
      <c r="D2" s="24">
        <f>C2-(C2*5%)</f>
        <v>83397.649999999994</v>
      </c>
      <c r="E2" s="23">
        <f>C2*0.91</f>
        <v>79886.17</v>
      </c>
      <c r="F2" s="23"/>
      <c r="G2" s="23">
        <f t="shared" ref="G2:G4" si="0">F2*0.88</f>
        <v>0</v>
      </c>
      <c r="H2" s="25"/>
    </row>
    <row r="3" spans="1:8" x14ac:dyDescent="0.25">
      <c r="A3" s="21" t="s">
        <v>183</v>
      </c>
      <c r="B3" s="22" t="s">
        <v>184</v>
      </c>
      <c r="C3" s="23">
        <v>130922</v>
      </c>
      <c r="D3" s="24">
        <f t="shared" ref="D3:D39" si="1">C3-(C3*5%)</f>
        <v>124375.9</v>
      </c>
      <c r="E3" s="23">
        <f t="shared" ref="E3:E27" si="2">C3*0.91</f>
        <v>119139.02</v>
      </c>
      <c r="F3" s="23"/>
      <c r="G3" s="23">
        <f t="shared" si="0"/>
        <v>0</v>
      </c>
      <c r="H3" s="25"/>
    </row>
    <row r="4" spans="1:8" x14ac:dyDescent="0.25">
      <c r="A4" s="21" t="s">
        <v>185</v>
      </c>
      <c r="B4" s="22" t="s">
        <v>186</v>
      </c>
      <c r="C4" s="23">
        <v>215677</v>
      </c>
      <c r="D4" s="24">
        <f t="shared" si="1"/>
        <v>204893.15</v>
      </c>
      <c r="E4" s="23">
        <f t="shared" si="2"/>
        <v>196266.07</v>
      </c>
      <c r="F4" s="23"/>
      <c r="G4" s="23">
        <f t="shared" si="0"/>
        <v>0</v>
      </c>
      <c r="H4" s="25"/>
    </row>
    <row r="5" spans="1:8" x14ac:dyDescent="0.25">
      <c r="A5" s="21" t="s">
        <v>187</v>
      </c>
      <c r="B5" s="22" t="s">
        <v>188</v>
      </c>
      <c r="C5" s="23">
        <v>106050</v>
      </c>
      <c r="D5" s="24">
        <f t="shared" si="1"/>
        <v>100747.5</v>
      </c>
      <c r="E5" s="23">
        <f t="shared" si="2"/>
        <v>96505.5</v>
      </c>
      <c r="F5" s="23">
        <v>74478</v>
      </c>
      <c r="G5" s="23">
        <f>F5*0.88</f>
        <v>65540.639999999999</v>
      </c>
      <c r="H5" s="25"/>
    </row>
    <row r="6" spans="1:8" x14ac:dyDescent="0.25">
      <c r="A6" s="21" t="s">
        <v>189</v>
      </c>
      <c r="B6" s="22" t="s">
        <v>190</v>
      </c>
      <c r="C6" s="23">
        <v>74250</v>
      </c>
      <c r="D6" s="24">
        <f t="shared" si="1"/>
        <v>70537.5</v>
      </c>
      <c r="E6" s="23">
        <f t="shared" si="2"/>
        <v>67567.5</v>
      </c>
      <c r="F6" s="23">
        <v>45000</v>
      </c>
      <c r="G6" s="23">
        <f t="shared" ref="G6:G39" si="3">F6*0.88</f>
        <v>39600</v>
      </c>
      <c r="H6" s="25"/>
    </row>
    <row r="7" spans="1:8" x14ac:dyDescent="0.25">
      <c r="A7" s="21" t="s">
        <v>191</v>
      </c>
      <c r="B7" s="22" t="s">
        <v>192</v>
      </c>
      <c r="C7" s="23">
        <v>70950</v>
      </c>
      <c r="D7" s="24">
        <f t="shared" si="1"/>
        <v>67402.5</v>
      </c>
      <c r="E7" s="23">
        <f t="shared" si="2"/>
        <v>64564.5</v>
      </c>
      <c r="F7" s="23">
        <v>43000</v>
      </c>
      <c r="G7" s="23">
        <f t="shared" si="3"/>
        <v>37840</v>
      </c>
      <c r="H7" s="25"/>
    </row>
    <row r="8" spans="1:8" x14ac:dyDescent="0.25">
      <c r="A8" s="21" t="s">
        <v>193</v>
      </c>
      <c r="B8" s="22" t="s">
        <v>194</v>
      </c>
      <c r="C8" s="23">
        <v>24549</v>
      </c>
      <c r="D8" s="24">
        <f t="shared" si="1"/>
        <v>23321.55</v>
      </c>
      <c r="E8" s="23">
        <f t="shared" si="2"/>
        <v>22339.59</v>
      </c>
      <c r="F8" s="23">
        <v>17187</v>
      </c>
      <c r="G8" s="23">
        <f t="shared" si="3"/>
        <v>15124.56</v>
      </c>
      <c r="H8" s="25"/>
    </row>
    <row r="9" spans="1:8" x14ac:dyDescent="0.25">
      <c r="A9" s="21" t="s">
        <v>195</v>
      </c>
      <c r="B9" s="22" t="s">
        <v>196</v>
      </c>
      <c r="C9" s="23">
        <v>73431</v>
      </c>
      <c r="D9" s="24">
        <f t="shared" si="1"/>
        <v>69759.45</v>
      </c>
      <c r="E9" s="23">
        <f t="shared" si="2"/>
        <v>66822.210000000006</v>
      </c>
      <c r="F9" s="23">
        <v>51561</v>
      </c>
      <c r="G9" s="23">
        <f t="shared" si="3"/>
        <v>45373.68</v>
      </c>
      <c r="H9" s="25"/>
    </row>
    <row r="10" spans="1:8" x14ac:dyDescent="0.25">
      <c r="A10" s="21" t="s">
        <v>197</v>
      </c>
      <c r="B10" s="22" t="s">
        <v>198</v>
      </c>
      <c r="C10" s="23">
        <v>119066</v>
      </c>
      <c r="D10" s="24">
        <f t="shared" si="1"/>
        <v>113112.7</v>
      </c>
      <c r="E10" s="23">
        <f t="shared" si="2"/>
        <v>108350.06</v>
      </c>
      <c r="F10" s="23">
        <v>81803</v>
      </c>
      <c r="G10" s="23">
        <f t="shared" si="3"/>
        <v>71986.64</v>
      </c>
      <c r="H10" s="25"/>
    </row>
    <row r="11" spans="1:8" x14ac:dyDescent="0.25">
      <c r="A11" s="21" t="s">
        <v>199</v>
      </c>
      <c r="B11" s="22" t="s">
        <v>200</v>
      </c>
      <c r="C11" s="23">
        <v>110250</v>
      </c>
      <c r="D11" s="24">
        <f t="shared" si="1"/>
        <v>104737.5</v>
      </c>
      <c r="E11" s="23">
        <f t="shared" si="2"/>
        <v>100327.5</v>
      </c>
      <c r="F11" s="23">
        <v>71375</v>
      </c>
      <c r="G11" s="23">
        <f t="shared" si="3"/>
        <v>62810</v>
      </c>
      <c r="H11" s="25"/>
    </row>
    <row r="12" spans="1:8" x14ac:dyDescent="0.25">
      <c r="A12" s="21" t="s">
        <v>201</v>
      </c>
      <c r="B12" s="22" t="s">
        <v>202</v>
      </c>
      <c r="C12" s="23">
        <v>212400</v>
      </c>
      <c r="D12" s="24">
        <f t="shared" si="1"/>
        <v>201780</v>
      </c>
      <c r="E12" s="23">
        <f t="shared" si="2"/>
        <v>193284</v>
      </c>
      <c r="F12" s="23"/>
      <c r="G12" s="23">
        <f t="shared" si="3"/>
        <v>0</v>
      </c>
      <c r="H12" s="25"/>
    </row>
    <row r="13" spans="1:8" x14ac:dyDescent="0.25">
      <c r="A13" s="21" t="s">
        <v>203</v>
      </c>
      <c r="B13" s="22" t="s">
        <v>204</v>
      </c>
      <c r="C13" s="23">
        <v>111058</v>
      </c>
      <c r="D13" s="24">
        <f t="shared" si="1"/>
        <v>105505.1</v>
      </c>
      <c r="E13" s="23">
        <f t="shared" si="2"/>
        <v>101062.78</v>
      </c>
      <c r="F13" s="23">
        <v>69375</v>
      </c>
      <c r="G13" s="23">
        <f t="shared" si="3"/>
        <v>61050</v>
      </c>
      <c r="H13" s="25"/>
    </row>
    <row r="14" spans="1:8" x14ac:dyDescent="0.25">
      <c r="A14" s="21" t="s">
        <v>205</v>
      </c>
      <c r="B14" s="22" t="s">
        <v>206</v>
      </c>
      <c r="C14" s="23">
        <v>70000</v>
      </c>
      <c r="D14" s="24">
        <f t="shared" si="1"/>
        <v>66500</v>
      </c>
      <c r="E14" s="23">
        <f t="shared" si="2"/>
        <v>63700</v>
      </c>
      <c r="F14" s="23">
        <v>37620</v>
      </c>
      <c r="G14" s="23">
        <f t="shared" si="3"/>
        <v>33105.599999999999</v>
      </c>
      <c r="H14" s="25"/>
    </row>
    <row r="15" spans="1:8" x14ac:dyDescent="0.25">
      <c r="A15" s="21" t="s">
        <v>207</v>
      </c>
      <c r="B15" s="22" t="s">
        <v>208</v>
      </c>
      <c r="C15" s="23">
        <v>94013</v>
      </c>
      <c r="D15" s="24">
        <f t="shared" si="1"/>
        <v>89312.35</v>
      </c>
      <c r="E15" s="23">
        <f t="shared" si="2"/>
        <v>85551.83</v>
      </c>
      <c r="F15" s="23">
        <v>63750</v>
      </c>
      <c r="G15" s="23">
        <f t="shared" si="3"/>
        <v>56100</v>
      </c>
      <c r="H15" s="25"/>
    </row>
    <row r="16" spans="1:8" x14ac:dyDescent="0.25">
      <c r="A16" s="21" t="s">
        <v>209</v>
      </c>
      <c r="B16" s="22" t="s">
        <v>210</v>
      </c>
      <c r="C16" s="23">
        <v>59400</v>
      </c>
      <c r="D16" s="24">
        <f t="shared" si="1"/>
        <v>56430</v>
      </c>
      <c r="E16" s="23">
        <f t="shared" si="2"/>
        <v>54054</v>
      </c>
      <c r="F16" s="23">
        <v>35470</v>
      </c>
      <c r="G16" s="23">
        <f t="shared" si="3"/>
        <v>31213.599999999999</v>
      </c>
      <c r="H16" s="25"/>
    </row>
    <row r="17" spans="1:8" x14ac:dyDescent="0.25">
      <c r="A17" s="21" t="s">
        <v>211</v>
      </c>
      <c r="B17" s="22" t="s">
        <v>212</v>
      </c>
      <c r="C17" s="23">
        <v>50400</v>
      </c>
      <c r="D17" s="24">
        <f t="shared" si="1"/>
        <v>47880</v>
      </c>
      <c r="E17" s="23">
        <f t="shared" si="2"/>
        <v>45864</v>
      </c>
      <c r="F17" s="23">
        <v>34400</v>
      </c>
      <c r="G17" s="23">
        <f t="shared" si="3"/>
        <v>30272</v>
      </c>
      <c r="H17" s="25"/>
    </row>
    <row r="18" spans="1:8" x14ac:dyDescent="0.25">
      <c r="A18" s="21" t="s">
        <v>213</v>
      </c>
      <c r="B18" s="22" t="s">
        <v>214</v>
      </c>
      <c r="C18" s="23">
        <v>9200</v>
      </c>
      <c r="D18" s="24">
        <f t="shared" si="1"/>
        <v>8740</v>
      </c>
      <c r="E18" s="23">
        <f t="shared" si="2"/>
        <v>8372</v>
      </c>
      <c r="F18" s="23">
        <v>6200</v>
      </c>
      <c r="G18" s="23">
        <f t="shared" si="3"/>
        <v>5456</v>
      </c>
      <c r="H18" s="25"/>
    </row>
    <row r="19" spans="1:8" x14ac:dyDescent="0.25">
      <c r="A19" s="21" t="s">
        <v>215</v>
      </c>
      <c r="B19" s="22" t="s">
        <v>216</v>
      </c>
      <c r="C19" s="23">
        <v>50183</v>
      </c>
      <c r="D19" s="24">
        <f t="shared" si="1"/>
        <v>47673.85</v>
      </c>
      <c r="E19" s="23">
        <f t="shared" si="2"/>
        <v>45666.53</v>
      </c>
      <c r="F19" s="23">
        <v>35207</v>
      </c>
      <c r="G19" s="23">
        <f t="shared" si="3"/>
        <v>30982.16</v>
      </c>
      <c r="H19" s="25"/>
    </row>
    <row r="20" spans="1:8" x14ac:dyDescent="0.25">
      <c r="A20" s="21" t="s">
        <v>217</v>
      </c>
      <c r="B20" s="22" t="s">
        <v>218</v>
      </c>
      <c r="C20" s="23">
        <v>101989</v>
      </c>
      <c r="D20" s="24">
        <f t="shared" si="1"/>
        <v>96889.55</v>
      </c>
      <c r="E20" s="23">
        <f t="shared" si="2"/>
        <v>92809.99</v>
      </c>
      <c r="F20" s="23">
        <v>64750</v>
      </c>
      <c r="G20" s="23">
        <f t="shared" si="3"/>
        <v>56980</v>
      </c>
      <c r="H20" s="25"/>
    </row>
    <row r="21" spans="1:8" x14ac:dyDescent="0.25">
      <c r="A21" s="21" t="s">
        <v>219</v>
      </c>
      <c r="B21" s="22" t="s">
        <v>220</v>
      </c>
      <c r="C21" s="23">
        <v>46000</v>
      </c>
      <c r="D21" s="24">
        <f t="shared" si="1"/>
        <v>43700</v>
      </c>
      <c r="E21" s="23">
        <f t="shared" si="2"/>
        <v>41860</v>
      </c>
      <c r="F21" s="23">
        <v>32460</v>
      </c>
      <c r="G21" s="23">
        <f t="shared" si="3"/>
        <v>28564.799999999999</v>
      </c>
      <c r="H21" s="25"/>
    </row>
    <row r="22" spans="1:8" x14ac:dyDescent="0.25">
      <c r="A22" s="21" t="s">
        <v>221</v>
      </c>
      <c r="B22" s="22" t="s">
        <v>222</v>
      </c>
      <c r="C22" s="23">
        <v>55595</v>
      </c>
      <c r="D22" s="24">
        <f t="shared" si="1"/>
        <v>52815.25</v>
      </c>
      <c r="E22" s="23">
        <f t="shared" si="2"/>
        <v>50591.450000000004</v>
      </c>
      <c r="F22" s="23">
        <v>36091</v>
      </c>
      <c r="G22" s="23">
        <f t="shared" si="3"/>
        <v>31760.080000000002</v>
      </c>
      <c r="H22" s="25"/>
    </row>
    <row r="23" spans="1:8" x14ac:dyDescent="0.25">
      <c r="A23" s="21" t="s">
        <v>223</v>
      </c>
      <c r="B23" s="22" t="s">
        <v>224</v>
      </c>
      <c r="C23" s="23">
        <v>107205</v>
      </c>
      <c r="D23" s="24">
        <f t="shared" si="1"/>
        <v>101844.75</v>
      </c>
      <c r="E23" s="23">
        <f t="shared" si="2"/>
        <v>97556.55</v>
      </c>
      <c r="F23" s="23">
        <v>70831</v>
      </c>
      <c r="G23" s="23">
        <f t="shared" si="3"/>
        <v>62331.28</v>
      </c>
      <c r="H23" s="25"/>
    </row>
    <row r="24" spans="1:8" x14ac:dyDescent="0.25">
      <c r="A24" s="21" t="s">
        <v>225</v>
      </c>
      <c r="B24" s="22" t="s">
        <v>226</v>
      </c>
      <c r="C24" s="23">
        <v>56848</v>
      </c>
      <c r="D24" s="24">
        <f t="shared" si="1"/>
        <v>54005.599999999999</v>
      </c>
      <c r="E24" s="23">
        <f t="shared" si="2"/>
        <v>51731.68</v>
      </c>
      <c r="F24" s="23"/>
      <c r="G24" s="23">
        <f t="shared" si="3"/>
        <v>0</v>
      </c>
      <c r="H24" s="25"/>
    </row>
    <row r="25" spans="1:8" x14ac:dyDescent="0.25">
      <c r="A25" s="21" t="s">
        <v>227</v>
      </c>
      <c r="B25" s="22" t="s">
        <v>228</v>
      </c>
      <c r="C25" s="23">
        <v>111606</v>
      </c>
      <c r="D25" s="24">
        <f t="shared" si="1"/>
        <v>106025.7</v>
      </c>
      <c r="E25" s="23">
        <f t="shared" si="2"/>
        <v>101561.46</v>
      </c>
      <c r="F25" s="23">
        <v>62700</v>
      </c>
      <c r="G25" s="23">
        <f t="shared" si="3"/>
        <v>55176</v>
      </c>
      <c r="H25" s="25"/>
    </row>
    <row r="26" spans="1:8" x14ac:dyDescent="0.25">
      <c r="A26" s="21" t="s">
        <v>229</v>
      </c>
      <c r="B26" s="22" t="s">
        <v>230</v>
      </c>
      <c r="C26" s="23">
        <v>30645</v>
      </c>
      <c r="D26" s="24">
        <f t="shared" si="1"/>
        <v>29112.75</v>
      </c>
      <c r="E26" s="23">
        <f t="shared" si="2"/>
        <v>27886.95</v>
      </c>
      <c r="F26" s="23"/>
      <c r="G26" s="23">
        <f t="shared" si="3"/>
        <v>0</v>
      </c>
      <c r="H26" s="25"/>
    </row>
    <row r="27" spans="1:8" x14ac:dyDescent="0.25">
      <c r="A27" s="21" t="s">
        <v>231</v>
      </c>
      <c r="B27" s="22" t="s">
        <v>232</v>
      </c>
      <c r="C27" s="23">
        <v>31977</v>
      </c>
      <c r="D27" s="24">
        <f t="shared" si="1"/>
        <v>30378.15</v>
      </c>
      <c r="E27" s="23">
        <f t="shared" si="2"/>
        <v>29099.07</v>
      </c>
      <c r="F27" s="23"/>
      <c r="G27" s="23">
        <f t="shared" si="3"/>
        <v>0</v>
      </c>
      <c r="H27" s="25"/>
    </row>
    <row r="28" spans="1:8" x14ac:dyDescent="0.25">
      <c r="A28" s="21" t="s">
        <v>233</v>
      </c>
      <c r="B28" s="22" t="s">
        <v>234</v>
      </c>
      <c r="C28" s="23">
        <v>370000</v>
      </c>
      <c r="D28" s="24">
        <f t="shared" si="1"/>
        <v>351500</v>
      </c>
      <c r="E28" s="23"/>
      <c r="F28" s="23">
        <v>352000</v>
      </c>
      <c r="G28" s="23">
        <v>352000</v>
      </c>
      <c r="H28" s="25"/>
    </row>
    <row r="29" spans="1:8" x14ac:dyDescent="0.25">
      <c r="A29" s="21" t="s">
        <v>235</v>
      </c>
      <c r="B29" s="22" t="s">
        <v>236</v>
      </c>
      <c r="C29" s="23">
        <v>370000</v>
      </c>
      <c r="D29" s="24">
        <f t="shared" si="1"/>
        <v>351500</v>
      </c>
      <c r="E29" s="23"/>
      <c r="F29" s="23">
        <v>352000</v>
      </c>
      <c r="G29" s="23">
        <v>352000</v>
      </c>
      <c r="H29" s="25"/>
    </row>
    <row r="30" spans="1:8" x14ac:dyDescent="0.25">
      <c r="A30" s="21" t="s">
        <v>237</v>
      </c>
      <c r="B30" s="22" t="s">
        <v>238</v>
      </c>
      <c r="C30" s="23">
        <v>390000</v>
      </c>
      <c r="D30" s="24">
        <f t="shared" si="1"/>
        <v>370500</v>
      </c>
      <c r="E30" s="23"/>
      <c r="F30" s="23">
        <v>372000</v>
      </c>
      <c r="G30" s="23">
        <v>372000</v>
      </c>
      <c r="H30" s="25"/>
    </row>
    <row r="31" spans="1:8" x14ac:dyDescent="0.25">
      <c r="A31" s="21" t="s">
        <v>239</v>
      </c>
      <c r="B31" s="22" t="s">
        <v>240</v>
      </c>
      <c r="C31" s="23">
        <v>505000</v>
      </c>
      <c r="D31" s="24">
        <f t="shared" si="1"/>
        <v>479750</v>
      </c>
      <c r="E31" s="23"/>
      <c r="F31" s="23">
        <v>480000</v>
      </c>
      <c r="G31" s="23">
        <v>480000</v>
      </c>
      <c r="H31" s="25"/>
    </row>
    <row r="32" spans="1:8" x14ac:dyDescent="0.25">
      <c r="A32" s="21" t="s">
        <v>241</v>
      </c>
      <c r="B32" s="22" t="s">
        <v>242</v>
      </c>
      <c r="C32" s="23">
        <v>505000</v>
      </c>
      <c r="D32" s="24">
        <f t="shared" si="1"/>
        <v>479750</v>
      </c>
      <c r="E32" s="23"/>
      <c r="F32" s="23">
        <v>482000</v>
      </c>
      <c r="G32" s="23">
        <v>482000</v>
      </c>
      <c r="H32" s="25"/>
    </row>
    <row r="33" spans="1:8" x14ac:dyDescent="0.25">
      <c r="A33" s="21" t="s">
        <v>243</v>
      </c>
      <c r="B33" s="22" t="s">
        <v>244</v>
      </c>
      <c r="C33" s="23">
        <v>505000</v>
      </c>
      <c r="D33" s="24">
        <f t="shared" si="1"/>
        <v>479750</v>
      </c>
      <c r="E33" s="23"/>
      <c r="F33" s="23">
        <v>480000</v>
      </c>
      <c r="G33" s="23">
        <v>480000</v>
      </c>
      <c r="H33" s="25"/>
    </row>
    <row r="34" spans="1:8" x14ac:dyDescent="0.25">
      <c r="A34" s="21" t="s">
        <v>245</v>
      </c>
      <c r="B34" s="22" t="s">
        <v>246</v>
      </c>
      <c r="C34" s="23">
        <v>45000</v>
      </c>
      <c r="D34" s="24">
        <f t="shared" si="1"/>
        <v>42750</v>
      </c>
      <c r="E34" s="23"/>
      <c r="F34" s="23"/>
      <c r="G34" s="23">
        <f t="shared" si="3"/>
        <v>0</v>
      </c>
      <c r="H34" s="25"/>
    </row>
    <row r="35" spans="1:8" x14ac:dyDescent="0.25">
      <c r="A35" s="21" t="s">
        <v>247</v>
      </c>
      <c r="B35" s="22" t="s">
        <v>248</v>
      </c>
      <c r="C35" s="23">
        <v>57000</v>
      </c>
      <c r="D35" s="24">
        <f t="shared" si="1"/>
        <v>54150</v>
      </c>
      <c r="E35" s="23"/>
      <c r="F35" s="23"/>
      <c r="G35" s="23">
        <f t="shared" si="3"/>
        <v>0</v>
      </c>
      <c r="H35" s="25"/>
    </row>
    <row r="36" spans="1:8" x14ac:dyDescent="0.25">
      <c r="A36" s="21" t="s">
        <v>249</v>
      </c>
      <c r="B36" s="22" t="s">
        <v>250</v>
      </c>
      <c r="C36" s="23">
        <v>53000</v>
      </c>
      <c r="D36" s="24">
        <f t="shared" si="1"/>
        <v>50350</v>
      </c>
      <c r="E36" s="23"/>
      <c r="F36" s="23"/>
      <c r="G36" s="23">
        <f t="shared" si="3"/>
        <v>0</v>
      </c>
      <c r="H36" s="25"/>
    </row>
    <row r="37" spans="1:8" x14ac:dyDescent="0.25">
      <c r="A37" s="21" t="s">
        <v>251</v>
      </c>
      <c r="B37" s="22" t="s">
        <v>252</v>
      </c>
      <c r="C37" s="23">
        <v>78000</v>
      </c>
      <c r="D37" s="24">
        <f t="shared" si="1"/>
        <v>74100</v>
      </c>
      <c r="E37" s="23"/>
      <c r="F37" s="23"/>
      <c r="G37" s="23">
        <f t="shared" si="3"/>
        <v>0</v>
      </c>
      <c r="H37" s="25"/>
    </row>
    <row r="38" spans="1:8" x14ac:dyDescent="0.25">
      <c r="A38" s="21" t="s">
        <v>253</v>
      </c>
      <c r="B38" s="22" t="s">
        <v>254</v>
      </c>
      <c r="C38" s="23">
        <v>98168</v>
      </c>
      <c r="D38" s="24">
        <f t="shared" si="1"/>
        <v>93259.6</v>
      </c>
      <c r="E38" s="23"/>
      <c r="F38" s="23"/>
      <c r="G38" s="23">
        <f t="shared" si="3"/>
        <v>0</v>
      </c>
      <c r="H38" s="25"/>
    </row>
    <row r="39" spans="1:8" x14ac:dyDescent="0.25">
      <c r="A39" s="21" t="s">
        <v>255</v>
      </c>
      <c r="B39" s="22" t="s">
        <v>256</v>
      </c>
      <c r="C39" s="23">
        <v>79500</v>
      </c>
      <c r="D39" s="24">
        <f t="shared" si="1"/>
        <v>75525</v>
      </c>
      <c r="E39" s="23"/>
      <c r="F39" s="23"/>
      <c r="G39" s="23">
        <f t="shared" si="3"/>
        <v>0</v>
      </c>
      <c r="H39" s="25"/>
    </row>
    <row r="40" spans="1:8" x14ac:dyDescent="0.25">
      <c r="A40" s="26"/>
      <c r="B40" s="26"/>
      <c r="C40" s="27"/>
      <c r="D40" s="28"/>
      <c r="E40" s="27"/>
      <c r="F40" s="27"/>
      <c r="G40" s="27"/>
    </row>
    <row r="41" spans="1:8" x14ac:dyDescent="0.25">
      <c r="A41" s="26"/>
      <c r="B41" s="26"/>
      <c r="C41" s="27"/>
      <c r="D41" s="28"/>
      <c r="E41" s="27"/>
      <c r="F41" s="27"/>
      <c r="G41" s="27"/>
    </row>
    <row r="42" spans="1:8" x14ac:dyDescent="0.25">
      <c r="A42" s="26"/>
      <c r="B42" s="26"/>
      <c r="C42" s="27"/>
      <c r="D42" s="28"/>
      <c r="E42" s="27"/>
      <c r="F42" s="27"/>
      <c r="G42" s="27"/>
    </row>
    <row r="43" spans="1:8" x14ac:dyDescent="0.25">
      <c r="A43" s="26"/>
      <c r="B43" s="26"/>
      <c r="C43" s="27"/>
      <c r="D43" s="28"/>
      <c r="E43" s="27"/>
      <c r="F43" s="27"/>
      <c r="G43" s="27"/>
    </row>
    <row r="44" spans="1:8" x14ac:dyDescent="0.25">
      <c r="A44" s="26"/>
      <c r="B44" s="26"/>
      <c r="C44" s="27"/>
      <c r="D44" s="28"/>
      <c r="E44" s="27"/>
      <c r="F44" s="27"/>
      <c r="G44" s="27"/>
    </row>
    <row r="45" spans="1:8" x14ac:dyDescent="0.25">
      <c r="A45" s="26"/>
      <c r="B45" s="26"/>
      <c r="C45" s="27"/>
      <c r="D45" s="28"/>
      <c r="E45" s="27"/>
      <c r="F45" s="27"/>
      <c r="G45" s="27"/>
    </row>
    <row r="46" spans="1:8" x14ac:dyDescent="0.25">
      <c r="A46" s="26"/>
      <c r="B46" s="26"/>
      <c r="C46" s="27"/>
      <c r="D46" s="28"/>
      <c r="E46" s="27"/>
      <c r="F46" s="27"/>
      <c r="G46" s="27"/>
    </row>
    <row r="47" spans="1:8" x14ac:dyDescent="0.25">
      <c r="A47" s="26"/>
      <c r="B47" s="26"/>
      <c r="C47" s="27"/>
      <c r="D47" s="28"/>
      <c r="E47" s="27"/>
      <c r="F47" s="27"/>
      <c r="G47" s="27"/>
    </row>
    <row r="48" spans="1:8" x14ac:dyDescent="0.25">
      <c r="A48" s="26"/>
      <c r="B48" s="26"/>
      <c r="C48" s="27"/>
      <c r="D48" s="28"/>
      <c r="E48" s="27"/>
      <c r="F48" s="27"/>
      <c r="G48" s="27"/>
    </row>
    <row r="49" spans="1:7" x14ac:dyDescent="0.25">
      <c r="A49" s="26"/>
      <c r="B49" s="26"/>
      <c r="C49" s="27"/>
      <c r="D49" s="28"/>
      <c r="E49" s="27"/>
      <c r="F49" s="27"/>
      <c r="G49" s="27"/>
    </row>
    <row r="50" spans="1:7" x14ac:dyDescent="0.25">
      <c r="A50" s="26"/>
      <c r="B50" s="26"/>
      <c r="C50" s="27"/>
      <c r="D50" s="28"/>
      <c r="E50" s="27"/>
      <c r="F50" s="27"/>
      <c r="G50" s="27"/>
    </row>
    <row r="51" spans="1:7" x14ac:dyDescent="0.25">
      <c r="A51" s="26"/>
      <c r="B51" s="26"/>
      <c r="C51" s="27"/>
      <c r="D51" s="28"/>
      <c r="E51" s="27"/>
      <c r="F51" s="27"/>
      <c r="G51" s="27"/>
    </row>
    <row r="52" spans="1:7" x14ac:dyDescent="0.25">
      <c r="A52" s="26"/>
      <c r="B52" s="26"/>
      <c r="C52" s="27"/>
      <c r="D52" s="28"/>
      <c r="E52" s="27"/>
      <c r="F52" s="27"/>
      <c r="G52" s="27"/>
    </row>
    <row r="53" spans="1:7" x14ac:dyDescent="0.25">
      <c r="A53" s="26"/>
      <c r="B53" s="26"/>
      <c r="C53" s="27"/>
      <c r="D53" s="28"/>
      <c r="E53" s="27"/>
      <c r="F53" s="27"/>
      <c r="G53" s="27"/>
    </row>
    <row r="54" spans="1:7" x14ac:dyDescent="0.25">
      <c r="A54" s="26"/>
      <c r="B54" s="26"/>
      <c r="C54" s="27"/>
      <c r="D54" s="28"/>
      <c r="E54" s="27"/>
      <c r="F54" s="27"/>
      <c r="G54" s="27"/>
    </row>
    <row r="55" spans="1:7" x14ac:dyDescent="0.25">
      <c r="A55" s="26"/>
      <c r="B55" s="26"/>
      <c r="C55" s="27"/>
      <c r="D55" s="28"/>
      <c r="E55" s="27"/>
      <c r="F55" s="27"/>
      <c r="G55" s="27"/>
    </row>
    <row r="56" spans="1:7" x14ac:dyDescent="0.25">
      <c r="A56" s="26"/>
      <c r="B56" s="26"/>
      <c r="C56" s="27"/>
      <c r="D56" s="28"/>
      <c r="E56" s="27"/>
      <c r="F56" s="27"/>
      <c r="G56" s="27"/>
    </row>
    <row r="57" spans="1:7" x14ac:dyDescent="0.25">
      <c r="A57" s="26"/>
      <c r="B57" s="26"/>
      <c r="C57" s="27"/>
      <c r="D57" s="28"/>
      <c r="E57" s="27"/>
      <c r="F57" s="27"/>
      <c r="G57" s="27"/>
    </row>
    <row r="58" spans="1:7" x14ac:dyDescent="0.25">
      <c r="A58" s="26"/>
      <c r="B58" s="26"/>
      <c r="C58" s="27"/>
      <c r="D58" s="28"/>
      <c r="E58" s="27"/>
      <c r="F58" s="27"/>
      <c r="G58" s="27"/>
    </row>
    <row r="59" spans="1:7" x14ac:dyDescent="0.25">
      <c r="A59" s="26"/>
      <c r="B59" s="26"/>
      <c r="C59" s="27"/>
      <c r="D59" s="28"/>
      <c r="E59" s="27"/>
      <c r="F59" s="27"/>
      <c r="G59" s="27"/>
    </row>
    <row r="60" spans="1:7" x14ac:dyDescent="0.25">
      <c r="A60" s="26"/>
      <c r="B60" s="26"/>
      <c r="C60" s="27"/>
      <c r="D60" s="28"/>
      <c r="E60" s="27"/>
      <c r="F60" s="27"/>
      <c r="G60" s="27"/>
    </row>
    <row r="61" spans="1:7" x14ac:dyDescent="0.25">
      <c r="A61" s="26"/>
      <c r="B61" s="26"/>
      <c r="C61" s="27"/>
      <c r="D61" s="28"/>
      <c r="E61" s="27"/>
      <c r="F61" s="27"/>
      <c r="G61" s="27"/>
    </row>
    <row r="62" spans="1:7" x14ac:dyDescent="0.25">
      <c r="A62" s="26"/>
      <c r="B62" s="26"/>
      <c r="C62" s="27"/>
      <c r="D62" s="28"/>
      <c r="E62" s="27"/>
      <c r="F62" s="27"/>
      <c r="G62" s="27"/>
    </row>
    <row r="63" spans="1:7" x14ac:dyDescent="0.25">
      <c r="A63" s="26"/>
      <c r="B63" s="26"/>
      <c r="C63" s="27"/>
      <c r="D63" s="28"/>
      <c r="E63" s="27"/>
      <c r="F63" s="27"/>
      <c r="G63" s="27"/>
    </row>
    <row r="64" spans="1:7" x14ac:dyDescent="0.25">
      <c r="A64" s="26"/>
      <c r="B64" s="26"/>
      <c r="C64" s="27"/>
      <c r="D64" s="28"/>
      <c r="E64" s="27"/>
      <c r="F64" s="27"/>
      <c r="G64" s="27"/>
    </row>
    <row r="65" spans="1:7" x14ac:dyDescent="0.25">
      <c r="A65" s="26"/>
      <c r="B65" s="26"/>
      <c r="C65" s="27"/>
      <c r="D65" s="28"/>
      <c r="E65" s="27"/>
      <c r="F65" s="27"/>
      <c r="G65" s="27"/>
    </row>
    <row r="66" spans="1:7" x14ac:dyDescent="0.25">
      <c r="A66" s="26"/>
      <c r="B66" s="26"/>
      <c r="C66" s="27"/>
      <c r="D66" s="28"/>
      <c r="E66" s="27"/>
      <c r="F66" s="27"/>
      <c r="G66" s="27"/>
    </row>
    <row r="67" spans="1:7" x14ac:dyDescent="0.25">
      <c r="A67" s="26"/>
      <c r="B67" s="26"/>
      <c r="C67" s="27"/>
      <c r="D67" s="28"/>
      <c r="E67" s="27"/>
      <c r="F67" s="27"/>
      <c r="G67" s="27"/>
    </row>
    <row r="68" spans="1:7" x14ac:dyDescent="0.25">
      <c r="A68" s="26"/>
      <c r="B68" s="26"/>
      <c r="C68" s="27"/>
      <c r="D68" s="28"/>
      <c r="E68" s="27"/>
      <c r="F68" s="27"/>
      <c r="G68" s="27"/>
    </row>
    <row r="69" spans="1:7" x14ac:dyDescent="0.25">
      <c r="A69" s="26"/>
      <c r="B69" s="26"/>
      <c r="C69" s="27"/>
      <c r="D69" s="28"/>
      <c r="E69" s="27"/>
      <c r="F69" s="27"/>
      <c r="G69" s="27"/>
    </row>
    <row r="70" spans="1:7" x14ac:dyDescent="0.25">
      <c r="A70" s="26"/>
      <c r="B70" s="26"/>
      <c r="C70" s="27"/>
      <c r="D70" s="28"/>
      <c r="E70" s="27"/>
      <c r="F70" s="27"/>
      <c r="G70" s="27"/>
    </row>
    <row r="71" spans="1:7" x14ac:dyDescent="0.25">
      <c r="A71" s="26"/>
      <c r="B71" s="26"/>
      <c r="C71" s="27"/>
      <c r="D71" s="28"/>
      <c r="E71" s="27"/>
      <c r="F71" s="27"/>
      <c r="G71" s="27"/>
    </row>
    <row r="72" spans="1:7" x14ac:dyDescent="0.25">
      <c r="A72" s="26"/>
      <c r="B72" s="26"/>
      <c r="C72" s="27"/>
      <c r="D72" s="28"/>
      <c r="E72" s="27"/>
      <c r="F72" s="27"/>
      <c r="G72" s="27"/>
    </row>
    <row r="73" spans="1:7" x14ac:dyDescent="0.25">
      <c r="A73" s="26"/>
      <c r="B73" s="26"/>
      <c r="C73" s="27"/>
      <c r="D73" s="28"/>
      <c r="E73" s="27"/>
      <c r="F73" s="27"/>
      <c r="G73" s="27"/>
    </row>
    <row r="74" spans="1:7" x14ac:dyDescent="0.25">
      <c r="A74" s="26"/>
      <c r="B74" s="26"/>
      <c r="C74" s="27"/>
      <c r="D74" s="28"/>
      <c r="E74" s="27"/>
      <c r="F74" s="27"/>
      <c r="G74" s="27"/>
    </row>
    <row r="75" spans="1:7" x14ac:dyDescent="0.25">
      <c r="A75" s="26"/>
      <c r="B75" s="26"/>
      <c r="C75" s="27"/>
      <c r="D75" s="28"/>
      <c r="E75" s="27"/>
      <c r="F75" s="27"/>
      <c r="G75" s="27"/>
    </row>
    <row r="76" spans="1:7" x14ac:dyDescent="0.25">
      <c r="A76" s="26"/>
      <c r="B76" s="26"/>
      <c r="C76" s="27"/>
      <c r="D76" s="28"/>
      <c r="E76" s="27"/>
      <c r="F76" s="27"/>
      <c r="G76" s="27"/>
    </row>
    <row r="77" spans="1:7" x14ac:dyDescent="0.25">
      <c r="A77" s="26"/>
      <c r="B77" s="26"/>
      <c r="C77" s="27"/>
      <c r="D77" s="28"/>
      <c r="E77" s="27"/>
      <c r="F77" s="27"/>
      <c r="G77" s="27"/>
    </row>
    <row r="78" spans="1:7" x14ac:dyDescent="0.25">
      <c r="A78" s="26"/>
      <c r="B78" s="26"/>
      <c r="C78" s="27"/>
      <c r="D78" s="28"/>
      <c r="E78" s="27"/>
      <c r="F78" s="27"/>
      <c r="G78" s="27"/>
    </row>
    <row r="79" spans="1:7" x14ac:dyDescent="0.25">
      <c r="A79" s="26"/>
      <c r="B79" s="26"/>
      <c r="C79" s="27"/>
      <c r="D79" s="28"/>
      <c r="E79" s="27"/>
      <c r="F79" s="27"/>
      <c r="G79" s="27"/>
    </row>
    <row r="80" spans="1:7" x14ac:dyDescent="0.25">
      <c r="A80" s="26"/>
      <c r="B80" s="26"/>
      <c r="C80" s="27"/>
      <c r="D80" s="28"/>
      <c r="E80" s="27"/>
      <c r="F80" s="27"/>
      <c r="G80" s="27"/>
    </row>
    <row r="81" spans="1:7" x14ac:dyDescent="0.25">
      <c r="A81" s="26"/>
      <c r="B81" s="26"/>
      <c r="C81" s="27"/>
      <c r="D81" s="28"/>
      <c r="E81" s="27"/>
      <c r="F81" s="27"/>
      <c r="G81" s="27"/>
    </row>
    <row r="82" spans="1:7" x14ac:dyDescent="0.25">
      <c r="A82" s="26"/>
      <c r="B82" s="26"/>
      <c r="C82" s="27"/>
      <c r="D82" s="28"/>
      <c r="E82" s="27"/>
      <c r="F82" s="27"/>
      <c r="G82" s="27"/>
    </row>
    <row r="83" spans="1:7" x14ac:dyDescent="0.25">
      <c r="A83" s="26"/>
      <c r="B83" s="26"/>
      <c r="C83" s="27"/>
      <c r="D83" s="28"/>
      <c r="E83" s="27"/>
      <c r="F83" s="27"/>
      <c r="G83" s="27"/>
    </row>
    <row r="84" spans="1:7" x14ac:dyDescent="0.25">
      <c r="A84" s="26"/>
      <c r="B84" s="26"/>
      <c r="C84" s="27"/>
      <c r="D84" s="28"/>
      <c r="E84" s="27"/>
      <c r="F84" s="27"/>
      <c r="G84" s="27"/>
    </row>
    <row r="85" spans="1:7" x14ac:dyDescent="0.25">
      <c r="A85" s="26"/>
      <c r="B85" s="26"/>
      <c r="C85" s="27"/>
      <c r="D85" s="28"/>
      <c r="E85" s="27"/>
      <c r="F85" s="27"/>
      <c r="G85" s="27"/>
    </row>
    <row r="86" spans="1:7" x14ac:dyDescent="0.25">
      <c r="A86" s="26"/>
      <c r="B86" s="26"/>
      <c r="C86" s="27"/>
      <c r="D86" s="28"/>
      <c r="E86" s="27"/>
      <c r="F86" s="27"/>
      <c r="G86" s="27"/>
    </row>
    <row r="87" spans="1:7" x14ac:dyDescent="0.25">
      <c r="A87" s="26"/>
      <c r="B87" s="26"/>
      <c r="C87" s="27"/>
      <c r="D87" s="28"/>
      <c r="E87" s="27"/>
      <c r="F87" s="27"/>
      <c r="G87" s="27"/>
    </row>
    <row r="88" spans="1:7" x14ac:dyDescent="0.25">
      <c r="A88" s="26"/>
      <c r="B88" s="26"/>
      <c r="C88" s="27"/>
      <c r="D88" s="28"/>
      <c r="E88" s="27"/>
      <c r="F88" s="27"/>
      <c r="G88" s="27"/>
    </row>
    <row r="89" spans="1:7" x14ac:dyDescent="0.25">
      <c r="A89" s="26"/>
      <c r="B89" s="26"/>
      <c r="C89" s="27"/>
      <c r="D89" s="28"/>
      <c r="E89" s="27"/>
      <c r="F89" s="27"/>
      <c r="G89" s="27"/>
    </row>
    <row r="90" spans="1:7" x14ac:dyDescent="0.25">
      <c r="A90" s="26"/>
      <c r="B90" s="26"/>
      <c r="C90" s="27"/>
      <c r="D90" s="28"/>
      <c r="E90" s="27"/>
      <c r="F90" s="27"/>
      <c r="G90" s="27"/>
    </row>
    <row r="91" spans="1:7" x14ac:dyDescent="0.25">
      <c r="A91" s="26"/>
      <c r="B91" s="26"/>
      <c r="C91" s="27"/>
      <c r="D91" s="28"/>
      <c r="E91" s="27"/>
      <c r="F91" s="27"/>
      <c r="G91" s="27"/>
    </row>
    <row r="92" spans="1:7" x14ac:dyDescent="0.25">
      <c r="A92" s="26"/>
      <c r="B92" s="26"/>
      <c r="C92" s="27"/>
      <c r="D92" s="28"/>
      <c r="E92" s="27"/>
      <c r="F92" s="27"/>
      <c r="G92" s="27"/>
    </row>
    <row r="93" spans="1:7" x14ac:dyDescent="0.25">
      <c r="A93" s="26"/>
      <c r="B93" s="26"/>
      <c r="C93" s="27"/>
      <c r="D93" s="28"/>
      <c r="E93" s="27"/>
      <c r="F93" s="27"/>
      <c r="G93" s="27"/>
    </row>
    <row r="94" spans="1:7" x14ac:dyDescent="0.25">
      <c r="A94" s="26"/>
      <c r="B94" s="26"/>
      <c r="C94" s="27"/>
      <c r="D94" s="28"/>
      <c r="E94" s="27"/>
      <c r="F94" s="27"/>
      <c r="G94" s="27"/>
    </row>
    <row r="95" spans="1:7" x14ac:dyDescent="0.25">
      <c r="A95" s="26"/>
      <c r="B95" s="26"/>
      <c r="C95" s="27"/>
      <c r="D95" s="28"/>
      <c r="E95" s="27"/>
      <c r="F95" s="27"/>
      <c r="G95" s="27"/>
    </row>
    <row r="96" spans="1:7" x14ac:dyDescent="0.25">
      <c r="A96" s="26"/>
      <c r="B96" s="26"/>
      <c r="C96" s="27"/>
      <c r="D96" s="28"/>
      <c r="E96" s="27"/>
      <c r="F96" s="27"/>
      <c r="G96" s="27"/>
    </row>
    <row r="97" spans="1:7" x14ac:dyDescent="0.25">
      <c r="A97" s="26"/>
      <c r="B97" s="26"/>
      <c r="C97" s="27"/>
      <c r="D97" s="28"/>
      <c r="E97" s="27"/>
      <c r="F97" s="27"/>
      <c r="G97" s="27"/>
    </row>
    <row r="98" spans="1:7" x14ac:dyDescent="0.25">
      <c r="A98" s="26"/>
      <c r="B98" s="26"/>
      <c r="C98" s="27"/>
      <c r="D98" s="28"/>
      <c r="E98" s="27"/>
      <c r="F98" s="27"/>
      <c r="G98" s="27"/>
    </row>
    <row r="99" spans="1:7" x14ac:dyDescent="0.25">
      <c r="A99" s="26"/>
      <c r="B99" s="26"/>
      <c r="C99" s="27"/>
      <c r="D99" s="28"/>
      <c r="E99" s="27"/>
      <c r="F99" s="27"/>
      <c r="G99" s="27"/>
    </row>
    <row r="100" spans="1:7" x14ac:dyDescent="0.25">
      <c r="A100" s="26"/>
      <c r="B100" s="26"/>
      <c r="C100" s="27"/>
      <c r="D100" s="28"/>
      <c r="E100" s="27"/>
      <c r="F100" s="27"/>
      <c r="G100" s="27"/>
    </row>
    <row r="101" spans="1:7" x14ac:dyDescent="0.25">
      <c r="A101" s="26"/>
      <c r="B101" s="26"/>
      <c r="C101" s="27"/>
      <c r="D101" s="28"/>
      <c r="E101" s="27"/>
      <c r="F101" s="27"/>
      <c r="G101" s="27"/>
    </row>
    <row r="102" spans="1:7" x14ac:dyDescent="0.25">
      <c r="A102" s="26"/>
      <c r="B102" s="26"/>
      <c r="C102" s="27"/>
      <c r="D102" s="28"/>
      <c r="E102" s="27"/>
      <c r="F102" s="27"/>
      <c r="G102" s="27"/>
    </row>
    <row r="103" spans="1:7" x14ac:dyDescent="0.25">
      <c r="A103" s="26"/>
      <c r="B103" s="26"/>
      <c r="C103" s="27"/>
      <c r="D103" s="28"/>
      <c r="E103" s="27"/>
      <c r="F103" s="27"/>
      <c r="G103" s="27"/>
    </row>
    <row r="104" spans="1:7" x14ac:dyDescent="0.25">
      <c r="A104" s="26"/>
      <c r="B104" s="26"/>
      <c r="C104" s="27"/>
      <c r="D104" s="28"/>
      <c r="E104" s="27"/>
      <c r="F104" s="27"/>
      <c r="G104" s="27"/>
    </row>
    <row r="105" spans="1:7" x14ac:dyDescent="0.25">
      <c r="A105" s="26"/>
      <c r="B105" s="26"/>
      <c r="C105" s="27"/>
      <c r="D105" s="28"/>
      <c r="E105" s="27"/>
      <c r="F105" s="27"/>
      <c r="G105" s="27"/>
    </row>
    <row r="106" spans="1:7" x14ac:dyDescent="0.25">
      <c r="A106" s="26"/>
      <c r="B106" s="26"/>
      <c r="C106" s="27"/>
      <c r="D106" s="28"/>
      <c r="E106" s="27"/>
      <c r="F106" s="27"/>
      <c r="G106" s="27"/>
    </row>
    <row r="107" spans="1:7" x14ac:dyDescent="0.25">
      <c r="A107" s="26"/>
      <c r="B107" s="26"/>
      <c r="C107" s="27"/>
      <c r="D107" s="28"/>
      <c r="E107" s="27"/>
      <c r="F107" s="27"/>
      <c r="G107" s="27"/>
    </row>
    <row r="108" spans="1:7" x14ac:dyDescent="0.25">
      <c r="A108" s="26"/>
      <c r="B108" s="26"/>
      <c r="C108" s="27"/>
      <c r="D108" s="28"/>
      <c r="E108" s="27"/>
      <c r="F108" s="27"/>
      <c r="G108" s="27"/>
    </row>
    <row r="109" spans="1:7" x14ac:dyDescent="0.25">
      <c r="A109" s="26"/>
      <c r="B109" s="26"/>
      <c r="C109" s="27"/>
      <c r="D109" s="28"/>
      <c r="E109" s="27"/>
      <c r="F109" s="27"/>
      <c r="G109" s="27"/>
    </row>
    <row r="110" spans="1:7" x14ac:dyDescent="0.25">
      <c r="A110" s="26"/>
      <c r="B110" s="26"/>
      <c r="C110" s="27"/>
      <c r="D110" s="28"/>
      <c r="E110" s="27"/>
      <c r="F110" s="27"/>
      <c r="G110" s="27"/>
    </row>
    <row r="111" spans="1:7" x14ac:dyDescent="0.25">
      <c r="A111" s="26"/>
      <c r="B111" s="26"/>
      <c r="C111" s="27"/>
      <c r="D111" s="28"/>
      <c r="E111" s="27"/>
      <c r="F111" s="27"/>
      <c r="G111" s="27"/>
    </row>
    <row r="112" spans="1:7" x14ac:dyDescent="0.25">
      <c r="A112" s="26"/>
      <c r="B112" s="26"/>
      <c r="C112" s="27"/>
      <c r="D112" s="28"/>
      <c r="E112" s="27"/>
      <c r="F112" s="27"/>
      <c r="G112" s="27"/>
    </row>
    <row r="113" spans="1:7" x14ac:dyDescent="0.25">
      <c r="A113" s="26"/>
      <c r="B113" s="26"/>
      <c r="C113" s="27"/>
      <c r="D113" s="28"/>
      <c r="E113" s="27"/>
      <c r="F113" s="27"/>
      <c r="G113" s="27"/>
    </row>
    <row r="114" spans="1:7" x14ac:dyDescent="0.25">
      <c r="A114" s="26"/>
      <c r="B114" s="26"/>
      <c r="C114" s="27"/>
      <c r="D114" s="28"/>
      <c r="E114" s="27"/>
      <c r="F114" s="27"/>
      <c r="G114" s="27"/>
    </row>
    <row r="115" spans="1:7" x14ac:dyDescent="0.25">
      <c r="A115" s="26"/>
      <c r="B115" s="26"/>
      <c r="C115" s="27"/>
      <c r="D115" s="28"/>
      <c r="E115" s="27"/>
      <c r="F115" s="27"/>
      <c r="G115" s="27"/>
    </row>
    <row r="116" spans="1:7" x14ac:dyDescent="0.25">
      <c r="A116" s="26"/>
      <c r="B116" s="26"/>
      <c r="C116" s="27"/>
      <c r="D116" s="28"/>
      <c r="E116" s="27"/>
      <c r="F116" s="27"/>
      <c r="G116" s="27"/>
    </row>
    <row r="117" spans="1:7" x14ac:dyDescent="0.25">
      <c r="A117" s="26"/>
      <c r="B117" s="26"/>
      <c r="C117" s="27"/>
      <c r="D117" s="28"/>
      <c r="E117" s="27"/>
      <c r="F117" s="27"/>
      <c r="G117" s="27"/>
    </row>
    <row r="118" spans="1:7" x14ac:dyDescent="0.25">
      <c r="A118" s="26"/>
      <c r="B118" s="26"/>
      <c r="C118" s="27"/>
      <c r="D118" s="28"/>
      <c r="E118" s="27"/>
      <c r="F118" s="27"/>
      <c r="G118" s="27"/>
    </row>
    <row r="119" spans="1:7" x14ac:dyDescent="0.25">
      <c r="A119" s="26"/>
      <c r="B119" s="26"/>
      <c r="C119" s="27"/>
      <c r="D119" s="28"/>
      <c r="E119" s="27"/>
      <c r="F119" s="27"/>
      <c r="G119" s="27"/>
    </row>
    <row r="120" spans="1:7" x14ac:dyDescent="0.25">
      <c r="A120" s="26"/>
      <c r="B120" s="26"/>
      <c r="C120" s="27"/>
      <c r="D120" s="28"/>
      <c r="E120" s="27"/>
      <c r="F120" s="27"/>
      <c r="G120" s="27"/>
    </row>
    <row r="121" spans="1:7" x14ac:dyDescent="0.25">
      <c r="A121" s="26"/>
      <c r="B121" s="26"/>
      <c r="C121" s="27"/>
      <c r="D121" s="28"/>
      <c r="E121" s="27"/>
      <c r="F121" s="27"/>
      <c r="G121" s="27"/>
    </row>
    <row r="122" spans="1:7" x14ac:dyDescent="0.25">
      <c r="A122" s="26"/>
      <c r="B122" s="26"/>
      <c r="C122" s="27"/>
      <c r="D122" s="28"/>
      <c r="E122" s="27"/>
      <c r="F122" s="27"/>
      <c r="G122" s="27"/>
    </row>
    <row r="123" spans="1:7" x14ac:dyDescent="0.25">
      <c r="A123" s="26"/>
      <c r="B123" s="26"/>
      <c r="C123" s="27"/>
      <c r="D123" s="28"/>
      <c r="E123" s="27"/>
      <c r="F123" s="27"/>
      <c r="G123" s="27"/>
    </row>
    <row r="124" spans="1:7" x14ac:dyDescent="0.25">
      <c r="A124" s="26"/>
      <c r="B124" s="26"/>
      <c r="C124" s="27"/>
      <c r="D124" s="28"/>
      <c r="E124" s="27"/>
      <c r="F124" s="27"/>
      <c r="G124" s="27"/>
    </row>
    <row r="125" spans="1:7" x14ac:dyDescent="0.25">
      <c r="A125" s="26"/>
      <c r="B125" s="26"/>
      <c r="C125" s="27"/>
      <c r="D125" s="28"/>
      <c r="E125" s="27"/>
      <c r="F125" s="27"/>
      <c r="G125" s="27"/>
    </row>
    <row r="126" spans="1:7" x14ac:dyDescent="0.25">
      <c r="A126" s="26"/>
      <c r="B126" s="26"/>
      <c r="C126" s="27"/>
      <c r="D126" s="28"/>
      <c r="E126" s="27"/>
      <c r="F126" s="27"/>
      <c r="G126" s="27"/>
    </row>
    <row r="127" spans="1:7" x14ac:dyDescent="0.25">
      <c r="A127" s="26"/>
      <c r="B127" s="26"/>
      <c r="C127" s="27"/>
      <c r="D127" s="28"/>
      <c r="E127" s="27"/>
      <c r="F127" s="27"/>
      <c r="G127" s="27"/>
    </row>
    <row r="128" spans="1:7" x14ac:dyDescent="0.25">
      <c r="A128" s="26"/>
      <c r="B128" s="26"/>
      <c r="C128" s="27"/>
      <c r="D128" s="28"/>
      <c r="E128" s="27"/>
      <c r="F128" s="27"/>
      <c r="G128" s="27"/>
    </row>
    <row r="129" spans="1:7" x14ac:dyDescent="0.25">
      <c r="A129" s="26"/>
      <c r="B129" s="26"/>
      <c r="C129" s="27"/>
      <c r="D129" s="28"/>
      <c r="E129" s="27"/>
      <c r="F129" s="27"/>
      <c r="G129" s="27"/>
    </row>
    <row r="130" spans="1:7" x14ac:dyDescent="0.25">
      <c r="A130" s="26"/>
      <c r="B130" s="26"/>
      <c r="C130" s="27"/>
      <c r="D130" s="28"/>
      <c r="E130" s="27"/>
      <c r="F130" s="27"/>
      <c r="G130" s="27"/>
    </row>
    <row r="131" spans="1:7" x14ac:dyDescent="0.25">
      <c r="A131" s="26"/>
      <c r="B131" s="26"/>
      <c r="C131" s="27"/>
      <c r="D131" s="28"/>
      <c r="E131" s="27"/>
      <c r="F131" s="27"/>
      <c r="G131" s="27"/>
    </row>
    <row r="132" spans="1:7" x14ac:dyDescent="0.25">
      <c r="A132" s="26"/>
      <c r="B132" s="26"/>
      <c r="C132" s="27"/>
      <c r="D132" s="28"/>
      <c r="E132" s="27"/>
      <c r="F132" s="27"/>
      <c r="G132" s="27"/>
    </row>
    <row r="133" spans="1:7" x14ac:dyDescent="0.25">
      <c r="A133" s="26"/>
      <c r="B133" s="26"/>
      <c r="C133" s="27"/>
      <c r="D133" s="28"/>
      <c r="E133" s="27"/>
      <c r="F133" s="27"/>
      <c r="G133" s="27"/>
    </row>
    <row r="134" spans="1:7" x14ac:dyDescent="0.25">
      <c r="A134" s="26"/>
      <c r="B134" s="26"/>
      <c r="C134" s="27"/>
      <c r="D134" s="28"/>
      <c r="E134" s="27"/>
      <c r="F134" s="27"/>
      <c r="G134" s="27"/>
    </row>
    <row r="135" spans="1:7" x14ac:dyDescent="0.25">
      <c r="A135" s="26"/>
      <c r="B135" s="26"/>
      <c r="C135" s="27"/>
      <c r="D135" s="28"/>
      <c r="E135" s="27"/>
      <c r="F135" s="27"/>
      <c r="G135" s="27"/>
    </row>
    <row r="136" spans="1:7" x14ac:dyDescent="0.25">
      <c r="A136" s="26"/>
      <c r="B136" s="26"/>
      <c r="C136" s="27"/>
      <c r="D136" s="28"/>
      <c r="E136" s="27"/>
      <c r="F136" s="27"/>
      <c r="G136" s="27"/>
    </row>
    <row r="137" spans="1:7" x14ac:dyDescent="0.25">
      <c r="A137" s="26"/>
      <c r="B137" s="26"/>
      <c r="C137" s="27"/>
      <c r="D137" s="28"/>
      <c r="E137" s="27"/>
      <c r="F137" s="27"/>
      <c r="G137" s="27"/>
    </row>
    <row r="138" spans="1:7" x14ac:dyDescent="0.25">
      <c r="A138" s="26"/>
      <c r="B138" s="26"/>
      <c r="C138" s="27"/>
      <c r="D138" s="28"/>
      <c r="E138" s="27"/>
      <c r="F138" s="27"/>
      <c r="G138" s="27"/>
    </row>
    <row r="139" spans="1:7" x14ac:dyDescent="0.25">
      <c r="A139" s="26"/>
      <c r="B139" s="26"/>
      <c r="C139" s="27"/>
      <c r="D139" s="28"/>
      <c r="E139" s="27"/>
      <c r="F139" s="27"/>
      <c r="G139" s="27"/>
    </row>
    <row r="140" spans="1:7" x14ac:dyDescent="0.25">
      <c r="A140" s="26"/>
      <c r="B140" s="26"/>
      <c r="C140" s="27"/>
      <c r="D140" s="28"/>
      <c r="E140" s="27"/>
      <c r="F140" s="27"/>
      <c r="G140" s="27"/>
    </row>
    <row r="141" spans="1:7" x14ac:dyDescent="0.25">
      <c r="A141" s="26"/>
      <c r="B141" s="26"/>
      <c r="C141" s="27"/>
      <c r="D141" s="28"/>
      <c r="E141" s="27"/>
      <c r="F141" s="27"/>
      <c r="G141" s="27"/>
    </row>
    <row r="142" spans="1:7" x14ac:dyDescent="0.25">
      <c r="A142" s="26"/>
      <c r="B142" s="26"/>
      <c r="C142" s="27"/>
      <c r="D142" s="28"/>
      <c r="E142" s="27"/>
      <c r="F142" s="27"/>
      <c r="G142" s="27"/>
    </row>
    <row r="143" spans="1:7" x14ac:dyDescent="0.25">
      <c r="A143" s="26"/>
      <c r="B143" s="26"/>
      <c r="C143" s="27"/>
      <c r="D143" s="28"/>
      <c r="E143" s="27"/>
      <c r="F143" s="27"/>
      <c r="G143" s="27"/>
    </row>
    <row r="144" spans="1:7" x14ac:dyDescent="0.25">
      <c r="A144" s="26"/>
      <c r="B144" s="26"/>
      <c r="C144" s="27"/>
      <c r="D144" s="28"/>
      <c r="E144" s="27"/>
      <c r="F144" s="27"/>
      <c r="G144" s="27"/>
    </row>
    <row r="145" spans="1:7" x14ac:dyDescent="0.25">
      <c r="A145" s="26"/>
      <c r="B145" s="26"/>
      <c r="C145" s="27"/>
      <c r="D145" s="28"/>
      <c r="E145" s="27"/>
      <c r="F145" s="27"/>
      <c r="G145" s="2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workbookViewId="0">
      <selection activeCell="D10" sqref="D10"/>
    </sheetView>
  </sheetViews>
  <sheetFormatPr defaultColWidth="9" defaultRowHeight="15" x14ac:dyDescent="0.25"/>
  <cols>
    <col min="1" max="1" width="13" bestFit="1" customWidth="1"/>
    <col min="2" max="2" width="31.85546875" bestFit="1" customWidth="1"/>
    <col min="3" max="3" width="20.85546875" bestFit="1" customWidth="1"/>
    <col min="4" max="4" width="11.140625" bestFit="1" customWidth="1"/>
  </cols>
  <sheetData>
    <row r="1" spans="1:4" x14ac:dyDescent="0.25">
      <c r="A1" s="61" t="s">
        <v>445</v>
      </c>
      <c r="B1" s="61" t="s">
        <v>446</v>
      </c>
      <c r="C1" s="61"/>
      <c r="D1" s="61" t="s">
        <v>447</v>
      </c>
    </row>
    <row r="2" spans="1:4" x14ac:dyDescent="0.25">
      <c r="A2" t="s">
        <v>26</v>
      </c>
      <c r="B2" t="s">
        <v>27</v>
      </c>
      <c r="C2" s="59" t="s">
        <v>198</v>
      </c>
      <c r="D2" t="s">
        <v>197</v>
      </c>
    </row>
    <row r="3" spans="1:4" x14ac:dyDescent="0.25">
      <c r="A3" t="s">
        <v>57</v>
      </c>
      <c r="B3" t="s">
        <v>58</v>
      </c>
      <c r="C3" s="59" t="s">
        <v>216</v>
      </c>
      <c r="D3" t="s">
        <v>215</v>
      </c>
    </row>
    <row r="4" spans="1:4" x14ac:dyDescent="0.25">
      <c r="A4" t="s">
        <v>73</v>
      </c>
      <c r="B4" t="s">
        <v>74</v>
      </c>
      <c r="C4" s="59" t="s">
        <v>196</v>
      </c>
      <c r="D4" t="s">
        <v>195</v>
      </c>
    </row>
    <row r="5" spans="1:4" x14ac:dyDescent="0.25">
      <c r="A5" t="s">
        <v>43</v>
      </c>
      <c r="B5" t="s">
        <v>44</v>
      </c>
      <c r="C5" s="59" t="s">
        <v>204</v>
      </c>
      <c r="D5" t="s">
        <v>203</v>
      </c>
    </row>
    <row r="6" spans="1:4" x14ac:dyDescent="0.25">
      <c r="A6" t="s">
        <v>35</v>
      </c>
      <c r="B6" t="s">
        <v>36</v>
      </c>
      <c r="C6" s="59" t="s">
        <v>257</v>
      </c>
      <c r="D6" t="s">
        <v>227</v>
      </c>
    </row>
    <row r="7" spans="1:4" x14ac:dyDescent="0.25">
      <c r="A7" t="s">
        <v>133</v>
      </c>
      <c r="B7" t="s">
        <v>134</v>
      </c>
      <c r="C7" s="59" t="s">
        <v>258</v>
      </c>
      <c r="D7" t="s">
        <v>219</v>
      </c>
    </row>
    <row r="8" spans="1:4" x14ac:dyDescent="0.25">
      <c r="A8" t="s">
        <v>63</v>
      </c>
      <c r="B8" t="s">
        <v>64</v>
      </c>
      <c r="C8" s="59" t="s">
        <v>222</v>
      </c>
      <c r="D8" t="s">
        <v>221</v>
      </c>
    </row>
    <row r="9" spans="1:4" x14ac:dyDescent="0.25">
      <c r="A9" t="s">
        <v>80</v>
      </c>
      <c r="B9" t="s">
        <v>81</v>
      </c>
      <c r="C9" t="s">
        <v>224</v>
      </c>
      <c r="D9" t="s">
        <v>223</v>
      </c>
    </row>
    <row r="10" spans="1:4" x14ac:dyDescent="0.25">
      <c r="A10" s="11" t="s">
        <v>552</v>
      </c>
      <c r="B10" s="11" t="s">
        <v>553</v>
      </c>
      <c r="C10" s="59" t="s">
        <v>222</v>
      </c>
      <c r="D10"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CEED-4AED-4CE7-BA63-B744C0AEE2B8}">
  <sheetPr filterMode="1"/>
  <dimension ref="A1:P66"/>
  <sheetViews>
    <sheetView tabSelected="1" workbookViewId="0">
      <selection activeCell="F73" sqref="F73"/>
    </sheetView>
  </sheetViews>
  <sheetFormatPr defaultRowHeight="15" x14ac:dyDescent="0.25"/>
  <cols>
    <col min="1" max="1" width="12.42578125" style="74" customWidth="1"/>
    <col min="2" max="2" width="10.42578125" style="74" hidden="1" customWidth="1"/>
    <col min="3" max="3" width="15.42578125" style="74" customWidth="1"/>
    <col min="4" max="4" width="38" style="74" bestFit="1" customWidth="1"/>
    <col min="5" max="5" width="38" style="74" hidden="1" customWidth="1"/>
    <col min="6" max="6" width="32.42578125" style="74" bestFit="1" customWidth="1"/>
    <col min="7" max="7" width="8.85546875" style="74" hidden="1" customWidth="1"/>
    <col min="8" max="8" width="9" style="74" hidden="1" customWidth="1"/>
    <col min="9" max="9" width="10.42578125" style="74" hidden="1" customWidth="1"/>
    <col min="10" max="10" width="11.28515625" style="74" hidden="1" customWidth="1"/>
    <col min="11" max="11" width="8.85546875" style="74" bestFit="1" customWidth="1"/>
    <col min="12" max="13" width="9" style="74" bestFit="1" customWidth="1"/>
    <col min="14" max="14" width="8" style="74" bestFit="1" customWidth="1"/>
    <col min="15" max="15" width="9" style="74" bestFit="1" customWidth="1"/>
    <col min="16" max="16" width="13" style="74" hidden="1" customWidth="1"/>
    <col min="17" max="16384" width="9.140625" style="74"/>
  </cols>
  <sheetData>
    <row r="1" spans="1:16" s="79" customFormat="1" ht="30" x14ac:dyDescent="0.25">
      <c r="A1" s="76" t="s">
        <v>763</v>
      </c>
      <c r="B1" s="76" t="s">
        <v>4</v>
      </c>
      <c r="C1" s="76" t="s">
        <v>764</v>
      </c>
      <c r="D1" s="77" t="s">
        <v>872</v>
      </c>
      <c r="E1" s="78" t="s">
        <v>18</v>
      </c>
      <c r="F1" s="77" t="s">
        <v>11</v>
      </c>
      <c r="G1" s="77" t="s">
        <v>13</v>
      </c>
      <c r="H1" s="78" t="s">
        <v>14</v>
      </c>
      <c r="I1" s="78" t="s">
        <v>15</v>
      </c>
      <c r="J1" s="78" t="s">
        <v>16</v>
      </c>
      <c r="K1" s="77" t="s">
        <v>13</v>
      </c>
      <c r="L1" s="78" t="s">
        <v>14</v>
      </c>
      <c r="M1" s="78" t="s">
        <v>15</v>
      </c>
      <c r="N1" s="78" t="s">
        <v>16</v>
      </c>
      <c r="O1" s="75"/>
    </row>
    <row r="2" spans="1:16" s="90" customFormat="1" hidden="1" x14ac:dyDescent="0.25">
      <c r="A2" s="85">
        <v>1</v>
      </c>
      <c r="B2" s="86">
        <v>45992</v>
      </c>
      <c r="C2" s="86">
        <v>45992</v>
      </c>
      <c r="D2" s="85" t="s">
        <v>366</v>
      </c>
      <c r="E2" s="85" t="s">
        <v>366</v>
      </c>
      <c r="F2" s="85" t="s">
        <v>36</v>
      </c>
      <c r="G2" s="85">
        <v>-1</v>
      </c>
      <c r="H2" s="87">
        <v>106026</v>
      </c>
      <c r="I2" s="87">
        <v>-106026</v>
      </c>
      <c r="J2" s="87">
        <v>-8482.08</v>
      </c>
      <c r="K2" s="85">
        <f>-G2</f>
        <v>1</v>
      </c>
      <c r="L2" s="88">
        <f>H2</f>
        <v>106026</v>
      </c>
      <c r="M2" s="88">
        <f>K2*L2</f>
        <v>106026</v>
      </c>
      <c r="N2" s="88">
        <f>ROUND(M2*8%,0)</f>
        <v>8482</v>
      </c>
      <c r="O2" s="88">
        <f>M2+N2</f>
        <v>114508</v>
      </c>
      <c r="P2" s="89">
        <f>IF(E2=E1,"",B2)</f>
        <v>45992</v>
      </c>
    </row>
    <row r="3" spans="1:16" s="90" customFormat="1" hidden="1" x14ac:dyDescent="0.25">
      <c r="A3" s="85">
        <v>2</v>
      </c>
      <c r="B3" s="81">
        <v>45993</v>
      </c>
      <c r="C3" s="86">
        <v>45993</v>
      </c>
      <c r="D3" s="85" t="s">
        <v>165</v>
      </c>
      <c r="E3" s="80" t="s">
        <v>165</v>
      </c>
      <c r="F3" s="85" t="s">
        <v>36</v>
      </c>
      <c r="G3" s="80">
        <v>-1</v>
      </c>
      <c r="H3" s="82">
        <v>106026</v>
      </c>
      <c r="I3" s="82">
        <v>-106026</v>
      </c>
      <c r="J3" s="82">
        <v>-8482.08</v>
      </c>
      <c r="K3" s="85">
        <f t="shared" ref="K3:K66" si="0">-G3</f>
        <v>1</v>
      </c>
      <c r="L3" s="88">
        <f t="shared" ref="L3:L66" si="1">H3</f>
        <v>106026</v>
      </c>
      <c r="M3" s="88">
        <f t="shared" ref="M3:M66" si="2">K3*L3</f>
        <v>106026</v>
      </c>
      <c r="N3" s="88">
        <f t="shared" ref="N3:N66" si="3">ROUND(M3*8%,0)</f>
        <v>8482</v>
      </c>
      <c r="O3" s="88">
        <f t="shared" ref="O3:O66" si="4">M3+N3</f>
        <v>114508</v>
      </c>
      <c r="P3" s="84">
        <f t="shared" ref="P3:P66" si="5">IF(E3=E2,"",B3)</f>
        <v>45993</v>
      </c>
    </row>
    <row r="4" spans="1:16" s="90" customFormat="1" hidden="1" x14ac:dyDescent="0.25">
      <c r="A4" s="85">
        <v>3</v>
      </c>
      <c r="B4" s="86">
        <v>45993</v>
      </c>
      <c r="C4" s="86">
        <v>45993</v>
      </c>
      <c r="D4" s="85" t="s">
        <v>145</v>
      </c>
      <c r="E4" s="85" t="s">
        <v>145</v>
      </c>
      <c r="F4" s="85" t="s">
        <v>27</v>
      </c>
      <c r="G4" s="85">
        <v>-1</v>
      </c>
      <c r="H4" s="87">
        <v>113113</v>
      </c>
      <c r="I4" s="87">
        <v>-113113</v>
      </c>
      <c r="J4" s="87">
        <v>-9049.0400000000009</v>
      </c>
      <c r="K4" s="85">
        <f t="shared" si="0"/>
        <v>1</v>
      </c>
      <c r="L4" s="88">
        <f t="shared" si="1"/>
        <v>113113</v>
      </c>
      <c r="M4" s="88">
        <f t="shared" si="2"/>
        <v>113113</v>
      </c>
      <c r="N4" s="88">
        <f t="shared" si="3"/>
        <v>9049</v>
      </c>
      <c r="O4" s="88">
        <f t="shared" si="4"/>
        <v>122162</v>
      </c>
      <c r="P4" s="89">
        <f t="shared" si="5"/>
        <v>45993</v>
      </c>
    </row>
    <row r="5" spans="1:16" s="90" customFormat="1" hidden="1" x14ac:dyDescent="0.25">
      <c r="A5" s="85">
        <v>4</v>
      </c>
      <c r="B5" s="86">
        <v>45993</v>
      </c>
      <c r="C5" s="86">
        <v>45993</v>
      </c>
      <c r="D5" s="85" t="s">
        <v>129</v>
      </c>
      <c r="E5" s="85" t="s">
        <v>129</v>
      </c>
      <c r="F5" s="85" t="s">
        <v>64</v>
      </c>
      <c r="G5" s="85">
        <v>-1</v>
      </c>
      <c r="H5" s="87">
        <v>52815</v>
      </c>
      <c r="I5" s="87">
        <v>-52815</v>
      </c>
      <c r="J5" s="87">
        <v>-4225.2</v>
      </c>
      <c r="K5" s="85">
        <f t="shared" si="0"/>
        <v>1</v>
      </c>
      <c r="L5" s="88">
        <f t="shared" si="1"/>
        <v>52815</v>
      </c>
      <c r="M5" s="88">
        <f t="shared" si="2"/>
        <v>52815</v>
      </c>
      <c r="N5" s="88">
        <f t="shared" si="3"/>
        <v>4225</v>
      </c>
      <c r="O5" s="88">
        <f t="shared" si="4"/>
        <v>57040</v>
      </c>
      <c r="P5" s="89">
        <f t="shared" si="5"/>
        <v>45993</v>
      </c>
    </row>
    <row r="6" spans="1:16" s="90" customFormat="1" hidden="1" x14ac:dyDescent="0.25">
      <c r="A6" s="91">
        <v>5</v>
      </c>
      <c r="B6" s="86">
        <v>45993</v>
      </c>
      <c r="C6" s="94">
        <v>45993</v>
      </c>
      <c r="D6" s="91" t="s">
        <v>135</v>
      </c>
      <c r="E6" s="85" t="s">
        <v>135</v>
      </c>
      <c r="F6" s="85" t="s">
        <v>64</v>
      </c>
      <c r="G6" s="85">
        <v>-2</v>
      </c>
      <c r="H6" s="87">
        <v>52815</v>
      </c>
      <c r="I6" s="87">
        <v>-105630</v>
      </c>
      <c r="J6" s="87">
        <v>-8450.4</v>
      </c>
      <c r="K6" s="85">
        <f t="shared" si="0"/>
        <v>2</v>
      </c>
      <c r="L6" s="88">
        <f t="shared" si="1"/>
        <v>52815</v>
      </c>
      <c r="M6" s="88">
        <f t="shared" si="2"/>
        <v>105630</v>
      </c>
      <c r="N6" s="88">
        <f t="shared" si="3"/>
        <v>8450</v>
      </c>
      <c r="O6" s="88">
        <f t="shared" si="4"/>
        <v>114080</v>
      </c>
      <c r="P6" s="89">
        <f t="shared" si="5"/>
        <v>45993</v>
      </c>
    </row>
    <row r="7" spans="1:16" s="90" customFormat="1" hidden="1" x14ac:dyDescent="0.25">
      <c r="A7" s="91"/>
      <c r="B7" s="86">
        <v>45993</v>
      </c>
      <c r="C7" s="94"/>
      <c r="D7" s="91"/>
      <c r="E7" s="85" t="s">
        <v>135</v>
      </c>
      <c r="F7" s="85" t="s">
        <v>58</v>
      </c>
      <c r="G7" s="85">
        <v>-2</v>
      </c>
      <c r="H7" s="87">
        <v>47673</v>
      </c>
      <c r="I7" s="87">
        <v>-95346</v>
      </c>
      <c r="J7" s="87">
        <v>-7627.68</v>
      </c>
      <c r="K7" s="85">
        <f t="shared" si="0"/>
        <v>2</v>
      </c>
      <c r="L7" s="88">
        <f t="shared" si="1"/>
        <v>47673</v>
      </c>
      <c r="M7" s="88">
        <f t="shared" si="2"/>
        <v>95346</v>
      </c>
      <c r="N7" s="88">
        <f t="shared" si="3"/>
        <v>7628</v>
      </c>
      <c r="O7" s="88">
        <f t="shared" si="4"/>
        <v>102974</v>
      </c>
      <c r="P7" s="89" t="str">
        <f t="shared" si="5"/>
        <v/>
      </c>
    </row>
    <row r="8" spans="1:16" s="90" customFormat="1" hidden="1" x14ac:dyDescent="0.25">
      <c r="A8" s="85">
        <v>6</v>
      </c>
      <c r="B8" s="81">
        <v>45993</v>
      </c>
      <c r="C8" s="86">
        <v>45993</v>
      </c>
      <c r="D8" s="85" t="s">
        <v>165</v>
      </c>
      <c r="E8" s="80" t="s">
        <v>165</v>
      </c>
      <c r="F8" s="85" t="s">
        <v>44</v>
      </c>
      <c r="G8" s="80">
        <v>-1</v>
      </c>
      <c r="H8" s="82">
        <v>105505</v>
      </c>
      <c r="I8" s="82">
        <v>-105505</v>
      </c>
      <c r="J8" s="82">
        <v>-8440.4</v>
      </c>
      <c r="K8" s="85">
        <f t="shared" si="0"/>
        <v>1</v>
      </c>
      <c r="L8" s="88">
        <f t="shared" si="1"/>
        <v>105505</v>
      </c>
      <c r="M8" s="88">
        <f t="shared" si="2"/>
        <v>105505</v>
      </c>
      <c r="N8" s="88">
        <f t="shared" si="3"/>
        <v>8440</v>
      </c>
      <c r="O8" s="88">
        <f t="shared" si="4"/>
        <v>113945</v>
      </c>
      <c r="P8" s="84">
        <f t="shared" si="5"/>
        <v>45993</v>
      </c>
    </row>
    <row r="9" spans="1:16" s="90" customFormat="1" hidden="1" x14ac:dyDescent="0.25">
      <c r="A9" s="85">
        <v>7</v>
      </c>
      <c r="B9" s="86">
        <v>45994</v>
      </c>
      <c r="C9" s="86">
        <v>45994</v>
      </c>
      <c r="D9" s="85" t="s">
        <v>129</v>
      </c>
      <c r="E9" s="85" t="s">
        <v>129</v>
      </c>
      <c r="F9" s="85" t="s">
        <v>44</v>
      </c>
      <c r="G9" s="85">
        <v>-1</v>
      </c>
      <c r="H9" s="87">
        <v>110780</v>
      </c>
      <c r="I9" s="87">
        <v>-110780</v>
      </c>
      <c r="J9" s="87">
        <v>-8862.4</v>
      </c>
      <c r="K9" s="85">
        <f t="shared" si="0"/>
        <v>1</v>
      </c>
      <c r="L9" s="88">
        <f t="shared" si="1"/>
        <v>110780</v>
      </c>
      <c r="M9" s="88">
        <f t="shared" si="2"/>
        <v>110780</v>
      </c>
      <c r="N9" s="88">
        <f t="shared" si="3"/>
        <v>8862</v>
      </c>
      <c r="O9" s="88">
        <f t="shared" si="4"/>
        <v>119642</v>
      </c>
      <c r="P9" s="89">
        <f t="shared" si="5"/>
        <v>45994</v>
      </c>
    </row>
    <row r="10" spans="1:16" hidden="1" x14ac:dyDescent="0.25">
      <c r="A10" s="92">
        <v>8</v>
      </c>
      <c r="B10" s="81">
        <v>45994</v>
      </c>
      <c r="C10" s="93">
        <v>45994</v>
      </c>
      <c r="D10" s="92" t="s">
        <v>368</v>
      </c>
      <c r="E10" s="80" t="s">
        <v>368</v>
      </c>
      <c r="F10" s="80" t="s">
        <v>27</v>
      </c>
      <c r="G10" s="80">
        <v>-1</v>
      </c>
      <c r="H10" s="82">
        <v>113113</v>
      </c>
      <c r="I10" s="82">
        <v>-113113</v>
      </c>
      <c r="J10" s="82">
        <v>-9049.0400000000009</v>
      </c>
      <c r="K10" s="80">
        <f t="shared" si="0"/>
        <v>1</v>
      </c>
      <c r="L10" s="83">
        <f t="shared" si="1"/>
        <v>113113</v>
      </c>
      <c r="M10" s="83">
        <f t="shared" si="2"/>
        <v>113113</v>
      </c>
      <c r="N10" s="83">
        <f t="shared" si="3"/>
        <v>9049</v>
      </c>
      <c r="O10" s="83">
        <f t="shared" si="4"/>
        <v>122162</v>
      </c>
      <c r="P10" s="84">
        <f t="shared" si="5"/>
        <v>45994</v>
      </c>
    </row>
    <row r="11" spans="1:16" hidden="1" x14ac:dyDescent="0.25">
      <c r="A11" s="92"/>
      <c r="B11" s="81">
        <v>45994</v>
      </c>
      <c r="C11" s="93" t="s">
        <v>871</v>
      </c>
      <c r="D11" s="92"/>
      <c r="E11" s="80" t="s">
        <v>368</v>
      </c>
      <c r="F11" s="80" t="s">
        <v>36</v>
      </c>
      <c r="G11" s="80">
        <v>-1</v>
      </c>
      <c r="H11" s="82">
        <v>106026</v>
      </c>
      <c r="I11" s="82">
        <v>-106026</v>
      </c>
      <c r="J11" s="82">
        <v>-8482.08</v>
      </c>
      <c r="K11" s="80">
        <f t="shared" si="0"/>
        <v>1</v>
      </c>
      <c r="L11" s="83">
        <f t="shared" si="1"/>
        <v>106026</v>
      </c>
      <c r="M11" s="83">
        <f t="shared" si="2"/>
        <v>106026</v>
      </c>
      <c r="N11" s="83">
        <f t="shared" si="3"/>
        <v>8482</v>
      </c>
      <c r="O11" s="83">
        <f t="shared" si="4"/>
        <v>114508</v>
      </c>
      <c r="P11" s="84" t="str">
        <f t="shared" si="5"/>
        <v/>
      </c>
    </row>
    <row r="12" spans="1:16" s="90" customFormat="1" hidden="1" x14ac:dyDescent="0.25">
      <c r="A12" s="91">
        <v>9</v>
      </c>
      <c r="B12" s="86">
        <v>45995</v>
      </c>
      <c r="C12" s="94">
        <v>45995</v>
      </c>
      <c r="D12" s="91" t="s">
        <v>30</v>
      </c>
      <c r="E12" s="85" t="s">
        <v>30</v>
      </c>
      <c r="F12" s="85" t="s">
        <v>27</v>
      </c>
      <c r="G12" s="85">
        <v>-1</v>
      </c>
      <c r="H12" s="87">
        <v>113113</v>
      </c>
      <c r="I12" s="87">
        <v>-113113</v>
      </c>
      <c r="J12" s="87">
        <v>-9049.0400000000009</v>
      </c>
      <c r="K12" s="85">
        <f t="shared" si="0"/>
        <v>1</v>
      </c>
      <c r="L12" s="88">
        <f t="shared" si="1"/>
        <v>113113</v>
      </c>
      <c r="M12" s="88">
        <f t="shared" si="2"/>
        <v>113113</v>
      </c>
      <c r="N12" s="88">
        <f t="shared" si="3"/>
        <v>9049</v>
      </c>
      <c r="O12" s="88">
        <f t="shared" si="4"/>
        <v>122162</v>
      </c>
      <c r="P12" s="89">
        <f t="shared" si="5"/>
        <v>45995</v>
      </c>
    </row>
    <row r="13" spans="1:16" s="90" customFormat="1" hidden="1" x14ac:dyDescent="0.25">
      <c r="A13" s="91"/>
      <c r="B13" s="86">
        <v>45995</v>
      </c>
      <c r="C13" s="94" t="s">
        <v>871</v>
      </c>
      <c r="D13" s="91" t="s">
        <v>871</v>
      </c>
      <c r="E13" s="85" t="s">
        <v>30</v>
      </c>
      <c r="F13" s="85" t="s">
        <v>44</v>
      </c>
      <c r="G13" s="85">
        <v>-2</v>
      </c>
      <c r="H13" s="87">
        <v>105505</v>
      </c>
      <c r="I13" s="87">
        <v>-211010</v>
      </c>
      <c r="J13" s="87">
        <v>-16880.8</v>
      </c>
      <c r="K13" s="85">
        <f t="shared" si="0"/>
        <v>2</v>
      </c>
      <c r="L13" s="88">
        <f t="shared" si="1"/>
        <v>105505</v>
      </c>
      <c r="M13" s="88">
        <f t="shared" si="2"/>
        <v>211010</v>
      </c>
      <c r="N13" s="88">
        <f t="shared" si="3"/>
        <v>16881</v>
      </c>
      <c r="O13" s="88">
        <f t="shared" si="4"/>
        <v>227891</v>
      </c>
      <c r="P13" s="89" t="str">
        <f t="shared" si="5"/>
        <v/>
      </c>
    </row>
    <row r="14" spans="1:16" x14ac:dyDescent="0.25">
      <c r="A14" s="92">
        <v>10</v>
      </c>
      <c r="B14" s="81">
        <v>45996</v>
      </c>
      <c r="C14" s="93">
        <v>45996</v>
      </c>
      <c r="D14" s="92" t="s">
        <v>168</v>
      </c>
      <c r="E14" s="80" t="s">
        <v>168</v>
      </c>
      <c r="F14" s="80" t="s">
        <v>58</v>
      </c>
      <c r="G14" s="80">
        <v>-2</v>
      </c>
      <c r="H14" s="82">
        <v>47673</v>
      </c>
      <c r="I14" s="82">
        <v>-95346</v>
      </c>
      <c r="J14" s="82">
        <v>-7627.68</v>
      </c>
      <c r="K14" s="80">
        <f t="shared" si="0"/>
        <v>2</v>
      </c>
      <c r="L14" s="83">
        <f t="shared" si="1"/>
        <v>47673</v>
      </c>
      <c r="M14" s="83">
        <f t="shared" si="2"/>
        <v>95346</v>
      </c>
      <c r="N14" s="83">
        <f t="shared" si="3"/>
        <v>7628</v>
      </c>
      <c r="O14" s="83">
        <f t="shared" si="4"/>
        <v>102974</v>
      </c>
      <c r="P14" s="84">
        <f t="shared" si="5"/>
        <v>45996</v>
      </c>
    </row>
    <row r="15" spans="1:16" x14ac:dyDescent="0.25">
      <c r="A15" s="92"/>
      <c r="B15" s="81">
        <v>45999</v>
      </c>
      <c r="C15" s="93" t="s">
        <v>871</v>
      </c>
      <c r="D15" s="92" t="s">
        <v>871</v>
      </c>
      <c r="E15" s="80" t="s">
        <v>168</v>
      </c>
      <c r="F15" s="80" t="s">
        <v>44</v>
      </c>
      <c r="G15" s="80">
        <v>-1</v>
      </c>
      <c r="H15" s="82">
        <v>110780</v>
      </c>
      <c r="I15" s="82">
        <v>-110780</v>
      </c>
      <c r="J15" s="82">
        <v>-8862.4</v>
      </c>
      <c r="K15" s="80">
        <f t="shared" si="0"/>
        <v>1</v>
      </c>
      <c r="L15" s="83">
        <f t="shared" si="1"/>
        <v>110780</v>
      </c>
      <c r="M15" s="83">
        <f t="shared" si="2"/>
        <v>110780</v>
      </c>
      <c r="N15" s="83">
        <f t="shared" si="3"/>
        <v>8862</v>
      </c>
      <c r="O15" s="83">
        <f t="shared" si="4"/>
        <v>119642</v>
      </c>
      <c r="P15" s="84" t="str">
        <f t="shared" si="5"/>
        <v/>
      </c>
    </row>
    <row r="16" spans="1:16" hidden="1" x14ac:dyDescent="0.25">
      <c r="A16" s="80">
        <v>11</v>
      </c>
      <c r="B16" s="81">
        <v>45999</v>
      </c>
      <c r="C16" s="81">
        <v>45999</v>
      </c>
      <c r="D16" s="80" t="s">
        <v>368</v>
      </c>
      <c r="E16" s="80" t="s">
        <v>368</v>
      </c>
      <c r="F16" s="80" t="s">
        <v>44</v>
      </c>
      <c r="G16" s="80">
        <v>-1</v>
      </c>
      <c r="H16" s="82">
        <v>110780</v>
      </c>
      <c r="I16" s="82">
        <v>-110780</v>
      </c>
      <c r="J16" s="82">
        <v>-8862.4</v>
      </c>
      <c r="K16" s="80">
        <f t="shared" si="0"/>
        <v>1</v>
      </c>
      <c r="L16" s="83">
        <f t="shared" si="1"/>
        <v>110780</v>
      </c>
      <c r="M16" s="83">
        <f t="shared" si="2"/>
        <v>110780</v>
      </c>
      <c r="N16" s="83">
        <f t="shared" si="3"/>
        <v>8862</v>
      </c>
      <c r="O16" s="83">
        <f t="shared" si="4"/>
        <v>119642</v>
      </c>
      <c r="P16" s="84">
        <f t="shared" si="5"/>
        <v>45999</v>
      </c>
    </row>
    <row r="17" spans="1:16" s="90" customFormat="1" hidden="1" x14ac:dyDescent="0.25">
      <c r="A17" s="85">
        <v>12</v>
      </c>
      <c r="B17" s="86">
        <v>45999</v>
      </c>
      <c r="C17" s="86">
        <v>45999</v>
      </c>
      <c r="D17" s="85" t="s">
        <v>129</v>
      </c>
      <c r="E17" s="85" t="s">
        <v>129</v>
      </c>
      <c r="F17" s="85" t="s">
        <v>27</v>
      </c>
      <c r="G17" s="85">
        <v>-1</v>
      </c>
      <c r="H17" s="87">
        <v>113113</v>
      </c>
      <c r="I17" s="87">
        <v>-113113</v>
      </c>
      <c r="J17" s="87">
        <v>-9049.0400000000009</v>
      </c>
      <c r="K17" s="85">
        <f t="shared" si="0"/>
        <v>1</v>
      </c>
      <c r="L17" s="88">
        <f t="shared" si="1"/>
        <v>113113</v>
      </c>
      <c r="M17" s="88">
        <f t="shared" si="2"/>
        <v>113113</v>
      </c>
      <c r="N17" s="88">
        <f t="shared" si="3"/>
        <v>9049</v>
      </c>
      <c r="O17" s="88">
        <f t="shared" si="4"/>
        <v>122162</v>
      </c>
      <c r="P17" s="89">
        <f t="shared" si="5"/>
        <v>45999</v>
      </c>
    </row>
    <row r="18" spans="1:16" s="90" customFormat="1" hidden="1" x14ac:dyDescent="0.25">
      <c r="A18" s="91">
        <v>13</v>
      </c>
      <c r="B18" s="86">
        <v>46000</v>
      </c>
      <c r="C18" s="94">
        <v>46000</v>
      </c>
      <c r="D18" s="91" t="s">
        <v>399</v>
      </c>
      <c r="E18" s="85" t="s">
        <v>399</v>
      </c>
      <c r="F18" s="85" t="s">
        <v>44</v>
      </c>
      <c r="G18" s="85">
        <v>-1</v>
      </c>
      <c r="H18" s="87">
        <v>105505</v>
      </c>
      <c r="I18" s="87">
        <v>-105505</v>
      </c>
      <c r="J18" s="87">
        <v>-8440.4</v>
      </c>
      <c r="K18" s="85">
        <f t="shared" si="0"/>
        <v>1</v>
      </c>
      <c r="L18" s="88">
        <f t="shared" si="1"/>
        <v>105505</v>
      </c>
      <c r="M18" s="88">
        <f t="shared" si="2"/>
        <v>105505</v>
      </c>
      <c r="N18" s="88">
        <f t="shared" si="3"/>
        <v>8440</v>
      </c>
      <c r="O18" s="88">
        <f t="shared" si="4"/>
        <v>113945</v>
      </c>
      <c r="P18" s="89">
        <f t="shared" si="5"/>
        <v>46000</v>
      </c>
    </row>
    <row r="19" spans="1:16" s="90" customFormat="1" hidden="1" x14ac:dyDescent="0.25">
      <c r="A19" s="91"/>
      <c r="B19" s="86">
        <v>46000</v>
      </c>
      <c r="C19" s="94" t="s">
        <v>871</v>
      </c>
      <c r="D19" s="91" t="s">
        <v>871</v>
      </c>
      <c r="E19" s="85" t="s">
        <v>399</v>
      </c>
      <c r="F19" s="85" t="s">
        <v>36</v>
      </c>
      <c r="G19" s="85">
        <v>-1</v>
      </c>
      <c r="H19" s="87">
        <v>106026</v>
      </c>
      <c r="I19" s="87">
        <v>-106026</v>
      </c>
      <c r="J19" s="87">
        <v>-8482.08</v>
      </c>
      <c r="K19" s="85">
        <f t="shared" si="0"/>
        <v>1</v>
      </c>
      <c r="L19" s="88">
        <f t="shared" si="1"/>
        <v>106026</v>
      </c>
      <c r="M19" s="88">
        <f t="shared" si="2"/>
        <v>106026</v>
      </c>
      <c r="N19" s="88">
        <f t="shared" si="3"/>
        <v>8482</v>
      </c>
      <c r="O19" s="88">
        <f t="shared" si="4"/>
        <v>114508</v>
      </c>
      <c r="P19" s="89" t="str">
        <f t="shared" si="5"/>
        <v/>
      </c>
    </row>
    <row r="20" spans="1:16" s="90" customFormat="1" hidden="1" x14ac:dyDescent="0.25">
      <c r="A20" s="85">
        <v>14</v>
      </c>
      <c r="B20" s="86">
        <v>46000</v>
      </c>
      <c r="C20" s="86">
        <v>46000</v>
      </c>
      <c r="D20" s="85" t="s">
        <v>100</v>
      </c>
      <c r="E20" s="85" t="s">
        <v>100</v>
      </c>
      <c r="F20" s="85" t="s">
        <v>44</v>
      </c>
      <c r="G20" s="85">
        <v>-2</v>
      </c>
      <c r="H20" s="87">
        <v>110780</v>
      </c>
      <c r="I20" s="87">
        <v>-221560</v>
      </c>
      <c r="J20" s="87">
        <v>-17724.8</v>
      </c>
      <c r="K20" s="85">
        <f t="shared" si="0"/>
        <v>2</v>
      </c>
      <c r="L20" s="88">
        <f t="shared" si="1"/>
        <v>110780</v>
      </c>
      <c r="M20" s="88">
        <f t="shared" si="2"/>
        <v>221560</v>
      </c>
      <c r="N20" s="88">
        <f t="shared" si="3"/>
        <v>17725</v>
      </c>
      <c r="O20" s="88">
        <f t="shared" si="4"/>
        <v>239285</v>
      </c>
      <c r="P20" s="89">
        <f t="shared" si="5"/>
        <v>46000</v>
      </c>
    </row>
    <row r="21" spans="1:16" hidden="1" x14ac:dyDescent="0.25">
      <c r="A21" s="80">
        <v>15</v>
      </c>
      <c r="B21" s="81">
        <v>46000</v>
      </c>
      <c r="C21" s="81">
        <v>46000</v>
      </c>
      <c r="D21" s="80" t="s">
        <v>149</v>
      </c>
      <c r="E21" s="80" t="s">
        <v>149</v>
      </c>
      <c r="F21" s="80" t="s">
        <v>74</v>
      </c>
      <c r="G21" s="80">
        <v>-1</v>
      </c>
      <c r="H21" s="82">
        <v>69759</v>
      </c>
      <c r="I21" s="82">
        <v>-69759</v>
      </c>
      <c r="J21" s="82">
        <v>-5580.72</v>
      </c>
      <c r="K21" s="80">
        <f t="shared" si="0"/>
        <v>1</v>
      </c>
      <c r="L21" s="83">
        <f t="shared" si="1"/>
        <v>69759</v>
      </c>
      <c r="M21" s="83">
        <f t="shared" si="2"/>
        <v>69759</v>
      </c>
      <c r="N21" s="83">
        <f t="shared" si="3"/>
        <v>5581</v>
      </c>
      <c r="O21" s="83">
        <f t="shared" si="4"/>
        <v>75340</v>
      </c>
      <c r="P21" s="84">
        <f t="shared" si="5"/>
        <v>46000</v>
      </c>
    </row>
    <row r="22" spans="1:16" hidden="1" x14ac:dyDescent="0.25">
      <c r="A22" s="80">
        <v>16</v>
      </c>
      <c r="B22" s="81">
        <v>46000</v>
      </c>
      <c r="C22" s="81">
        <v>46000</v>
      </c>
      <c r="D22" s="80" t="s">
        <v>810</v>
      </c>
      <c r="E22" s="80" t="s">
        <v>810</v>
      </c>
      <c r="F22" s="80" t="s">
        <v>44</v>
      </c>
      <c r="G22" s="80">
        <v>-1</v>
      </c>
      <c r="H22" s="82">
        <v>99702</v>
      </c>
      <c r="I22" s="82">
        <v>-99702</v>
      </c>
      <c r="J22" s="82">
        <v>-7976.16</v>
      </c>
      <c r="K22" s="80">
        <f t="shared" si="0"/>
        <v>1</v>
      </c>
      <c r="L22" s="83">
        <f t="shared" si="1"/>
        <v>99702</v>
      </c>
      <c r="M22" s="83">
        <f t="shared" si="2"/>
        <v>99702</v>
      </c>
      <c r="N22" s="83">
        <f t="shared" si="3"/>
        <v>7976</v>
      </c>
      <c r="O22" s="83">
        <f t="shared" si="4"/>
        <v>107678</v>
      </c>
      <c r="P22" s="84">
        <f t="shared" si="5"/>
        <v>46000</v>
      </c>
    </row>
    <row r="23" spans="1:16" s="90" customFormat="1" hidden="1" x14ac:dyDescent="0.25">
      <c r="A23" s="91">
        <v>17</v>
      </c>
      <c r="B23" s="81">
        <v>46001</v>
      </c>
      <c r="C23" s="94">
        <v>46001</v>
      </c>
      <c r="D23" s="91" t="s">
        <v>138</v>
      </c>
      <c r="E23" s="80" t="s">
        <v>138</v>
      </c>
      <c r="F23" s="85" t="s">
        <v>44</v>
      </c>
      <c r="G23" s="80">
        <v>-2</v>
      </c>
      <c r="H23" s="82">
        <v>110780</v>
      </c>
      <c r="I23" s="82">
        <v>-221560</v>
      </c>
      <c r="J23" s="82">
        <v>-17724.8</v>
      </c>
      <c r="K23" s="85">
        <f t="shared" si="0"/>
        <v>2</v>
      </c>
      <c r="L23" s="88">
        <f t="shared" si="1"/>
        <v>110780</v>
      </c>
      <c r="M23" s="88">
        <f t="shared" si="2"/>
        <v>221560</v>
      </c>
      <c r="N23" s="88">
        <f t="shared" si="3"/>
        <v>17725</v>
      </c>
      <c r="O23" s="88">
        <f t="shared" si="4"/>
        <v>239285</v>
      </c>
      <c r="P23" s="84">
        <f t="shared" si="5"/>
        <v>46001</v>
      </c>
    </row>
    <row r="24" spans="1:16" s="90" customFormat="1" hidden="1" x14ac:dyDescent="0.25">
      <c r="A24" s="91"/>
      <c r="B24" s="81">
        <v>46001</v>
      </c>
      <c r="C24" s="94" t="s">
        <v>871</v>
      </c>
      <c r="D24" s="91" t="s">
        <v>871</v>
      </c>
      <c r="E24" s="80" t="s">
        <v>138</v>
      </c>
      <c r="F24" s="85" t="s">
        <v>58</v>
      </c>
      <c r="G24" s="80">
        <v>-2</v>
      </c>
      <c r="H24" s="82">
        <v>47673</v>
      </c>
      <c r="I24" s="82">
        <v>-95346</v>
      </c>
      <c r="J24" s="82">
        <v>-7627.68</v>
      </c>
      <c r="K24" s="85">
        <f t="shared" si="0"/>
        <v>2</v>
      </c>
      <c r="L24" s="88">
        <f t="shared" si="1"/>
        <v>47673</v>
      </c>
      <c r="M24" s="88">
        <f t="shared" si="2"/>
        <v>95346</v>
      </c>
      <c r="N24" s="88">
        <f t="shared" si="3"/>
        <v>7628</v>
      </c>
      <c r="O24" s="88">
        <f t="shared" si="4"/>
        <v>102974</v>
      </c>
      <c r="P24" s="84" t="str">
        <f t="shared" si="5"/>
        <v/>
      </c>
    </row>
    <row r="25" spans="1:16" s="90" customFormat="1" hidden="1" x14ac:dyDescent="0.25">
      <c r="A25" s="91">
        <v>18</v>
      </c>
      <c r="B25" s="86">
        <v>46002</v>
      </c>
      <c r="C25" s="94">
        <v>46002</v>
      </c>
      <c r="D25" s="91" t="s">
        <v>467</v>
      </c>
      <c r="E25" s="85" t="s">
        <v>467</v>
      </c>
      <c r="F25" s="85" t="s">
        <v>64</v>
      </c>
      <c r="G25" s="85">
        <v>-3</v>
      </c>
      <c r="H25" s="87">
        <v>52815</v>
      </c>
      <c r="I25" s="87">
        <v>-158445</v>
      </c>
      <c r="J25" s="87">
        <v>-12675.6</v>
      </c>
      <c r="K25" s="85">
        <f t="shared" si="0"/>
        <v>3</v>
      </c>
      <c r="L25" s="88">
        <f t="shared" si="1"/>
        <v>52815</v>
      </c>
      <c r="M25" s="88">
        <f t="shared" si="2"/>
        <v>158445</v>
      </c>
      <c r="N25" s="88">
        <f t="shared" si="3"/>
        <v>12676</v>
      </c>
      <c r="O25" s="88">
        <f t="shared" si="4"/>
        <v>171121</v>
      </c>
      <c r="P25" s="89">
        <f t="shared" si="5"/>
        <v>46002</v>
      </c>
    </row>
    <row r="26" spans="1:16" s="90" customFormat="1" hidden="1" x14ac:dyDescent="0.25">
      <c r="A26" s="91"/>
      <c r="B26" s="86">
        <v>46002</v>
      </c>
      <c r="C26" s="94" t="s">
        <v>871</v>
      </c>
      <c r="D26" s="91" t="s">
        <v>871</v>
      </c>
      <c r="E26" s="85" t="s">
        <v>467</v>
      </c>
      <c r="F26" s="85" t="s">
        <v>58</v>
      </c>
      <c r="G26" s="85">
        <v>-1</v>
      </c>
      <c r="H26" s="87">
        <v>47673</v>
      </c>
      <c r="I26" s="87">
        <v>-47673</v>
      </c>
      <c r="J26" s="87">
        <v>-3813.84</v>
      </c>
      <c r="K26" s="85">
        <f t="shared" si="0"/>
        <v>1</v>
      </c>
      <c r="L26" s="88">
        <f t="shared" si="1"/>
        <v>47673</v>
      </c>
      <c r="M26" s="88">
        <f t="shared" si="2"/>
        <v>47673</v>
      </c>
      <c r="N26" s="88">
        <f t="shared" si="3"/>
        <v>3814</v>
      </c>
      <c r="O26" s="88">
        <f t="shared" si="4"/>
        <v>51487</v>
      </c>
      <c r="P26" s="89" t="str">
        <f t="shared" si="5"/>
        <v/>
      </c>
    </row>
    <row r="27" spans="1:16" s="90" customFormat="1" hidden="1" x14ac:dyDescent="0.25">
      <c r="A27" s="85">
        <v>19</v>
      </c>
      <c r="B27" s="86">
        <v>46003</v>
      </c>
      <c r="C27" s="86">
        <v>46003</v>
      </c>
      <c r="D27" s="85" t="s">
        <v>129</v>
      </c>
      <c r="E27" s="85" t="s">
        <v>129</v>
      </c>
      <c r="F27" s="85" t="s">
        <v>36</v>
      </c>
      <c r="G27" s="85">
        <v>-1</v>
      </c>
      <c r="H27" s="87">
        <v>106026</v>
      </c>
      <c r="I27" s="87">
        <v>-106026</v>
      </c>
      <c r="J27" s="87">
        <v>-8482.08</v>
      </c>
      <c r="K27" s="85">
        <f t="shared" si="0"/>
        <v>1</v>
      </c>
      <c r="L27" s="88">
        <f t="shared" si="1"/>
        <v>106026</v>
      </c>
      <c r="M27" s="88">
        <f t="shared" si="2"/>
        <v>106026</v>
      </c>
      <c r="N27" s="88">
        <f t="shared" si="3"/>
        <v>8482</v>
      </c>
      <c r="O27" s="88">
        <f t="shared" si="4"/>
        <v>114508</v>
      </c>
      <c r="P27" s="89">
        <f t="shared" si="5"/>
        <v>46003</v>
      </c>
    </row>
    <row r="28" spans="1:16" s="90" customFormat="1" hidden="1" x14ac:dyDescent="0.25">
      <c r="A28" s="85">
        <v>20</v>
      </c>
      <c r="B28" s="86">
        <v>46003</v>
      </c>
      <c r="C28" s="86">
        <v>46003</v>
      </c>
      <c r="D28" s="85" t="s">
        <v>398</v>
      </c>
      <c r="E28" s="85" t="s">
        <v>398</v>
      </c>
      <c r="F28" s="85" t="s">
        <v>27</v>
      </c>
      <c r="G28" s="85">
        <v>-2</v>
      </c>
      <c r="H28" s="87">
        <v>113113</v>
      </c>
      <c r="I28" s="87">
        <v>-226226</v>
      </c>
      <c r="J28" s="87">
        <v>-18098.080000000002</v>
      </c>
      <c r="K28" s="85">
        <f t="shared" si="0"/>
        <v>2</v>
      </c>
      <c r="L28" s="88">
        <f t="shared" si="1"/>
        <v>113113</v>
      </c>
      <c r="M28" s="88">
        <f t="shared" si="2"/>
        <v>226226</v>
      </c>
      <c r="N28" s="88">
        <f t="shared" si="3"/>
        <v>18098</v>
      </c>
      <c r="O28" s="88">
        <f t="shared" si="4"/>
        <v>244324</v>
      </c>
      <c r="P28" s="89">
        <f t="shared" si="5"/>
        <v>46003</v>
      </c>
    </row>
    <row r="29" spans="1:16" s="90" customFormat="1" hidden="1" x14ac:dyDescent="0.25">
      <c r="A29" s="91">
        <v>21</v>
      </c>
      <c r="B29" s="81">
        <v>46004</v>
      </c>
      <c r="C29" s="94">
        <v>46004</v>
      </c>
      <c r="D29" s="95" t="s">
        <v>135</v>
      </c>
      <c r="E29" s="80" t="s">
        <v>135</v>
      </c>
      <c r="F29" s="85" t="s">
        <v>64</v>
      </c>
      <c r="G29" s="80">
        <v>-1</v>
      </c>
      <c r="H29" s="82">
        <v>52815</v>
      </c>
      <c r="I29" s="82">
        <v>-52815</v>
      </c>
      <c r="J29" s="82">
        <v>-4225.2</v>
      </c>
      <c r="K29" s="85">
        <f t="shared" si="0"/>
        <v>1</v>
      </c>
      <c r="L29" s="88">
        <f t="shared" si="1"/>
        <v>52815</v>
      </c>
      <c r="M29" s="88">
        <f t="shared" si="2"/>
        <v>52815</v>
      </c>
      <c r="N29" s="88">
        <f t="shared" si="3"/>
        <v>4225</v>
      </c>
      <c r="O29" s="88">
        <f t="shared" si="4"/>
        <v>57040</v>
      </c>
      <c r="P29" s="84">
        <f t="shared" si="5"/>
        <v>46004</v>
      </c>
    </row>
    <row r="30" spans="1:16" s="90" customFormat="1" hidden="1" x14ac:dyDescent="0.25">
      <c r="A30" s="91"/>
      <c r="B30" s="81">
        <v>46004</v>
      </c>
      <c r="C30" s="94"/>
      <c r="D30" s="96" t="s">
        <v>871</v>
      </c>
      <c r="E30" s="80" t="s">
        <v>135</v>
      </c>
      <c r="F30" s="85" t="s">
        <v>44</v>
      </c>
      <c r="G30" s="80">
        <v>-1</v>
      </c>
      <c r="H30" s="82">
        <v>110780</v>
      </c>
      <c r="I30" s="82">
        <v>-110780</v>
      </c>
      <c r="J30" s="82">
        <v>-8862.4</v>
      </c>
      <c r="K30" s="85">
        <f t="shared" si="0"/>
        <v>1</v>
      </c>
      <c r="L30" s="88">
        <f t="shared" si="1"/>
        <v>110780</v>
      </c>
      <c r="M30" s="88">
        <f t="shared" si="2"/>
        <v>110780</v>
      </c>
      <c r="N30" s="88">
        <f t="shared" si="3"/>
        <v>8862</v>
      </c>
      <c r="O30" s="88">
        <f t="shared" si="4"/>
        <v>119642</v>
      </c>
      <c r="P30" s="84" t="str">
        <f t="shared" si="5"/>
        <v/>
      </c>
    </row>
    <row r="31" spans="1:16" s="90" customFormat="1" hidden="1" x14ac:dyDescent="0.25">
      <c r="A31" s="91"/>
      <c r="B31" s="81">
        <v>46004</v>
      </c>
      <c r="C31" s="94"/>
      <c r="D31" s="97" t="s">
        <v>871</v>
      </c>
      <c r="E31" s="80" t="s">
        <v>135</v>
      </c>
      <c r="F31" s="85" t="s">
        <v>58</v>
      </c>
      <c r="G31" s="80">
        <v>-2</v>
      </c>
      <c r="H31" s="82">
        <v>47673</v>
      </c>
      <c r="I31" s="82">
        <v>-95346</v>
      </c>
      <c r="J31" s="82">
        <v>-7627.68</v>
      </c>
      <c r="K31" s="85">
        <f t="shared" si="0"/>
        <v>2</v>
      </c>
      <c r="L31" s="88">
        <f t="shared" si="1"/>
        <v>47673</v>
      </c>
      <c r="M31" s="88">
        <f t="shared" si="2"/>
        <v>95346</v>
      </c>
      <c r="N31" s="88">
        <f t="shared" si="3"/>
        <v>7628</v>
      </c>
      <c r="O31" s="88">
        <f t="shared" si="4"/>
        <v>102974</v>
      </c>
      <c r="P31" s="84" t="str">
        <f t="shared" si="5"/>
        <v/>
      </c>
    </row>
    <row r="32" spans="1:16" s="90" customFormat="1" hidden="1" x14ac:dyDescent="0.25">
      <c r="A32" s="85">
        <v>22</v>
      </c>
      <c r="B32" s="81">
        <v>46006</v>
      </c>
      <c r="C32" s="86">
        <v>46006</v>
      </c>
      <c r="D32" s="85" t="s">
        <v>103</v>
      </c>
      <c r="E32" s="80" t="s">
        <v>103</v>
      </c>
      <c r="F32" s="85" t="s">
        <v>27</v>
      </c>
      <c r="G32" s="80">
        <v>-1</v>
      </c>
      <c r="H32" s="82">
        <v>113113</v>
      </c>
      <c r="I32" s="82">
        <v>-113113</v>
      </c>
      <c r="J32" s="82">
        <v>-9049.0400000000009</v>
      </c>
      <c r="K32" s="85">
        <f t="shared" si="0"/>
        <v>1</v>
      </c>
      <c r="L32" s="88">
        <f t="shared" si="1"/>
        <v>113113</v>
      </c>
      <c r="M32" s="88">
        <f t="shared" si="2"/>
        <v>113113</v>
      </c>
      <c r="N32" s="88">
        <f t="shared" si="3"/>
        <v>9049</v>
      </c>
      <c r="O32" s="88">
        <f t="shared" si="4"/>
        <v>122162</v>
      </c>
      <c r="P32" s="84">
        <f t="shared" si="5"/>
        <v>46006</v>
      </c>
    </row>
    <row r="33" spans="1:16" s="90" customFormat="1" hidden="1" x14ac:dyDescent="0.25">
      <c r="A33" s="91">
        <v>23</v>
      </c>
      <c r="B33" s="86">
        <v>46006</v>
      </c>
      <c r="C33" s="94">
        <v>46006</v>
      </c>
      <c r="D33" s="95" t="s">
        <v>59</v>
      </c>
      <c r="E33" s="85" t="s">
        <v>59</v>
      </c>
      <c r="F33" s="85" t="s">
        <v>27</v>
      </c>
      <c r="G33" s="85">
        <v>-2</v>
      </c>
      <c r="H33" s="87">
        <v>113113</v>
      </c>
      <c r="I33" s="87">
        <v>-226226</v>
      </c>
      <c r="J33" s="87">
        <v>-18098.080000000002</v>
      </c>
      <c r="K33" s="85">
        <f t="shared" si="0"/>
        <v>2</v>
      </c>
      <c r="L33" s="88">
        <f t="shared" si="1"/>
        <v>113113</v>
      </c>
      <c r="M33" s="88">
        <f t="shared" si="2"/>
        <v>226226</v>
      </c>
      <c r="N33" s="88">
        <f t="shared" si="3"/>
        <v>18098</v>
      </c>
      <c r="O33" s="88">
        <f t="shared" si="4"/>
        <v>244324</v>
      </c>
      <c r="P33" s="89">
        <f t="shared" si="5"/>
        <v>46006</v>
      </c>
    </row>
    <row r="34" spans="1:16" s="90" customFormat="1" hidden="1" x14ac:dyDescent="0.25">
      <c r="A34" s="91"/>
      <c r="B34" s="86">
        <v>46006</v>
      </c>
      <c r="C34" s="94"/>
      <c r="D34" s="96"/>
      <c r="E34" s="85" t="s">
        <v>59</v>
      </c>
      <c r="F34" s="85" t="s">
        <v>64</v>
      </c>
      <c r="G34" s="85">
        <v>-1</v>
      </c>
      <c r="H34" s="87">
        <v>52815</v>
      </c>
      <c r="I34" s="87">
        <v>-52815</v>
      </c>
      <c r="J34" s="87">
        <v>-4225.2</v>
      </c>
      <c r="K34" s="85">
        <f t="shared" si="0"/>
        <v>1</v>
      </c>
      <c r="L34" s="88">
        <f t="shared" si="1"/>
        <v>52815</v>
      </c>
      <c r="M34" s="88">
        <f t="shared" si="2"/>
        <v>52815</v>
      </c>
      <c r="N34" s="88">
        <f t="shared" si="3"/>
        <v>4225</v>
      </c>
      <c r="O34" s="88">
        <f t="shared" si="4"/>
        <v>57040</v>
      </c>
      <c r="P34" s="89" t="str">
        <f t="shared" si="5"/>
        <v/>
      </c>
    </row>
    <row r="35" spans="1:16" s="90" customFormat="1" hidden="1" x14ac:dyDescent="0.25">
      <c r="A35" s="91"/>
      <c r="B35" s="86">
        <v>46006</v>
      </c>
      <c r="C35" s="94"/>
      <c r="D35" s="97"/>
      <c r="E35" s="85" t="s">
        <v>59</v>
      </c>
      <c r="F35" s="85" t="s">
        <v>58</v>
      </c>
      <c r="G35" s="85">
        <v>-2</v>
      </c>
      <c r="H35" s="87">
        <v>47673</v>
      </c>
      <c r="I35" s="87">
        <v>-95346</v>
      </c>
      <c r="J35" s="87">
        <v>-7627.68</v>
      </c>
      <c r="K35" s="85">
        <f t="shared" si="0"/>
        <v>2</v>
      </c>
      <c r="L35" s="88">
        <f t="shared" si="1"/>
        <v>47673</v>
      </c>
      <c r="M35" s="88">
        <f t="shared" si="2"/>
        <v>95346</v>
      </c>
      <c r="N35" s="88">
        <f t="shared" si="3"/>
        <v>7628</v>
      </c>
      <c r="O35" s="88">
        <f t="shared" si="4"/>
        <v>102974</v>
      </c>
      <c r="P35" s="89" t="str">
        <f t="shared" si="5"/>
        <v/>
      </c>
    </row>
    <row r="36" spans="1:16" x14ac:dyDescent="0.25">
      <c r="A36" s="92">
        <v>24</v>
      </c>
      <c r="B36" s="81">
        <v>46006</v>
      </c>
      <c r="C36" s="93">
        <v>46006</v>
      </c>
      <c r="D36" s="92" t="s">
        <v>103</v>
      </c>
      <c r="E36" s="80" t="s">
        <v>103</v>
      </c>
      <c r="F36" s="80" t="s">
        <v>44</v>
      </c>
      <c r="G36" s="80">
        <v>-1</v>
      </c>
      <c r="H36" s="82">
        <v>110780</v>
      </c>
      <c r="I36" s="82">
        <v>-110780</v>
      </c>
      <c r="J36" s="82">
        <v>-8862.4</v>
      </c>
      <c r="K36" s="80">
        <f t="shared" si="0"/>
        <v>1</v>
      </c>
      <c r="L36" s="83">
        <f t="shared" si="1"/>
        <v>110780</v>
      </c>
      <c r="M36" s="83">
        <f t="shared" si="2"/>
        <v>110780</v>
      </c>
      <c r="N36" s="83">
        <f t="shared" si="3"/>
        <v>8862</v>
      </c>
      <c r="O36" s="83">
        <f t="shared" si="4"/>
        <v>119642</v>
      </c>
      <c r="P36" s="84">
        <f t="shared" si="5"/>
        <v>46006</v>
      </c>
    </row>
    <row r="37" spans="1:16" x14ac:dyDescent="0.25">
      <c r="A37" s="92"/>
      <c r="B37" s="81">
        <v>46006</v>
      </c>
      <c r="C37" s="93" t="s">
        <v>871</v>
      </c>
      <c r="D37" s="92" t="s">
        <v>871</v>
      </c>
      <c r="E37" s="80" t="s">
        <v>103</v>
      </c>
      <c r="F37" s="80" t="s">
        <v>58</v>
      </c>
      <c r="G37" s="80">
        <v>-4</v>
      </c>
      <c r="H37" s="82">
        <v>47673</v>
      </c>
      <c r="I37" s="82">
        <v>-190692</v>
      </c>
      <c r="J37" s="82">
        <v>-15255.36</v>
      </c>
      <c r="K37" s="80">
        <f t="shared" si="0"/>
        <v>4</v>
      </c>
      <c r="L37" s="83">
        <f t="shared" si="1"/>
        <v>47673</v>
      </c>
      <c r="M37" s="83">
        <f t="shared" si="2"/>
        <v>190692</v>
      </c>
      <c r="N37" s="83">
        <f t="shared" si="3"/>
        <v>15255</v>
      </c>
      <c r="O37" s="83">
        <f t="shared" si="4"/>
        <v>205947</v>
      </c>
      <c r="P37" s="84" t="str">
        <f t="shared" si="5"/>
        <v/>
      </c>
    </row>
    <row r="38" spans="1:16" s="90" customFormat="1" hidden="1" x14ac:dyDescent="0.25">
      <c r="A38" s="91">
        <v>25</v>
      </c>
      <c r="B38" s="86">
        <v>46007</v>
      </c>
      <c r="C38" s="94">
        <v>46007</v>
      </c>
      <c r="D38" s="91" t="s">
        <v>467</v>
      </c>
      <c r="E38" s="85" t="s">
        <v>467</v>
      </c>
      <c r="F38" s="85" t="s">
        <v>44</v>
      </c>
      <c r="G38" s="85">
        <v>-3</v>
      </c>
      <c r="H38" s="87">
        <v>110780</v>
      </c>
      <c r="I38" s="87">
        <v>-332340</v>
      </c>
      <c r="J38" s="87">
        <v>-26587.200000000001</v>
      </c>
      <c r="K38" s="85">
        <f t="shared" si="0"/>
        <v>3</v>
      </c>
      <c r="L38" s="88">
        <f t="shared" si="1"/>
        <v>110780</v>
      </c>
      <c r="M38" s="88">
        <f t="shared" si="2"/>
        <v>332340</v>
      </c>
      <c r="N38" s="88">
        <f t="shared" si="3"/>
        <v>26587</v>
      </c>
      <c r="O38" s="88">
        <f t="shared" si="4"/>
        <v>358927</v>
      </c>
      <c r="P38" s="89">
        <f t="shared" si="5"/>
        <v>46007</v>
      </c>
    </row>
    <row r="39" spans="1:16" s="90" customFormat="1" hidden="1" x14ac:dyDescent="0.25">
      <c r="A39" s="91"/>
      <c r="B39" s="86">
        <v>46007</v>
      </c>
      <c r="C39" s="94" t="s">
        <v>871</v>
      </c>
      <c r="D39" s="91" t="s">
        <v>871</v>
      </c>
      <c r="E39" s="85" t="s">
        <v>467</v>
      </c>
      <c r="F39" s="85" t="s">
        <v>27</v>
      </c>
      <c r="G39" s="85">
        <v>-1</v>
      </c>
      <c r="H39" s="87">
        <v>113113</v>
      </c>
      <c r="I39" s="87">
        <v>-113113</v>
      </c>
      <c r="J39" s="87">
        <v>-9049.0400000000009</v>
      </c>
      <c r="K39" s="85">
        <f t="shared" si="0"/>
        <v>1</v>
      </c>
      <c r="L39" s="88">
        <f t="shared" si="1"/>
        <v>113113</v>
      </c>
      <c r="M39" s="88">
        <f t="shared" si="2"/>
        <v>113113</v>
      </c>
      <c r="N39" s="88">
        <f t="shared" si="3"/>
        <v>9049</v>
      </c>
      <c r="O39" s="88">
        <f t="shared" si="4"/>
        <v>122162</v>
      </c>
      <c r="P39" s="89" t="str">
        <f t="shared" si="5"/>
        <v/>
      </c>
    </row>
    <row r="40" spans="1:16" s="90" customFormat="1" hidden="1" x14ac:dyDescent="0.25">
      <c r="A40" s="85">
        <v>26</v>
      </c>
      <c r="B40" s="86">
        <v>46008</v>
      </c>
      <c r="C40" s="86">
        <v>46008</v>
      </c>
      <c r="D40" s="85" t="s">
        <v>53</v>
      </c>
      <c r="E40" s="85" t="s">
        <v>53</v>
      </c>
      <c r="F40" s="85" t="s">
        <v>36</v>
      </c>
      <c r="G40" s="85">
        <v>-2</v>
      </c>
      <c r="H40" s="87">
        <v>106026</v>
      </c>
      <c r="I40" s="87">
        <v>-212052</v>
      </c>
      <c r="J40" s="87">
        <v>-16964.16</v>
      </c>
      <c r="K40" s="85">
        <f t="shared" si="0"/>
        <v>2</v>
      </c>
      <c r="L40" s="88">
        <f t="shared" si="1"/>
        <v>106026</v>
      </c>
      <c r="M40" s="88">
        <f t="shared" si="2"/>
        <v>212052</v>
      </c>
      <c r="N40" s="88">
        <f t="shared" si="3"/>
        <v>16964</v>
      </c>
      <c r="O40" s="88">
        <f t="shared" si="4"/>
        <v>229016</v>
      </c>
      <c r="P40" s="89">
        <f t="shared" si="5"/>
        <v>46008</v>
      </c>
    </row>
    <row r="41" spans="1:16" s="90" customFormat="1" hidden="1" x14ac:dyDescent="0.25">
      <c r="A41" s="91">
        <v>27</v>
      </c>
      <c r="B41" s="86">
        <v>46009</v>
      </c>
      <c r="C41" s="94">
        <v>46009</v>
      </c>
      <c r="D41" s="91" t="s">
        <v>145</v>
      </c>
      <c r="E41" s="85" t="s">
        <v>145</v>
      </c>
      <c r="F41" s="85" t="s">
        <v>44</v>
      </c>
      <c r="G41" s="85">
        <v>-2</v>
      </c>
      <c r="H41" s="87">
        <v>110780</v>
      </c>
      <c r="I41" s="87">
        <v>-221560</v>
      </c>
      <c r="J41" s="87">
        <v>-17724.8</v>
      </c>
      <c r="K41" s="85">
        <f t="shared" si="0"/>
        <v>2</v>
      </c>
      <c r="L41" s="88">
        <f t="shared" si="1"/>
        <v>110780</v>
      </c>
      <c r="M41" s="88">
        <f t="shared" si="2"/>
        <v>221560</v>
      </c>
      <c r="N41" s="88">
        <f t="shared" si="3"/>
        <v>17725</v>
      </c>
      <c r="O41" s="88">
        <f t="shared" si="4"/>
        <v>239285</v>
      </c>
      <c r="P41" s="89">
        <f t="shared" si="5"/>
        <v>46009</v>
      </c>
    </row>
    <row r="42" spans="1:16" s="90" customFormat="1" hidden="1" x14ac:dyDescent="0.25">
      <c r="A42" s="91"/>
      <c r="B42" s="86">
        <v>46009</v>
      </c>
      <c r="C42" s="94" t="s">
        <v>871</v>
      </c>
      <c r="D42" s="91" t="s">
        <v>871</v>
      </c>
      <c r="E42" s="85" t="s">
        <v>145</v>
      </c>
      <c r="F42" s="85" t="s">
        <v>134</v>
      </c>
      <c r="G42" s="85">
        <v>-1</v>
      </c>
      <c r="H42" s="87">
        <v>43700</v>
      </c>
      <c r="I42" s="87">
        <v>-43700</v>
      </c>
      <c r="J42" s="87">
        <v>-3496</v>
      </c>
      <c r="K42" s="85">
        <f t="shared" si="0"/>
        <v>1</v>
      </c>
      <c r="L42" s="88">
        <f t="shared" si="1"/>
        <v>43700</v>
      </c>
      <c r="M42" s="88">
        <f t="shared" si="2"/>
        <v>43700</v>
      </c>
      <c r="N42" s="88">
        <f t="shared" si="3"/>
        <v>3496</v>
      </c>
      <c r="O42" s="88">
        <f t="shared" si="4"/>
        <v>47196</v>
      </c>
      <c r="P42" s="89" t="str">
        <f t="shared" si="5"/>
        <v/>
      </c>
    </row>
    <row r="43" spans="1:16" s="90" customFormat="1" hidden="1" x14ac:dyDescent="0.25">
      <c r="A43" s="85">
        <v>28</v>
      </c>
      <c r="B43" s="86">
        <v>46009</v>
      </c>
      <c r="C43" s="86">
        <v>46009</v>
      </c>
      <c r="D43" s="85" t="s">
        <v>393</v>
      </c>
      <c r="E43" s="85" t="s">
        <v>393</v>
      </c>
      <c r="F43" s="85" t="s">
        <v>44</v>
      </c>
      <c r="G43" s="85">
        <v>-1</v>
      </c>
      <c r="H43" s="87">
        <v>110780</v>
      </c>
      <c r="I43" s="87">
        <v>-110780</v>
      </c>
      <c r="J43" s="87">
        <v>-8862.4</v>
      </c>
      <c r="K43" s="85">
        <f t="shared" si="0"/>
        <v>1</v>
      </c>
      <c r="L43" s="88">
        <f t="shared" si="1"/>
        <v>110780</v>
      </c>
      <c r="M43" s="88">
        <f t="shared" si="2"/>
        <v>110780</v>
      </c>
      <c r="N43" s="88">
        <f t="shared" si="3"/>
        <v>8862</v>
      </c>
      <c r="O43" s="88">
        <f t="shared" si="4"/>
        <v>119642</v>
      </c>
      <c r="P43" s="89">
        <f t="shared" si="5"/>
        <v>46009</v>
      </c>
    </row>
    <row r="44" spans="1:16" s="90" customFormat="1" hidden="1" x14ac:dyDescent="0.25">
      <c r="A44" s="85">
        <v>29</v>
      </c>
      <c r="B44" s="86">
        <v>46009</v>
      </c>
      <c r="C44" s="86">
        <v>46009</v>
      </c>
      <c r="D44" s="85" t="s">
        <v>391</v>
      </c>
      <c r="E44" s="85" t="s">
        <v>391</v>
      </c>
      <c r="F44" s="85" t="s">
        <v>64</v>
      </c>
      <c r="G44" s="85">
        <v>-2</v>
      </c>
      <c r="H44" s="87">
        <v>52815</v>
      </c>
      <c r="I44" s="87">
        <v>-105630</v>
      </c>
      <c r="J44" s="87">
        <v>-8450.4</v>
      </c>
      <c r="K44" s="85">
        <f t="shared" si="0"/>
        <v>2</v>
      </c>
      <c r="L44" s="88">
        <f t="shared" si="1"/>
        <v>52815</v>
      </c>
      <c r="M44" s="88">
        <f t="shared" si="2"/>
        <v>105630</v>
      </c>
      <c r="N44" s="88">
        <f t="shared" si="3"/>
        <v>8450</v>
      </c>
      <c r="O44" s="88">
        <f t="shared" si="4"/>
        <v>114080</v>
      </c>
      <c r="P44" s="89">
        <f t="shared" si="5"/>
        <v>46009</v>
      </c>
    </row>
    <row r="45" spans="1:16" s="90" customFormat="1" hidden="1" x14ac:dyDescent="0.25">
      <c r="A45" s="85">
        <v>30</v>
      </c>
      <c r="B45" s="86">
        <v>46009</v>
      </c>
      <c r="C45" s="86">
        <v>46009</v>
      </c>
      <c r="D45" s="85" t="s">
        <v>129</v>
      </c>
      <c r="E45" s="85" t="s">
        <v>129</v>
      </c>
      <c r="F45" s="85" t="s">
        <v>36</v>
      </c>
      <c r="G45" s="85">
        <v>-2</v>
      </c>
      <c r="H45" s="87">
        <v>106026</v>
      </c>
      <c r="I45" s="87">
        <v>-212052</v>
      </c>
      <c r="J45" s="87">
        <v>-16964.16</v>
      </c>
      <c r="K45" s="85">
        <f t="shared" si="0"/>
        <v>2</v>
      </c>
      <c r="L45" s="88">
        <f t="shared" si="1"/>
        <v>106026</v>
      </c>
      <c r="M45" s="88">
        <f t="shared" si="2"/>
        <v>212052</v>
      </c>
      <c r="N45" s="88">
        <f t="shared" si="3"/>
        <v>16964</v>
      </c>
      <c r="O45" s="88">
        <f t="shared" si="4"/>
        <v>229016</v>
      </c>
      <c r="P45" s="89">
        <f t="shared" si="5"/>
        <v>46009</v>
      </c>
    </row>
    <row r="46" spans="1:16" s="90" customFormat="1" hidden="1" x14ac:dyDescent="0.25">
      <c r="A46" s="91">
        <v>31</v>
      </c>
      <c r="B46" s="86">
        <v>46009</v>
      </c>
      <c r="C46" s="94">
        <v>46009</v>
      </c>
      <c r="D46" s="91" t="s">
        <v>391</v>
      </c>
      <c r="E46" s="85" t="s">
        <v>391</v>
      </c>
      <c r="F46" s="85" t="s">
        <v>44</v>
      </c>
      <c r="G46" s="85">
        <v>-2</v>
      </c>
      <c r="H46" s="87">
        <v>110780</v>
      </c>
      <c r="I46" s="87">
        <v>-221560</v>
      </c>
      <c r="J46" s="87">
        <v>-17724.8</v>
      </c>
      <c r="K46" s="85">
        <f t="shared" si="0"/>
        <v>2</v>
      </c>
      <c r="L46" s="88">
        <f t="shared" si="1"/>
        <v>110780</v>
      </c>
      <c r="M46" s="88">
        <f t="shared" si="2"/>
        <v>221560</v>
      </c>
      <c r="N46" s="88">
        <f t="shared" si="3"/>
        <v>17725</v>
      </c>
      <c r="O46" s="88">
        <f t="shared" si="4"/>
        <v>239285</v>
      </c>
      <c r="P46" s="89">
        <f t="shared" si="5"/>
        <v>46009</v>
      </c>
    </row>
    <row r="47" spans="1:16" s="90" customFormat="1" hidden="1" x14ac:dyDescent="0.25">
      <c r="A47" s="91"/>
      <c r="B47" s="86">
        <v>46009</v>
      </c>
      <c r="C47" s="94" t="s">
        <v>871</v>
      </c>
      <c r="D47" s="91" t="s">
        <v>871</v>
      </c>
      <c r="E47" s="85" t="s">
        <v>391</v>
      </c>
      <c r="F47" s="85" t="s">
        <v>36</v>
      </c>
      <c r="G47" s="85">
        <v>-2</v>
      </c>
      <c r="H47" s="87">
        <v>106026</v>
      </c>
      <c r="I47" s="87">
        <v>-212052</v>
      </c>
      <c r="J47" s="87">
        <v>-16964.16</v>
      </c>
      <c r="K47" s="85">
        <f t="shared" si="0"/>
        <v>2</v>
      </c>
      <c r="L47" s="88">
        <f t="shared" si="1"/>
        <v>106026</v>
      </c>
      <c r="M47" s="88">
        <f t="shared" si="2"/>
        <v>212052</v>
      </c>
      <c r="N47" s="88">
        <f t="shared" si="3"/>
        <v>16964</v>
      </c>
      <c r="O47" s="88">
        <f t="shared" si="4"/>
        <v>229016</v>
      </c>
      <c r="P47" s="89" t="str">
        <f t="shared" si="5"/>
        <v/>
      </c>
    </row>
    <row r="48" spans="1:16" s="90" customFormat="1" hidden="1" x14ac:dyDescent="0.25">
      <c r="A48" s="91">
        <v>32</v>
      </c>
      <c r="B48" s="81">
        <v>46010</v>
      </c>
      <c r="C48" s="98">
        <v>46010</v>
      </c>
      <c r="D48" s="91" t="s">
        <v>109</v>
      </c>
      <c r="E48" s="80" t="s">
        <v>109</v>
      </c>
      <c r="F48" s="85" t="s">
        <v>64</v>
      </c>
      <c r="G48" s="80">
        <v>-1</v>
      </c>
      <c r="H48" s="82">
        <v>52815</v>
      </c>
      <c r="I48" s="82">
        <v>-52815</v>
      </c>
      <c r="J48" s="82">
        <v>-4225.2</v>
      </c>
      <c r="K48" s="85">
        <f t="shared" si="0"/>
        <v>1</v>
      </c>
      <c r="L48" s="88">
        <f t="shared" si="1"/>
        <v>52815</v>
      </c>
      <c r="M48" s="88">
        <f t="shared" si="2"/>
        <v>52815</v>
      </c>
      <c r="N48" s="88">
        <f t="shared" si="3"/>
        <v>4225</v>
      </c>
      <c r="O48" s="88">
        <f t="shared" si="4"/>
        <v>57040</v>
      </c>
      <c r="P48" s="84">
        <f t="shared" si="5"/>
        <v>46010</v>
      </c>
    </row>
    <row r="49" spans="1:16" s="90" customFormat="1" hidden="1" x14ac:dyDescent="0.25">
      <c r="A49" s="91"/>
      <c r="B49" s="81">
        <v>46010</v>
      </c>
      <c r="C49" s="99"/>
      <c r="D49" s="91" t="s">
        <v>871</v>
      </c>
      <c r="E49" s="80" t="s">
        <v>109</v>
      </c>
      <c r="F49" s="85" t="s">
        <v>58</v>
      </c>
      <c r="G49" s="80">
        <v>-2</v>
      </c>
      <c r="H49" s="82">
        <v>47673</v>
      </c>
      <c r="I49" s="82">
        <v>-95346</v>
      </c>
      <c r="J49" s="82">
        <v>-7627.68</v>
      </c>
      <c r="K49" s="85">
        <f t="shared" si="0"/>
        <v>2</v>
      </c>
      <c r="L49" s="88">
        <f t="shared" si="1"/>
        <v>47673</v>
      </c>
      <c r="M49" s="88">
        <f t="shared" si="2"/>
        <v>95346</v>
      </c>
      <c r="N49" s="88">
        <f t="shared" si="3"/>
        <v>7628</v>
      </c>
      <c r="O49" s="88">
        <f t="shared" si="4"/>
        <v>102974</v>
      </c>
      <c r="P49" s="84" t="str">
        <f t="shared" si="5"/>
        <v/>
      </c>
    </row>
    <row r="50" spans="1:16" s="90" customFormat="1" hidden="1" x14ac:dyDescent="0.25">
      <c r="A50" s="91">
        <v>33</v>
      </c>
      <c r="B50" s="86">
        <v>46010</v>
      </c>
      <c r="C50" s="94">
        <v>46010</v>
      </c>
      <c r="D50" s="91" t="s">
        <v>92</v>
      </c>
      <c r="E50" s="85" t="s">
        <v>92</v>
      </c>
      <c r="F50" s="85" t="s">
        <v>27</v>
      </c>
      <c r="G50" s="85">
        <v>-1</v>
      </c>
      <c r="H50" s="87">
        <v>113113</v>
      </c>
      <c r="I50" s="87">
        <v>-113113</v>
      </c>
      <c r="J50" s="87">
        <v>-9049.0400000000009</v>
      </c>
      <c r="K50" s="85">
        <f t="shared" si="0"/>
        <v>1</v>
      </c>
      <c r="L50" s="88">
        <f t="shared" si="1"/>
        <v>113113</v>
      </c>
      <c r="M50" s="88">
        <f t="shared" si="2"/>
        <v>113113</v>
      </c>
      <c r="N50" s="88">
        <f t="shared" si="3"/>
        <v>9049</v>
      </c>
      <c r="O50" s="88">
        <f t="shared" si="4"/>
        <v>122162</v>
      </c>
      <c r="P50" s="89">
        <f t="shared" si="5"/>
        <v>46010</v>
      </c>
    </row>
    <row r="51" spans="1:16" s="90" customFormat="1" hidden="1" x14ac:dyDescent="0.25">
      <c r="A51" s="91"/>
      <c r="B51" s="86">
        <v>46010</v>
      </c>
      <c r="C51" s="94" t="s">
        <v>871</v>
      </c>
      <c r="D51" s="91" t="s">
        <v>871</v>
      </c>
      <c r="E51" s="85" t="s">
        <v>92</v>
      </c>
      <c r="F51" s="85" t="s">
        <v>44</v>
      </c>
      <c r="G51" s="85">
        <v>-2</v>
      </c>
      <c r="H51" s="87">
        <v>99702</v>
      </c>
      <c r="I51" s="87">
        <v>-199404</v>
      </c>
      <c r="J51" s="87">
        <v>-15952.32</v>
      </c>
      <c r="K51" s="85">
        <f t="shared" si="0"/>
        <v>2</v>
      </c>
      <c r="L51" s="88">
        <f t="shared" si="1"/>
        <v>99702</v>
      </c>
      <c r="M51" s="88">
        <f t="shared" si="2"/>
        <v>199404</v>
      </c>
      <c r="N51" s="88">
        <f t="shared" si="3"/>
        <v>15952</v>
      </c>
      <c r="O51" s="88">
        <f t="shared" si="4"/>
        <v>215356</v>
      </c>
      <c r="P51" s="89" t="str">
        <f t="shared" si="5"/>
        <v/>
      </c>
    </row>
    <row r="52" spans="1:16" hidden="1" x14ac:dyDescent="0.25">
      <c r="A52" s="92">
        <v>34</v>
      </c>
      <c r="B52" s="81">
        <v>46011</v>
      </c>
      <c r="C52" s="93">
        <v>46011</v>
      </c>
      <c r="D52" s="92" t="s">
        <v>810</v>
      </c>
      <c r="E52" s="80" t="s">
        <v>810</v>
      </c>
      <c r="F52" s="80" t="s">
        <v>74</v>
      </c>
      <c r="G52" s="80">
        <v>-1</v>
      </c>
      <c r="H52" s="82">
        <v>69759</v>
      </c>
      <c r="I52" s="82">
        <v>-69759</v>
      </c>
      <c r="J52" s="82">
        <v>-5580.72</v>
      </c>
      <c r="K52" s="80">
        <f t="shared" si="0"/>
        <v>1</v>
      </c>
      <c r="L52" s="83">
        <f t="shared" si="1"/>
        <v>69759</v>
      </c>
      <c r="M52" s="83">
        <f t="shared" si="2"/>
        <v>69759</v>
      </c>
      <c r="N52" s="83">
        <f t="shared" si="3"/>
        <v>5581</v>
      </c>
      <c r="O52" s="83">
        <f t="shared" si="4"/>
        <v>75340</v>
      </c>
      <c r="P52" s="84">
        <f t="shared" si="5"/>
        <v>46011</v>
      </c>
    </row>
    <row r="53" spans="1:16" hidden="1" x14ac:dyDescent="0.25">
      <c r="A53" s="92"/>
      <c r="B53" s="81">
        <v>46011</v>
      </c>
      <c r="C53" s="93"/>
      <c r="D53" s="92"/>
      <c r="E53" s="80" t="s">
        <v>810</v>
      </c>
      <c r="F53" s="80" t="s">
        <v>27</v>
      </c>
      <c r="G53" s="80">
        <v>-1</v>
      </c>
      <c r="H53" s="82">
        <v>113113</v>
      </c>
      <c r="I53" s="82">
        <v>-113113</v>
      </c>
      <c r="J53" s="82">
        <v>-9049.0400000000009</v>
      </c>
      <c r="K53" s="80">
        <f t="shared" si="0"/>
        <v>1</v>
      </c>
      <c r="L53" s="83">
        <f t="shared" si="1"/>
        <v>113113</v>
      </c>
      <c r="M53" s="83">
        <f t="shared" si="2"/>
        <v>113113</v>
      </c>
      <c r="N53" s="83">
        <f t="shared" si="3"/>
        <v>9049</v>
      </c>
      <c r="O53" s="83">
        <f t="shared" si="4"/>
        <v>122162</v>
      </c>
      <c r="P53" s="84" t="str">
        <f t="shared" si="5"/>
        <v/>
      </c>
    </row>
    <row r="54" spans="1:16" hidden="1" x14ac:dyDescent="0.25">
      <c r="A54" s="92"/>
      <c r="B54" s="81">
        <v>46011</v>
      </c>
      <c r="C54" s="93"/>
      <c r="D54" s="92"/>
      <c r="E54" s="80" t="s">
        <v>810</v>
      </c>
      <c r="F54" s="80" t="s">
        <v>64</v>
      </c>
      <c r="G54" s="80">
        <v>-5</v>
      </c>
      <c r="H54" s="82">
        <v>52815</v>
      </c>
      <c r="I54" s="82">
        <v>-264075</v>
      </c>
      <c r="J54" s="82">
        <v>-21126</v>
      </c>
      <c r="K54" s="80">
        <f t="shared" si="0"/>
        <v>5</v>
      </c>
      <c r="L54" s="83">
        <f t="shared" si="1"/>
        <v>52815</v>
      </c>
      <c r="M54" s="83">
        <f t="shared" si="2"/>
        <v>264075</v>
      </c>
      <c r="N54" s="83">
        <f t="shared" si="3"/>
        <v>21126</v>
      </c>
      <c r="O54" s="83">
        <f t="shared" si="4"/>
        <v>285201</v>
      </c>
      <c r="P54" s="84" t="str">
        <f t="shared" si="5"/>
        <v/>
      </c>
    </row>
    <row r="55" spans="1:16" s="90" customFormat="1" hidden="1" x14ac:dyDescent="0.25">
      <c r="A55" s="85">
        <v>35</v>
      </c>
      <c r="B55" s="81">
        <v>46011</v>
      </c>
      <c r="C55" s="86">
        <v>46011</v>
      </c>
      <c r="D55" s="85" t="s">
        <v>509</v>
      </c>
      <c r="E55" s="80" t="s">
        <v>509</v>
      </c>
      <c r="F55" s="85" t="s">
        <v>44</v>
      </c>
      <c r="G55" s="80">
        <v>-1</v>
      </c>
      <c r="H55" s="82">
        <v>105505</v>
      </c>
      <c r="I55" s="82">
        <v>-105505</v>
      </c>
      <c r="J55" s="82">
        <v>-8440.4</v>
      </c>
      <c r="K55" s="85">
        <f t="shared" si="0"/>
        <v>1</v>
      </c>
      <c r="L55" s="88">
        <f t="shared" si="1"/>
        <v>105505</v>
      </c>
      <c r="M55" s="88">
        <f t="shared" si="2"/>
        <v>105505</v>
      </c>
      <c r="N55" s="88">
        <f t="shared" si="3"/>
        <v>8440</v>
      </c>
      <c r="O55" s="88">
        <f t="shared" si="4"/>
        <v>113945</v>
      </c>
      <c r="P55" s="84">
        <f t="shared" si="5"/>
        <v>46011</v>
      </c>
    </row>
    <row r="56" spans="1:16" s="90" customFormat="1" hidden="1" x14ac:dyDescent="0.25">
      <c r="A56" s="85">
        <v>36</v>
      </c>
      <c r="B56" s="81">
        <v>46011</v>
      </c>
      <c r="C56" s="86">
        <v>46011</v>
      </c>
      <c r="D56" s="85" t="s">
        <v>129</v>
      </c>
      <c r="E56" s="80" t="s">
        <v>129</v>
      </c>
      <c r="F56" s="85" t="s">
        <v>74</v>
      </c>
      <c r="G56" s="80">
        <v>-1</v>
      </c>
      <c r="H56" s="82">
        <v>69759</v>
      </c>
      <c r="I56" s="82">
        <v>-69759</v>
      </c>
      <c r="J56" s="82">
        <v>-5580.72</v>
      </c>
      <c r="K56" s="85">
        <f t="shared" si="0"/>
        <v>1</v>
      </c>
      <c r="L56" s="88">
        <f t="shared" si="1"/>
        <v>69759</v>
      </c>
      <c r="M56" s="88">
        <f t="shared" si="2"/>
        <v>69759</v>
      </c>
      <c r="N56" s="88">
        <f t="shared" si="3"/>
        <v>5581</v>
      </c>
      <c r="O56" s="88">
        <f t="shared" si="4"/>
        <v>75340</v>
      </c>
      <c r="P56" s="84">
        <f t="shared" si="5"/>
        <v>46011</v>
      </c>
    </row>
    <row r="57" spans="1:16" s="90" customFormat="1" hidden="1" x14ac:dyDescent="0.25">
      <c r="A57" s="85">
        <v>37</v>
      </c>
      <c r="B57" s="81">
        <v>46011</v>
      </c>
      <c r="C57" s="86">
        <v>46011</v>
      </c>
      <c r="D57" s="85" t="s">
        <v>88</v>
      </c>
      <c r="E57" s="80" t="s">
        <v>88</v>
      </c>
      <c r="F57" s="85" t="s">
        <v>74</v>
      </c>
      <c r="G57" s="80">
        <v>-2</v>
      </c>
      <c r="H57" s="82">
        <v>62783</v>
      </c>
      <c r="I57" s="82">
        <v>-125566</v>
      </c>
      <c r="J57" s="82">
        <v>-10045.280000000001</v>
      </c>
      <c r="K57" s="85">
        <f t="shared" si="0"/>
        <v>2</v>
      </c>
      <c r="L57" s="88">
        <f t="shared" si="1"/>
        <v>62783</v>
      </c>
      <c r="M57" s="88">
        <f t="shared" si="2"/>
        <v>125566</v>
      </c>
      <c r="N57" s="88">
        <f t="shared" si="3"/>
        <v>10045</v>
      </c>
      <c r="O57" s="88">
        <f t="shared" si="4"/>
        <v>135611</v>
      </c>
      <c r="P57" s="84">
        <f t="shared" si="5"/>
        <v>46011</v>
      </c>
    </row>
    <row r="58" spans="1:16" s="90" customFormat="1" hidden="1" x14ac:dyDescent="0.25">
      <c r="A58" s="85" t="s">
        <v>873</v>
      </c>
      <c r="B58" s="81">
        <v>46013</v>
      </c>
      <c r="C58" s="86">
        <v>46013</v>
      </c>
      <c r="D58" s="85" t="s">
        <v>46</v>
      </c>
      <c r="E58" s="80" t="s">
        <v>46</v>
      </c>
      <c r="F58" s="85" t="s">
        <v>36</v>
      </c>
      <c r="G58" s="80">
        <v>-1</v>
      </c>
      <c r="H58" s="82">
        <v>106026</v>
      </c>
      <c r="I58" s="82">
        <v>-106026</v>
      </c>
      <c r="J58" s="82">
        <v>-8482.08</v>
      </c>
      <c r="K58" s="85">
        <f t="shared" si="0"/>
        <v>1</v>
      </c>
      <c r="L58" s="88">
        <f t="shared" si="1"/>
        <v>106026</v>
      </c>
      <c r="M58" s="88">
        <f t="shared" si="2"/>
        <v>106026</v>
      </c>
      <c r="N58" s="88">
        <f t="shared" si="3"/>
        <v>8482</v>
      </c>
      <c r="O58" s="88">
        <f t="shared" si="4"/>
        <v>114508</v>
      </c>
      <c r="P58" s="84">
        <f t="shared" si="5"/>
        <v>46013</v>
      </c>
    </row>
    <row r="59" spans="1:16" hidden="1" x14ac:dyDescent="0.25">
      <c r="A59" s="92">
        <v>39</v>
      </c>
      <c r="B59" s="81">
        <v>46013</v>
      </c>
      <c r="C59" s="93">
        <v>46013</v>
      </c>
      <c r="D59" s="92" t="s">
        <v>75</v>
      </c>
      <c r="E59" s="80" t="s">
        <v>75</v>
      </c>
      <c r="F59" s="80" t="s">
        <v>44</v>
      </c>
      <c r="G59" s="80">
        <v>-1</v>
      </c>
      <c r="H59" s="82">
        <v>110780</v>
      </c>
      <c r="I59" s="82">
        <v>-110780</v>
      </c>
      <c r="J59" s="82">
        <v>-8862.4</v>
      </c>
      <c r="K59" s="80">
        <f t="shared" si="0"/>
        <v>1</v>
      </c>
      <c r="L59" s="83">
        <f t="shared" si="1"/>
        <v>110780</v>
      </c>
      <c r="M59" s="83">
        <f t="shared" si="2"/>
        <v>110780</v>
      </c>
      <c r="N59" s="83">
        <f t="shared" si="3"/>
        <v>8862</v>
      </c>
      <c r="O59" s="83">
        <f t="shared" si="4"/>
        <v>119642</v>
      </c>
      <c r="P59" s="84">
        <f t="shared" si="5"/>
        <v>46013</v>
      </c>
    </row>
    <row r="60" spans="1:16" hidden="1" x14ac:dyDescent="0.25">
      <c r="A60" s="92"/>
      <c r="B60" s="81">
        <v>46013</v>
      </c>
      <c r="C60" s="93"/>
      <c r="D60" s="92" t="s">
        <v>871</v>
      </c>
      <c r="E60" s="80" t="s">
        <v>75</v>
      </c>
      <c r="F60" s="80" t="s">
        <v>58</v>
      </c>
      <c r="G60" s="80">
        <v>-2</v>
      </c>
      <c r="H60" s="82">
        <v>47673</v>
      </c>
      <c r="I60" s="82">
        <v>-95346</v>
      </c>
      <c r="J60" s="82">
        <v>-7627.68</v>
      </c>
      <c r="K60" s="80">
        <f t="shared" si="0"/>
        <v>2</v>
      </c>
      <c r="L60" s="83">
        <f t="shared" si="1"/>
        <v>47673</v>
      </c>
      <c r="M60" s="83">
        <f t="shared" si="2"/>
        <v>95346</v>
      </c>
      <c r="N60" s="83">
        <f t="shared" si="3"/>
        <v>7628</v>
      </c>
      <c r="O60" s="83">
        <f t="shared" si="4"/>
        <v>102974</v>
      </c>
      <c r="P60" s="84" t="str">
        <f t="shared" si="5"/>
        <v/>
      </c>
    </row>
    <row r="61" spans="1:16" s="90" customFormat="1" hidden="1" x14ac:dyDescent="0.25">
      <c r="A61" s="91">
        <v>40</v>
      </c>
      <c r="B61" s="81">
        <v>46015</v>
      </c>
      <c r="C61" s="94">
        <v>46015</v>
      </c>
      <c r="D61" s="91" t="s">
        <v>100</v>
      </c>
      <c r="E61" s="80" t="s">
        <v>100</v>
      </c>
      <c r="F61" s="85" t="s">
        <v>44</v>
      </c>
      <c r="G61" s="80">
        <v>-1</v>
      </c>
      <c r="H61" s="82">
        <v>110780</v>
      </c>
      <c r="I61" s="82">
        <v>-110780</v>
      </c>
      <c r="J61" s="82">
        <v>-8862.4</v>
      </c>
      <c r="K61" s="85">
        <f t="shared" si="0"/>
        <v>1</v>
      </c>
      <c r="L61" s="88">
        <f t="shared" si="1"/>
        <v>110780</v>
      </c>
      <c r="M61" s="88">
        <f t="shared" si="2"/>
        <v>110780</v>
      </c>
      <c r="N61" s="88">
        <f t="shared" si="3"/>
        <v>8862</v>
      </c>
      <c r="O61" s="88">
        <f t="shared" si="4"/>
        <v>119642</v>
      </c>
      <c r="P61" s="84">
        <f t="shared" si="5"/>
        <v>46015</v>
      </c>
    </row>
    <row r="62" spans="1:16" s="90" customFormat="1" hidden="1" x14ac:dyDescent="0.25">
      <c r="A62" s="91"/>
      <c r="B62" s="81">
        <v>46015</v>
      </c>
      <c r="C62" s="94" t="s">
        <v>871</v>
      </c>
      <c r="D62" s="91" t="s">
        <v>871</v>
      </c>
      <c r="E62" s="80" t="s">
        <v>100</v>
      </c>
      <c r="F62" s="85" t="s">
        <v>36</v>
      </c>
      <c r="G62" s="80">
        <v>-1</v>
      </c>
      <c r="H62" s="82">
        <v>106026</v>
      </c>
      <c r="I62" s="82">
        <v>-106026</v>
      </c>
      <c r="J62" s="82">
        <v>-8482.08</v>
      </c>
      <c r="K62" s="85">
        <f t="shared" si="0"/>
        <v>1</v>
      </c>
      <c r="L62" s="88">
        <f t="shared" si="1"/>
        <v>106026</v>
      </c>
      <c r="M62" s="88">
        <f t="shared" si="2"/>
        <v>106026</v>
      </c>
      <c r="N62" s="88">
        <f t="shared" si="3"/>
        <v>8482</v>
      </c>
      <c r="O62" s="88">
        <f t="shared" si="4"/>
        <v>114508</v>
      </c>
      <c r="P62" s="84" t="str">
        <f t="shared" si="5"/>
        <v/>
      </c>
    </row>
    <row r="63" spans="1:16" s="90" customFormat="1" hidden="1" x14ac:dyDescent="0.25">
      <c r="A63" s="91">
        <v>41</v>
      </c>
      <c r="B63" s="81">
        <v>46015</v>
      </c>
      <c r="C63" s="94">
        <v>46015</v>
      </c>
      <c r="D63" s="91" t="s">
        <v>399</v>
      </c>
      <c r="E63" s="80" t="s">
        <v>399</v>
      </c>
      <c r="F63" s="85" t="s">
        <v>44</v>
      </c>
      <c r="G63" s="80">
        <v>-2</v>
      </c>
      <c r="H63" s="82">
        <v>110780</v>
      </c>
      <c r="I63" s="82">
        <v>-221560</v>
      </c>
      <c r="J63" s="82">
        <v>-17724.8</v>
      </c>
      <c r="K63" s="85">
        <f t="shared" si="0"/>
        <v>2</v>
      </c>
      <c r="L63" s="88">
        <f t="shared" si="1"/>
        <v>110780</v>
      </c>
      <c r="M63" s="88">
        <f t="shared" si="2"/>
        <v>221560</v>
      </c>
      <c r="N63" s="88">
        <f t="shared" si="3"/>
        <v>17725</v>
      </c>
      <c r="O63" s="88">
        <f t="shared" si="4"/>
        <v>239285</v>
      </c>
      <c r="P63" s="84">
        <f t="shared" si="5"/>
        <v>46015</v>
      </c>
    </row>
    <row r="64" spans="1:16" s="90" customFormat="1" hidden="1" x14ac:dyDescent="0.25">
      <c r="A64" s="91"/>
      <c r="B64" s="81">
        <v>46015</v>
      </c>
      <c r="C64" s="94" t="s">
        <v>871</v>
      </c>
      <c r="D64" s="91" t="s">
        <v>871</v>
      </c>
      <c r="E64" s="80" t="s">
        <v>399</v>
      </c>
      <c r="F64" s="85" t="s">
        <v>36</v>
      </c>
      <c r="G64" s="80">
        <v>-4</v>
      </c>
      <c r="H64" s="82">
        <v>106026</v>
      </c>
      <c r="I64" s="82">
        <v>-424104</v>
      </c>
      <c r="J64" s="82">
        <v>-33928.32</v>
      </c>
      <c r="K64" s="85">
        <f t="shared" si="0"/>
        <v>4</v>
      </c>
      <c r="L64" s="88">
        <f t="shared" si="1"/>
        <v>106026</v>
      </c>
      <c r="M64" s="88">
        <f t="shared" si="2"/>
        <v>424104</v>
      </c>
      <c r="N64" s="88">
        <f t="shared" si="3"/>
        <v>33928</v>
      </c>
      <c r="O64" s="88">
        <f t="shared" si="4"/>
        <v>458032</v>
      </c>
      <c r="P64" s="84" t="str">
        <f t="shared" si="5"/>
        <v/>
      </c>
    </row>
    <row r="65" spans="1:16" s="90" customFormat="1" hidden="1" x14ac:dyDescent="0.25">
      <c r="A65" s="85">
        <v>42</v>
      </c>
      <c r="B65" s="81">
        <v>46015</v>
      </c>
      <c r="C65" s="86">
        <v>46015</v>
      </c>
      <c r="D65" s="85" t="s">
        <v>129</v>
      </c>
      <c r="E65" s="80" t="s">
        <v>129</v>
      </c>
      <c r="F65" s="85" t="s">
        <v>27</v>
      </c>
      <c r="G65" s="80">
        <v>-1</v>
      </c>
      <c r="H65" s="82">
        <v>113113</v>
      </c>
      <c r="I65" s="82">
        <v>-113113</v>
      </c>
      <c r="J65" s="82">
        <v>-9049.0400000000009</v>
      </c>
      <c r="K65" s="85">
        <f t="shared" si="0"/>
        <v>1</v>
      </c>
      <c r="L65" s="88">
        <f t="shared" si="1"/>
        <v>113113</v>
      </c>
      <c r="M65" s="88">
        <f t="shared" si="2"/>
        <v>113113</v>
      </c>
      <c r="N65" s="88">
        <f t="shared" si="3"/>
        <v>9049</v>
      </c>
      <c r="O65" s="88">
        <f t="shared" si="4"/>
        <v>122162</v>
      </c>
      <c r="P65" s="84">
        <f t="shared" si="5"/>
        <v>46015</v>
      </c>
    </row>
    <row r="66" spans="1:16" s="90" customFormat="1" hidden="1" x14ac:dyDescent="0.25">
      <c r="A66" s="85">
        <v>43</v>
      </c>
      <c r="B66" s="81">
        <v>46016</v>
      </c>
      <c r="C66" s="86">
        <v>46016</v>
      </c>
      <c r="D66" s="85" t="s">
        <v>165</v>
      </c>
      <c r="E66" s="80" t="s">
        <v>165</v>
      </c>
      <c r="F66" s="85" t="s">
        <v>44</v>
      </c>
      <c r="G66" s="80">
        <v>-2</v>
      </c>
      <c r="H66" s="82">
        <v>105505</v>
      </c>
      <c r="I66" s="82">
        <v>-211010</v>
      </c>
      <c r="J66" s="82">
        <v>-16880.8</v>
      </c>
      <c r="K66" s="85">
        <f t="shared" si="0"/>
        <v>2</v>
      </c>
      <c r="L66" s="88">
        <f t="shared" si="1"/>
        <v>105505</v>
      </c>
      <c r="M66" s="88">
        <f t="shared" si="2"/>
        <v>211010</v>
      </c>
      <c r="N66" s="88">
        <f t="shared" si="3"/>
        <v>16881</v>
      </c>
      <c r="O66" s="88">
        <f t="shared" si="4"/>
        <v>227891</v>
      </c>
      <c r="P66" s="84">
        <f t="shared" si="5"/>
        <v>46016</v>
      </c>
    </row>
  </sheetData>
  <autoFilter ref="A1:P66" xr:uid="{6FB5CEED-4AED-4CE7-BA63-B744C0AEE2B8}">
    <filterColumn colId="2">
      <colorFilter dxfId="1"/>
    </filterColumn>
    <filterColumn colId="3">
      <colorFilter dxfId="0"/>
    </filterColumn>
  </autoFilter>
  <mergeCells count="57">
    <mergeCell ref="C41:C42"/>
    <mergeCell ref="C25:C26"/>
    <mergeCell ref="C23:C24"/>
    <mergeCell ref="C18:C19"/>
    <mergeCell ref="C14:C15"/>
    <mergeCell ref="C29:C31"/>
    <mergeCell ref="C33:C35"/>
    <mergeCell ref="C36:C37"/>
    <mergeCell ref="C38:C39"/>
    <mergeCell ref="C59:C60"/>
    <mergeCell ref="C61:C62"/>
    <mergeCell ref="C63:C64"/>
    <mergeCell ref="C46:C47"/>
    <mergeCell ref="C50:C51"/>
    <mergeCell ref="C52:C54"/>
    <mergeCell ref="C48:C49"/>
    <mergeCell ref="D59:D60"/>
    <mergeCell ref="D61:D62"/>
    <mergeCell ref="D63:D64"/>
    <mergeCell ref="D52:D54"/>
    <mergeCell ref="D38:D39"/>
    <mergeCell ref="D41:D42"/>
    <mergeCell ref="D46:D47"/>
    <mergeCell ref="D48:D49"/>
    <mergeCell ref="D50:D51"/>
    <mergeCell ref="D14:D15"/>
    <mergeCell ref="D18:D19"/>
    <mergeCell ref="D23:D24"/>
    <mergeCell ref="D25:D26"/>
    <mergeCell ref="D36:D37"/>
    <mergeCell ref="D33:D35"/>
    <mergeCell ref="D29:D31"/>
    <mergeCell ref="A59:A60"/>
    <mergeCell ref="A61:A62"/>
    <mergeCell ref="A63:A64"/>
    <mergeCell ref="A52:A54"/>
    <mergeCell ref="A33:A35"/>
    <mergeCell ref="A41:A42"/>
    <mergeCell ref="A46:A47"/>
    <mergeCell ref="A50:A51"/>
    <mergeCell ref="A48:A49"/>
    <mergeCell ref="A36:A37"/>
    <mergeCell ref="A38:A39"/>
    <mergeCell ref="A14:A15"/>
    <mergeCell ref="A18:A19"/>
    <mergeCell ref="A23:A24"/>
    <mergeCell ref="A25:A26"/>
    <mergeCell ref="A29:A31"/>
    <mergeCell ref="D6:D7"/>
    <mergeCell ref="A10:A11"/>
    <mergeCell ref="C10:C11"/>
    <mergeCell ref="D10:D11"/>
    <mergeCell ref="A12:A13"/>
    <mergeCell ref="D12:D13"/>
    <mergeCell ref="C12:C13"/>
    <mergeCell ref="C6:C7"/>
    <mergeCell ref="A6:A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ip công thức</vt:lpstr>
      <vt:lpstr>Mã khách</vt:lpstr>
      <vt:lpstr>KH GỬI</vt:lpstr>
      <vt:lpstr>Mã KH</vt:lpstr>
      <vt:lpstr>Bảng giá</vt:lpstr>
      <vt:lpstr>mã sp</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FJM HO20</dc:creator>
  <cp:lastModifiedBy>Admin</cp:lastModifiedBy>
  <dcterms:created xsi:type="dcterms:W3CDTF">2025-09-26T01:51:27Z</dcterms:created>
  <dcterms:modified xsi:type="dcterms:W3CDTF">2026-01-02T09:41:21Z</dcterms:modified>
</cp:coreProperties>
</file>