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10848700-2207-4074-9DF9-73F48DE0F6AD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2024" sheetId="6" r:id="rId1"/>
    <sheet name="2025" sheetId="5" r:id="rId2"/>
    <sheet name="Tổng hợp " sheetId="3" r:id="rId3"/>
    <sheet name="Chi tiết" sheetId="2" r:id="rId4"/>
    <sheet name="Sheet1" sheetId="4" r:id="rId5"/>
  </sheets>
  <definedNames>
    <definedName name="_xlnm._FilterDatabase" localSheetId="0" hidden="1">'2024'!$A$7:$L$19</definedName>
    <definedName name="_xlnm._FilterDatabase" localSheetId="1" hidden="1">'2025'!$A$6:$L$19</definedName>
    <definedName name="_xlnm._FilterDatabase" localSheetId="3" hidden="1">'Chi tiết'!$A$3:$M$1268</definedName>
    <definedName name="_xlnm._FilterDatabase" localSheetId="2" hidden="1">'Tổng hợp '!$A$5:$K$17</definedName>
    <definedName name="_xlnm.Print_Area" localSheetId="2">'Tổng hợp '!$A$1:$L$18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E17" i="3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1401" i="2"/>
  <c r="L1402" i="2"/>
  <c r="L1403" i="2"/>
  <c r="L1404" i="2"/>
  <c r="L1405" i="2"/>
  <c r="L1406" i="2"/>
  <c r="L1407" i="2"/>
  <c r="L1408" i="2"/>
  <c r="L1409" i="2"/>
  <c r="L1410" i="2"/>
  <c r="L1411" i="2"/>
  <c r="L1412" i="2"/>
  <c r="L1413" i="2"/>
  <c r="L1414" i="2"/>
  <c r="L1415" i="2"/>
  <c r="L1416" i="2"/>
  <c r="L1417" i="2"/>
  <c r="L1418" i="2"/>
  <c r="L1419" i="2"/>
  <c r="L1420" i="2"/>
  <c r="L1421" i="2"/>
  <c r="L1422" i="2"/>
  <c r="L1423" i="2"/>
  <c r="L1424" i="2"/>
  <c r="L1425" i="2"/>
  <c r="L1426" i="2"/>
  <c r="L1427" i="2"/>
  <c r="L1428" i="2"/>
  <c r="L1429" i="2"/>
  <c r="L1430" i="2"/>
  <c r="L1431" i="2"/>
  <c r="L1432" i="2"/>
  <c r="L1433" i="2"/>
  <c r="L1434" i="2"/>
  <c r="L1435" i="2"/>
  <c r="L1436" i="2"/>
  <c r="L1437" i="2"/>
  <c r="L1438" i="2"/>
  <c r="L1439" i="2"/>
  <c r="L1440" i="2"/>
  <c r="L1441" i="2"/>
  <c r="L1442" i="2"/>
  <c r="L1443" i="2"/>
  <c r="L1444" i="2"/>
  <c r="L1445" i="2"/>
  <c r="L1446" i="2"/>
  <c r="L1382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381" i="2"/>
  <c r="D19" i="5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268" i="2"/>
  <c r="O1175" i="2" l="1"/>
  <c r="O1174" i="2"/>
  <c r="O1173" i="2"/>
  <c r="O1172" i="2"/>
  <c r="O1171" i="2"/>
  <c r="O1170" i="2"/>
  <c r="O1169" i="2"/>
  <c r="O1168" i="2"/>
  <c r="O1167" i="2"/>
  <c r="O1166" i="2"/>
  <c r="O1165" i="2"/>
  <c r="O1164" i="2"/>
  <c r="O1163" i="2"/>
  <c r="O1162" i="2"/>
  <c r="O1161" i="2"/>
  <c r="O1160" i="2"/>
  <c r="O1159" i="2"/>
  <c r="O1158" i="2"/>
  <c r="O1157" i="2"/>
  <c r="O1156" i="2"/>
  <c r="O1155" i="2"/>
  <c r="O1154" i="2"/>
  <c r="O1153" i="2"/>
  <c r="O1152" i="2"/>
  <c r="O1151" i="2"/>
  <c r="O1150" i="2"/>
  <c r="O1149" i="2"/>
  <c r="O1148" i="2"/>
  <c r="O1147" i="2"/>
  <c r="O1146" i="2"/>
  <c r="O1145" i="2"/>
  <c r="O1144" i="2"/>
  <c r="O1143" i="2"/>
  <c r="O1142" i="2"/>
  <c r="O1141" i="2"/>
  <c r="O1140" i="2"/>
  <c r="O1139" i="2"/>
  <c r="O1138" i="2"/>
  <c r="O1137" i="2"/>
  <c r="O1136" i="2"/>
  <c r="O1135" i="2"/>
  <c r="O1134" i="2"/>
  <c r="O1133" i="2"/>
  <c r="O1132" i="2"/>
  <c r="O1131" i="2"/>
  <c r="O1130" i="2"/>
  <c r="O1129" i="2"/>
  <c r="O1128" i="2"/>
  <c r="O1127" i="2"/>
  <c r="O1126" i="2"/>
  <c r="O1125" i="2"/>
  <c r="O1124" i="2"/>
  <c r="O1123" i="2"/>
  <c r="O1122" i="2"/>
  <c r="O1121" i="2"/>
  <c r="O1120" i="2"/>
  <c r="O1119" i="2"/>
  <c r="O1118" i="2"/>
  <c r="O1117" i="2"/>
  <c r="O1116" i="2"/>
  <c r="O1101" i="2"/>
  <c r="O1100" i="2"/>
  <c r="O1099" i="2"/>
  <c r="O1098" i="2"/>
  <c r="O1097" i="2"/>
  <c r="O1096" i="2"/>
  <c r="O1095" i="2"/>
  <c r="O1094" i="2"/>
  <c r="O1093" i="2"/>
  <c r="O1092" i="2"/>
  <c r="O1091" i="2"/>
  <c r="O1090" i="2"/>
  <c r="O1089" i="2"/>
  <c r="O1088" i="2"/>
  <c r="O1087" i="2"/>
  <c r="O1086" i="2"/>
  <c r="O1085" i="2"/>
  <c r="O1084" i="2"/>
  <c r="O1083" i="2"/>
  <c r="O1082" i="2"/>
  <c r="O1081" i="2"/>
  <c r="O1080" i="2"/>
  <c r="O1079" i="2"/>
  <c r="O1078" i="2"/>
  <c r="O1077" i="2"/>
  <c r="O1076" i="2"/>
  <c r="O1075" i="2"/>
  <c r="O1074" i="2"/>
  <c r="O1073" i="2"/>
  <c r="O1072" i="2"/>
  <c r="O1071" i="2"/>
  <c r="O1070" i="2"/>
  <c r="O1069" i="2"/>
  <c r="O1068" i="2"/>
  <c r="O1067" i="2"/>
  <c r="O1066" i="2"/>
  <c r="O1065" i="2"/>
  <c r="O1064" i="2"/>
  <c r="O1063" i="2"/>
  <c r="O1062" i="2"/>
  <c r="O1061" i="2"/>
  <c r="O1060" i="2"/>
  <c r="O1059" i="2"/>
  <c r="O1058" i="2"/>
  <c r="O1057" i="2"/>
  <c r="O1056" i="2"/>
  <c r="O1055" i="2"/>
  <c r="O1054" i="2"/>
  <c r="O1053" i="2"/>
  <c r="O1052" i="2"/>
  <c r="O1051" i="2"/>
  <c r="O1050" i="2"/>
  <c r="O1049" i="2"/>
  <c r="O950" i="2"/>
  <c r="O949" i="2"/>
  <c r="O948" i="2"/>
  <c r="O947" i="2"/>
  <c r="O946" i="2"/>
  <c r="O945" i="2"/>
  <c r="O944" i="2"/>
  <c r="O943" i="2"/>
  <c r="O942" i="2"/>
  <c r="O941" i="2"/>
  <c r="O940" i="2"/>
  <c r="O939" i="2"/>
  <c r="O938" i="2"/>
  <c r="O937" i="2"/>
  <c r="O936" i="2"/>
  <c r="O935" i="2"/>
  <c r="O934" i="2"/>
  <c r="O933" i="2"/>
  <c r="O932" i="2"/>
  <c r="O931" i="2"/>
  <c r="O930" i="2"/>
  <c r="O929" i="2"/>
  <c r="O928" i="2"/>
  <c r="O927" i="2"/>
  <c r="O926" i="2"/>
  <c r="O925" i="2"/>
  <c r="O924" i="2"/>
  <c r="O923" i="2"/>
  <c r="O922" i="2"/>
  <c r="O921" i="2"/>
  <c r="O920" i="2"/>
  <c r="O919" i="2"/>
  <c r="O918" i="2"/>
  <c r="O917" i="2"/>
  <c r="O916" i="2"/>
  <c r="O915" i="2"/>
  <c r="O914" i="2"/>
  <c r="O913" i="2"/>
  <c r="O912" i="2"/>
  <c r="O911" i="2"/>
  <c r="O805" i="2"/>
  <c r="O804" i="2"/>
  <c r="O803" i="2"/>
  <c r="O802" i="2"/>
  <c r="O801" i="2"/>
  <c r="O800" i="2"/>
  <c r="O799" i="2"/>
  <c r="O798" i="2"/>
  <c r="O797" i="2"/>
  <c r="O796" i="2"/>
  <c r="O795" i="2"/>
  <c r="O794" i="2"/>
  <c r="O793" i="2"/>
  <c r="O792" i="2"/>
  <c r="O791" i="2"/>
  <c r="O790" i="2"/>
  <c r="O789" i="2"/>
  <c r="O788" i="2"/>
  <c r="O787" i="2"/>
  <c r="O786" i="2"/>
  <c r="O785" i="2"/>
  <c r="O784" i="2"/>
  <c r="O783" i="2"/>
  <c r="O782" i="2"/>
  <c r="O781" i="2"/>
  <c r="O780" i="2"/>
  <c r="O779" i="2"/>
  <c r="O778" i="2"/>
  <c r="O777" i="2"/>
  <c r="O776" i="2"/>
  <c r="O775" i="2"/>
  <c r="O774" i="2"/>
  <c r="O773" i="2"/>
  <c r="O772" i="2"/>
  <c r="O771" i="2"/>
  <c r="O770" i="2"/>
  <c r="O769" i="2"/>
  <c r="O768" i="2"/>
  <c r="O767" i="2"/>
  <c r="O766" i="2"/>
  <c r="O765" i="2"/>
  <c r="O764" i="2"/>
  <c r="O763" i="2"/>
  <c r="O762" i="2"/>
  <c r="O761" i="2"/>
  <c r="O760" i="2"/>
  <c r="O759" i="2"/>
  <c r="O758" i="2"/>
  <c r="O757" i="2"/>
  <c r="O655" i="2"/>
  <c r="O654" i="2"/>
  <c r="O653" i="2"/>
  <c r="O652" i="2"/>
  <c r="O651" i="2"/>
  <c r="O650" i="2"/>
  <c r="O649" i="2"/>
  <c r="O648" i="2"/>
  <c r="O647" i="2"/>
  <c r="O646" i="2"/>
  <c r="O645" i="2"/>
  <c r="O644" i="2"/>
  <c r="O643" i="2"/>
  <c r="O642" i="2"/>
  <c r="O641" i="2"/>
  <c r="O640" i="2"/>
  <c r="O639" i="2"/>
  <c r="O638" i="2"/>
  <c r="O637" i="2"/>
  <c r="O636" i="2"/>
  <c r="O635" i="2"/>
  <c r="O634" i="2"/>
  <c r="O633" i="2"/>
  <c r="O632" i="2"/>
  <c r="O631" i="2"/>
  <c r="O630" i="2"/>
  <c r="O629" i="2"/>
  <c r="O628" i="2"/>
  <c r="O627" i="2"/>
  <c r="O626" i="2"/>
  <c r="O625" i="2"/>
  <c r="O624" i="2"/>
  <c r="O623" i="2"/>
  <c r="O622" i="2"/>
  <c r="O621" i="2"/>
  <c r="O620" i="2"/>
  <c r="O619" i="2"/>
  <c r="O618" i="2"/>
  <c r="O617" i="2"/>
  <c r="O616" i="2"/>
  <c r="O615" i="2"/>
  <c r="O614" i="2"/>
  <c r="O613" i="2"/>
  <c r="O612" i="2"/>
  <c r="O611" i="2"/>
  <c r="O610" i="2"/>
  <c r="O609" i="2"/>
  <c r="O608" i="2"/>
  <c r="O607" i="2"/>
  <c r="O606" i="2"/>
  <c r="O605" i="2"/>
  <c r="O492" i="2"/>
  <c r="O414" i="2"/>
  <c r="O341" i="2"/>
  <c r="O247" i="2"/>
  <c r="O167" i="2"/>
  <c r="O104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16" i="2"/>
  <c r="P6" i="5"/>
  <c r="M17" i="5" l="1"/>
  <c r="N1108" i="2"/>
  <c r="O1108" i="2" s="1"/>
  <c r="N657" i="2" l="1"/>
  <c r="O657" i="2" s="1"/>
  <c r="N494" i="2"/>
  <c r="O494" i="2" s="1"/>
  <c r="N416" i="2"/>
  <c r="O416" i="2" s="1"/>
  <c r="N343" i="2"/>
  <c r="O343" i="2" s="1"/>
  <c r="N250" i="2"/>
  <c r="O250" i="2" s="1"/>
  <c r="N169" i="2"/>
  <c r="O169" i="2" s="1"/>
  <c r="N106" i="2"/>
  <c r="O106" i="2" s="1"/>
  <c r="N1104" i="2"/>
  <c r="O1104" i="2" s="1"/>
  <c r="N664" i="2"/>
  <c r="O664" i="2" s="1"/>
  <c r="N663" i="2"/>
  <c r="O663" i="2" s="1"/>
  <c r="N661" i="2"/>
  <c r="O661" i="2" s="1"/>
  <c r="N658" i="2"/>
  <c r="O658" i="2" s="1"/>
  <c r="N656" i="2"/>
  <c r="O656" i="2" s="1"/>
  <c r="N495" i="2"/>
  <c r="O495" i="2" s="1"/>
  <c r="N493" i="2"/>
  <c r="O493" i="2" s="1"/>
  <c r="N417" i="2"/>
  <c r="O417" i="2" s="1"/>
  <c r="N415" i="2"/>
  <c r="O415" i="2" s="1"/>
  <c r="N344" i="2"/>
  <c r="O344" i="2" s="1"/>
  <c r="N251" i="2"/>
  <c r="O251" i="2" s="1"/>
  <c r="N248" i="2"/>
  <c r="O248" i="2" s="1"/>
  <c r="N170" i="2"/>
  <c r="O170" i="2" s="1"/>
  <c r="N168" i="2"/>
  <c r="O168" i="2" s="1"/>
  <c r="N107" i="2"/>
  <c r="O107" i="2" s="1"/>
  <c r="N105" i="2"/>
  <c r="O105" i="2" s="1"/>
  <c r="N77" i="2"/>
  <c r="O77" i="2" s="1"/>
  <c r="N1107" i="2" l="1"/>
  <c r="O1107" i="2" s="1"/>
  <c r="O1105" i="2"/>
  <c r="N1109" i="2"/>
  <c r="O1109" i="2" s="1"/>
  <c r="O1106" i="2"/>
  <c r="N662" i="2"/>
  <c r="O662" i="2" s="1"/>
  <c r="B911" i="2"/>
  <c r="B1103" i="2"/>
  <c r="B1102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049" i="2"/>
  <c r="B952" i="2" l="1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951" i="2"/>
  <c r="H5" i="3" l="1"/>
  <c r="M5" i="3" s="1"/>
  <c r="E38" i="6"/>
  <c r="L3" i="2"/>
  <c r="N660" i="2" l="1"/>
  <c r="O660" i="2" s="1"/>
  <c r="B660" i="2"/>
  <c r="B661" i="2"/>
  <c r="B659" i="2"/>
  <c r="N659" i="2" l="1"/>
  <c r="O659" i="2" s="1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27" i="2"/>
  <c r="K915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K936" i="2"/>
  <c r="K935" i="2"/>
  <c r="K934" i="2"/>
  <c r="K933" i="2"/>
  <c r="K932" i="2"/>
  <c r="K931" i="2"/>
  <c r="K930" i="2"/>
  <c r="K929" i="2"/>
  <c r="K928" i="2"/>
  <c r="K926" i="2"/>
  <c r="K925" i="2"/>
  <c r="K924" i="2"/>
  <c r="K923" i="2"/>
  <c r="K922" i="2"/>
  <c r="K921" i="2"/>
  <c r="K920" i="2"/>
  <c r="K919" i="2"/>
  <c r="K918" i="2"/>
  <c r="K917" i="2"/>
  <c r="K916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B806" i="2" l="1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G30" i="6" l="1"/>
  <c r="G29" i="6"/>
  <c r="G28" i="6"/>
  <c r="I21" i="6"/>
  <c r="O20" i="6"/>
  <c r="M20" i="6"/>
  <c r="L20" i="6"/>
  <c r="K20" i="6"/>
  <c r="J20" i="6"/>
  <c r="D20" i="6"/>
  <c r="C20" i="6"/>
  <c r="C21" i="6" s="1"/>
  <c r="E19" i="6"/>
  <c r="E22" i="6" s="1"/>
  <c r="E23" i="6" s="1"/>
  <c r="E18" i="6"/>
  <c r="F18" i="6" s="1"/>
  <c r="E17" i="6"/>
  <c r="E16" i="6"/>
  <c r="H16" i="6" s="1"/>
  <c r="E15" i="6"/>
  <c r="G15" i="6" s="1"/>
  <c r="H14" i="6"/>
  <c r="E14" i="6"/>
  <c r="G14" i="6" s="1"/>
  <c r="E13" i="6"/>
  <c r="H13" i="6" s="1"/>
  <c r="E12" i="6"/>
  <c r="E11" i="6"/>
  <c r="G11" i="6" s="1"/>
  <c r="E10" i="6"/>
  <c r="F10" i="6" s="1"/>
  <c r="G9" i="6"/>
  <c r="F9" i="6"/>
  <c r="E9" i="6"/>
  <c r="H9" i="6" s="1"/>
  <c r="E8" i="6"/>
  <c r="G18" i="6" l="1"/>
  <c r="I18" i="6" s="1"/>
  <c r="N18" i="6" s="1"/>
  <c r="F13" i="6"/>
  <c r="I13" i="6" s="1"/>
  <c r="N13" i="6" s="1"/>
  <c r="G13" i="6"/>
  <c r="F16" i="6"/>
  <c r="H18" i="6"/>
  <c r="H11" i="6"/>
  <c r="I9" i="6"/>
  <c r="N9" i="6" s="1"/>
  <c r="I28" i="6"/>
  <c r="E20" i="6"/>
  <c r="F15" i="6"/>
  <c r="I15" i="6" s="1"/>
  <c r="N15" i="6" s="1"/>
  <c r="G12" i="6"/>
  <c r="H17" i="6"/>
  <c r="F19" i="6"/>
  <c r="F8" i="6"/>
  <c r="G8" i="6"/>
  <c r="G10" i="6"/>
  <c r="H15" i="6"/>
  <c r="F17" i="6"/>
  <c r="H10" i="6"/>
  <c r="F12" i="6"/>
  <c r="G17" i="6"/>
  <c r="H12" i="6"/>
  <c r="F14" i="6"/>
  <c r="I14" i="6" s="1"/>
  <c r="N14" i="6" s="1"/>
  <c r="G19" i="6"/>
  <c r="H19" i="6"/>
  <c r="H8" i="6"/>
  <c r="F11" i="6"/>
  <c r="G16" i="6"/>
  <c r="I16" i="6" s="1"/>
  <c r="N16" i="6" s="1"/>
  <c r="I11" i="6" l="1"/>
  <c r="N11" i="6" s="1"/>
  <c r="I10" i="6"/>
  <c r="N10" i="6" s="1"/>
  <c r="I8" i="6"/>
  <c r="F20" i="6"/>
  <c r="I17" i="6"/>
  <c r="N17" i="6" s="1"/>
  <c r="I19" i="6"/>
  <c r="N19" i="6" s="1"/>
  <c r="I12" i="6"/>
  <c r="N12" i="6" s="1"/>
  <c r="H20" i="6"/>
  <c r="H22" i="6" s="1"/>
  <c r="G20" i="6"/>
  <c r="I20" i="6" l="1"/>
  <c r="I22" i="6" s="1"/>
  <c r="I24" i="6" s="1"/>
  <c r="N8" i="6"/>
  <c r="N20" i="6" l="1"/>
  <c r="P8" i="6"/>
  <c r="P9" i="6" s="1"/>
  <c r="P10" i="6" s="1"/>
  <c r="P11" i="6" s="1"/>
  <c r="P12" i="6" s="1"/>
  <c r="P13" i="6" s="1"/>
  <c r="P14" i="6" s="1"/>
  <c r="P15" i="6" s="1"/>
  <c r="P16" i="6" l="1"/>
  <c r="P17" i="6" s="1"/>
  <c r="P18" i="6" s="1"/>
  <c r="P19" i="6" s="1"/>
  <c r="P20" i="6"/>
  <c r="P22" i="6" s="1"/>
  <c r="O23" i="6" l="1"/>
  <c r="M18" i="3"/>
  <c r="N249" i="2" l="1"/>
  <c r="O249" i="2" s="1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757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665" i="2"/>
  <c r="J20" i="5"/>
  <c r="L20" i="5"/>
  <c r="D13" i="4" l="1"/>
  <c r="E13" i="4"/>
  <c r="F13" i="4"/>
  <c r="C13" i="4"/>
  <c r="B657" i="2" l="1"/>
  <c r="B658" i="2"/>
  <c r="K20" i="5" l="1"/>
  <c r="B656" i="2"/>
  <c r="B496" i="2" l="1"/>
  <c r="B497" i="2"/>
  <c r="B499" i="2"/>
  <c r="B500" i="2"/>
  <c r="B501" i="2"/>
  <c r="B502" i="2"/>
  <c r="B503" i="2"/>
  <c r="B504" i="2"/>
  <c r="B498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2" i="2"/>
  <c r="B603" i="2"/>
  <c r="B600" i="2"/>
  <c r="B604" i="2"/>
  <c r="B601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494" i="2" l="1"/>
  <c r="B495" i="2"/>
  <c r="B417" i="2"/>
  <c r="B343" i="2"/>
  <c r="B344" i="2"/>
  <c r="B250" i="2"/>
  <c r="B251" i="2"/>
  <c r="B169" i="2"/>
  <c r="B170" i="2"/>
  <c r="B106" i="2"/>
  <c r="B107" i="2"/>
  <c r="B416" i="2"/>
  <c r="B493" i="2"/>
  <c r="B248" i="2" l="1"/>
  <c r="B415" i="2"/>
  <c r="B492" i="2" l="1"/>
  <c r="B105" i="2"/>
  <c r="B168" i="2"/>
  <c r="B342" i="2"/>
  <c r="L1" i="2" l="1"/>
  <c r="N342" i="2"/>
  <c r="O342" i="2" s="1"/>
  <c r="B167" i="2"/>
  <c r="B414" i="2"/>
  <c r="B341" i="2"/>
  <c r="B247" i="2"/>
  <c r="B104" i="2"/>
  <c r="B162" i="2"/>
  <c r="B234" i="2"/>
  <c r="B246" i="2"/>
  <c r="B336" i="2"/>
  <c r="B402" i="2"/>
  <c r="B489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4" i="2"/>
  <c r="B63" i="2"/>
  <c r="B65" i="2"/>
  <c r="B66" i="2"/>
  <c r="B67" i="2"/>
  <c r="B68" i="2"/>
  <c r="B69" i="2"/>
  <c r="B46" i="2"/>
  <c r="B70" i="2"/>
  <c r="B71" i="2"/>
  <c r="B72" i="2"/>
  <c r="B73" i="2"/>
  <c r="B74" i="2"/>
  <c r="B75" i="2"/>
  <c r="B76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3" i="2"/>
  <c r="B164" i="2"/>
  <c r="B165" i="2"/>
  <c r="B166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5" i="2"/>
  <c r="B236" i="2"/>
  <c r="B237" i="2"/>
  <c r="B238" i="2"/>
  <c r="B239" i="2"/>
  <c r="B240" i="2"/>
  <c r="B241" i="2"/>
  <c r="B242" i="2"/>
  <c r="B243" i="2"/>
  <c r="B244" i="2"/>
  <c r="B245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7" i="2"/>
  <c r="B338" i="2"/>
  <c r="B339" i="2"/>
  <c r="B340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3" i="2"/>
  <c r="B404" i="2"/>
  <c r="B405" i="2"/>
  <c r="B406" i="2"/>
  <c r="B407" i="2"/>
  <c r="B408" i="2"/>
  <c r="B409" i="2"/>
  <c r="B410" i="2"/>
  <c r="B411" i="2"/>
  <c r="B412" i="2"/>
  <c r="B413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90" i="2"/>
  <c r="B491" i="2"/>
  <c r="B4" i="2"/>
  <c r="D7" i="5" l="1"/>
  <c r="D8" i="5"/>
  <c r="D7" i="3"/>
  <c r="D6" i="3"/>
  <c r="C17" i="5"/>
  <c r="D17" i="5"/>
  <c r="E15" i="3"/>
  <c r="E14" i="3"/>
  <c r="F14" i="3"/>
  <c r="F15" i="3"/>
  <c r="F13" i="3"/>
  <c r="F12" i="3"/>
  <c r="C14" i="3"/>
  <c r="C15" i="5"/>
  <c r="D15" i="5"/>
  <c r="E13" i="3"/>
  <c r="D13" i="3"/>
  <c r="D12" i="3"/>
  <c r="D14" i="3"/>
  <c r="C12" i="5"/>
  <c r="C13" i="5"/>
  <c r="C19" i="5"/>
  <c r="C14" i="5"/>
  <c r="C10" i="5"/>
  <c r="D18" i="5"/>
  <c r="D9" i="5"/>
  <c r="C9" i="5"/>
  <c r="D13" i="5"/>
  <c r="C11" i="5"/>
  <c r="D16" i="5"/>
  <c r="D12" i="5"/>
  <c r="D14" i="5"/>
  <c r="C16" i="5"/>
  <c r="C8" i="5"/>
  <c r="F8" i="5" s="1"/>
  <c r="C18" i="5"/>
  <c r="G18" i="5" s="1"/>
  <c r="D11" i="5"/>
  <c r="C7" i="5"/>
  <c r="D10" i="5"/>
  <c r="E12" i="3"/>
  <c r="C11" i="3"/>
  <c r="D16" i="3"/>
  <c r="E9" i="3"/>
  <c r="L9" i="3" s="1"/>
  <c r="C17" i="3"/>
  <c r="E6" i="3"/>
  <c r="L6" i="3" s="1"/>
  <c r="C9" i="3"/>
  <c r="F6" i="3"/>
  <c r="C8" i="3"/>
  <c r="D9" i="3"/>
  <c r="F17" i="3"/>
  <c r="C12" i="3"/>
  <c r="C15" i="3"/>
  <c r="D17" i="3"/>
  <c r="F9" i="3"/>
  <c r="F7" i="3"/>
  <c r="E7" i="3"/>
  <c r="L7" i="3" s="1"/>
  <c r="E10" i="3"/>
  <c r="L10" i="3" s="1"/>
  <c r="D10" i="3"/>
  <c r="C6" i="3"/>
  <c r="C13" i="3"/>
  <c r="D15" i="3"/>
  <c r="C16" i="3"/>
  <c r="F16" i="3"/>
  <c r="E11" i="3"/>
  <c r="F10" i="3"/>
  <c r="F8" i="3"/>
  <c r="E8" i="3"/>
  <c r="L8" i="3" s="1"/>
  <c r="C10" i="3"/>
  <c r="D8" i="3"/>
  <c r="D11" i="3"/>
  <c r="C7" i="3"/>
  <c r="F11" i="3"/>
  <c r="F19" i="5" l="1"/>
  <c r="E19" i="5"/>
  <c r="G19" i="5"/>
  <c r="F16" i="5"/>
  <c r="I16" i="5" s="1"/>
  <c r="G16" i="3"/>
  <c r="G17" i="3"/>
  <c r="F18" i="5"/>
  <c r="E18" i="5"/>
  <c r="H18" i="5" s="1"/>
  <c r="F7" i="5"/>
  <c r="F15" i="5"/>
  <c r="F14" i="5"/>
  <c r="F13" i="5"/>
  <c r="F11" i="5"/>
  <c r="F12" i="5"/>
  <c r="F10" i="5"/>
  <c r="F9" i="5"/>
  <c r="G9" i="5"/>
  <c r="H8" i="5"/>
  <c r="G8" i="5"/>
  <c r="H7" i="5"/>
  <c r="E17" i="5"/>
  <c r="N17" i="5" s="1"/>
  <c r="G13" i="3"/>
  <c r="G15" i="3"/>
  <c r="G14" i="3"/>
  <c r="E16" i="5"/>
  <c r="H15" i="5"/>
  <c r="G15" i="5"/>
  <c r="E15" i="5"/>
  <c r="G7" i="5"/>
  <c r="H9" i="5"/>
  <c r="G10" i="5"/>
  <c r="H10" i="5"/>
  <c r="G14" i="5"/>
  <c r="H14" i="5"/>
  <c r="H11" i="5"/>
  <c r="G11" i="5"/>
  <c r="G13" i="5"/>
  <c r="H13" i="5"/>
  <c r="H12" i="5"/>
  <c r="G12" i="5"/>
  <c r="G6" i="3"/>
  <c r="E13" i="5"/>
  <c r="E14" i="5"/>
  <c r="E12" i="5"/>
  <c r="E9" i="5"/>
  <c r="E10" i="5"/>
  <c r="E8" i="5"/>
  <c r="E7" i="5"/>
  <c r="C20" i="5"/>
  <c r="E11" i="5"/>
  <c r="D20" i="5"/>
  <c r="G10" i="3"/>
  <c r="G8" i="3"/>
  <c r="G9" i="3"/>
  <c r="G7" i="3"/>
  <c r="G12" i="3"/>
  <c r="G11" i="3"/>
  <c r="C18" i="3"/>
  <c r="F18" i="3"/>
  <c r="D18" i="3"/>
  <c r="E18" i="3"/>
  <c r="H19" i="5" l="1"/>
  <c r="I19" i="5" s="1"/>
  <c r="N19" i="5" s="1"/>
  <c r="N16" i="5"/>
  <c r="I18" i="5"/>
  <c r="M18" i="5" s="1"/>
  <c r="N7" i="5"/>
  <c r="P7" i="5" s="1"/>
  <c r="M16" i="5"/>
  <c r="I8" i="5"/>
  <c r="M8" i="5" s="1"/>
  <c r="I15" i="5"/>
  <c r="M15" i="5" s="1"/>
  <c r="I11" i="5"/>
  <c r="N11" i="5" s="1"/>
  <c r="I12" i="5"/>
  <c r="N12" i="5" s="1"/>
  <c r="I9" i="5"/>
  <c r="N9" i="5" s="1"/>
  <c r="I10" i="5"/>
  <c r="M10" i="5" s="1"/>
  <c r="I13" i="5"/>
  <c r="N13" i="5" s="1"/>
  <c r="I14" i="5"/>
  <c r="M14" i="5" s="1"/>
  <c r="H6" i="3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G18" i="3"/>
  <c r="I21" i="5"/>
  <c r="F20" i="5"/>
  <c r="G20" i="5"/>
  <c r="E20" i="5"/>
  <c r="H18" i="3"/>
  <c r="H20" i="5" l="1"/>
  <c r="N18" i="5"/>
  <c r="N15" i="5"/>
  <c r="Q16" i="5"/>
  <c r="Q17" i="5"/>
  <c r="N10" i="5"/>
  <c r="N14" i="5"/>
  <c r="Q14" i="5" s="1"/>
  <c r="N8" i="5"/>
  <c r="P8" i="5" s="1"/>
  <c r="P9" i="5" s="1"/>
  <c r="Q15" i="5"/>
  <c r="M11" i="5"/>
  <c r="Q13" i="5"/>
  <c r="M13" i="5"/>
  <c r="M9" i="5"/>
  <c r="M12" i="5"/>
  <c r="J10" i="3"/>
  <c r="O20" i="5"/>
  <c r="I20" i="5"/>
  <c r="M7" i="5"/>
  <c r="P10" i="5" l="1"/>
  <c r="P11" i="5" s="1"/>
  <c r="Q20" i="5"/>
  <c r="I22" i="5"/>
  <c r="N20" i="5"/>
  <c r="M20" i="5"/>
  <c r="P12" i="5" l="1"/>
  <c r="P13" i="5" s="1"/>
  <c r="P14" i="5" s="1"/>
  <c r="P15" i="5" l="1"/>
  <c r="P16" i="5" s="1"/>
  <c r="P17" i="5" s="1"/>
  <c r="P18" i="5" s="1"/>
  <c r="P19" i="5" s="1"/>
  <c r="P2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6" authorId="0" shapeId="0" xr:uid="{9CA530DF-9862-4123-B579-A0A26FB9FD6F}">
      <text>
        <r>
          <rPr>
            <b/>
            <sz val="9"/>
            <color indexed="81"/>
            <rFont val="Tahoma"/>
            <family val="2"/>
          </rPr>
          <t xml:space="preserve"> - Hỗ trợ đặt hàng tập trung (0.5%)
 - Hỗ trợ thẻ khách hàng thân thiết (2%) tăng 0.5% so với năm 2024
 - Hỗ trợ trưng bày (1.5%)</t>
        </r>
      </text>
    </comment>
  </commentList>
</comments>
</file>

<file path=xl/sharedStrings.xml><?xml version="1.0" encoding="utf-8"?>
<sst xmlns="http://schemas.openxmlformats.org/spreadsheetml/2006/main" count="8315" uniqueCount="1792">
  <si>
    <t>Giảm trừ</t>
  </si>
  <si>
    <t>Số dư đầu kỳ 31/12/2024</t>
  </si>
  <si>
    <t>STT</t>
  </si>
  <si>
    <t>Số hóa đơn</t>
  </si>
  <si>
    <t>Ký hiệu</t>
  </si>
  <si>
    <t>Ngày hóa đơn</t>
  </si>
  <si>
    <t>Mã khách hàng</t>
  </si>
  <si>
    <t>Tên khách hàng</t>
  </si>
  <si>
    <t>Doanh số bán chưa thuế</t>
  </si>
  <si>
    <t>Tiền thuế GTGT</t>
  </si>
  <si>
    <t>Tổng tiền</t>
  </si>
  <si>
    <t>Số dư đầu kỳ</t>
  </si>
  <si>
    <t>BH</t>
  </si>
  <si>
    <t>TRA</t>
  </si>
  <si>
    <t>P</t>
  </si>
  <si>
    <t>TT</t>
  </si>
  <si>
    <t>Tháng</t>
  </si>
  <si>
    <t>Phát sinh</t>
  </si>
  <si>
    <t>Công nợ cuối kỳ</t>
  </si>
  <si>
    <t>Thanh toán</t>
  </si>
  <si>
    <t>Hàng trả</t>
  </si>
  <si>
    <t>Bán hàng</t>
  </si>
  <si>
    <t>CÔNG NỢ 2025</t>
  </si>
  <si>
    <t>Diễn giải</t>
  </si>
  <si>
    <t>1C25TNN</t>
  </si>
  <si>
    <t>1C25TNF</t>
  </si>
  <si>
    <t>00000068</t>
  </si>
  <si>
    <t>00000070</t>
  </si>
  <si>
    <t>00000132</t>
  </si>
  <si>
    <t>00000358</t>
  </si>
  <si>
    <t>00000923</t>
  </si>
  <si>
    <t>00001014</t>
  </si>
  <si>
    <t>00001015</t>
  </si>
  <si>
    <t>00001095</t>
  </si>
  <si>
    <t>00001127</t>
  </si>
  <si>
    <t>00001393</t>
  </si>
  <si>
    <t>00001419</t>
  </si>
  <si>
    <t>00001459</t>
  </si>
  <si>
    <t>00001500</t>
  </si>
  <si>
    <t>00001504</t>
  </si>
  <si>
    <t>00001550</t>
  </si>
  <si>
    <t>00001685</t>
  </si>
  <si>
    <t>00001686</t>
  </si>
  <si>
    <t>00001745</t>
  </si>
  <si>
    <t>00001746</t>
  </si>
  <si>
    <t>00001786</t>
  </si>
  <si>
    <t>00001890</t>
  </si>
  <si>
    <t>00001918</t>
  </si>
  <si>
    <t>00001923</t>
  </si>
  <si>
    <t>00002607</t>
  </si>
  <si>
    <t>00002634</t>
  </si>
  <si>
    <t>00002635</t>
  </si>
  <si>
    <t>00002738</t>
  </si>
  <si>
    <t>00002797</t>
  </si>
  <si>
    <t>00002845</t>
  </si>
  <si>
    <t>00002886</t>
  </si>
  <si>
    <t>00003036</t>
  </si>
  <si>
    <t>00003037</t>
  </si>
  <si>
    <t>00003038</t>
  </si>
  <si>
    <t>00003039</t>
  </si>
  <si>
    <t>00003083</t>
  </si>
  <si>
    <t>00003109</t>
  </si>
  <si>
    <t>00003110</t>
  </si>
  <si>
    <t>00003124</t>
  </si>
  <si>
    <t>00003128</t>
  </si>
  <si>
    <t>00003154</t>
  </si>
  <si>
    <t>00003260</t>
  </si>
  <si>
    <t>00003386</t>
  </si>
  <si>
    <t>00003412</t>
  </si>
  <si>
    <t>00003442</t>
  </si>
  <si>
    <t>00003525</t>
  </si>
  <si>
    <t>00003553</t>
  </si>
  <si>
    <t>00003554</t>
  </si>
  <si>
    <t>00003555</t>
  </si>
  <si>
    <t>00003557</t>
  </si>
  <si>
    <t>00003558</t>
  </si>
  <si>
    <t>00003559</t>
  </si>
  <si>
    <t>00003562</t>
  </si>
  <si>
    <t>00003563</t>
  </si>
  <si>
    <t>00003607</t>
  </si>
  <si>
    <t>00003609</t>
  </si>
  <si>
    <t>00004512</t>
  </si>
  <si>
    <t>00004669</t>
  </si>
  <si>
    <t>00004670</t>
  </si>
  <si>
    <t>00004671</t>
  </si>
  <si>
    <t>00004674</t>
  </si>
  <si>
    <t>00004677</t>
  </si>
  <si>
    <t>00004698</t>
  </si>
  <si>
    <t>00004699</t>
  </si>
  <si>
    <t>00004700</t>
  </si>
  <si>
    <t>00004736</t>
  </si>
  <si>
    <t>00004737</t>
  </si>
  <si>
    <t>00004915</t>
  </si>
  <si>
    <t>00004941</t>
  </si>
  <si>
    <t>00004942</t>
  </si>
  <si>
    <t>00004945</t>
  </si>
  <si>
    <t>00004948</t>
  </si>
  <si>
    <t>00004996</t>
  </si>
  <si>
    <t>00004997</t>
  </si>
  <si>
    <t>00005017</t>
  </si>
  <si>
    <t>00005060</t>
  </si>
  <si>
    <t>00005061</t>
  </si>
  <si>
    <t>00005062</t>
  </si>
  <si>
    <t>00005063</t>
  </si>
  <si>
    <t>00005064</t>
  </si>
  <si>
    <t>00005065</t>
  </si>
  <si>
    <t>00005067</t>
  </si>
  <si>
    <t>00005070</t>
  </si>
  <si>
    <t>00005119</t>
  </si>
  <si>
    <t>00005120</t>
  </si>
  <si>
    <t>00005121</t>
  </si>
  <si>
    <t>00005211</t>
  </si>
  <si>
    <t>00005229</t>
  </si>
  <si>
    <t>00005242</t>
  </si>
  <si>
    <t>00005243</t>
  </si>
  <si>
    <t>00005297</t>
  </si>
  <si>
    <t>00005388</t>
  </si>
  <si>
    <t>00006498</t>
  </si>
  <si>
    <t>00006501</t>
  </si>
  <si>
    <t>00006530</t>
  </si>
  <si>
    <t>00006715</t>
  </si>
  <si>
    <t>00006718</t>
  </si>
  <si>
    <t>00006839</t>
  </si>
  <si>
    <t>00006840</t>
  </si>
  <si>
    <t>00006841</t>
  </si>
  <si>
    <t>00006848</t>
  </si>
  <si>
    <t>00006856</t>
  </si>
  <si>
    <t>00006857</t>
  </si>
  <si>
    <t>00006858</t>
  </si>
  <si>
    <t>00006859</t>
  </si>
  <si>
    <t>00006860</t>
  </si>
  <si>
    <t>00006861</t>
  </si>
  <si>
    <t>00006949</t>
  </si>
  <si>
    <t>00006950</t>
  </si>
  <si>
    <t>00007017</t>
  </si>
  <si>
    <t>00007018</t>
  </si>
  <si>
    <t>00007019</t>
  </si>
  <si>
    <t>00007027</t>
  </si>
  <si>
    <t>00007099</t>
  </si>
  <si>
    <t>00008094</t>
  </si>
  <si>
    <t>00008190</t>
  </si>
  <si>
    <t>00008192</t>
  </si>
  <si>
    <t>00008595</t>
  </si>
  <si>
    <t>00008616</t>
  </si>
  <si>
    <t>00008696</t>
  </si>
  <si>
    <t>00008697</t>
  </si>
  <si>
    <t>00008699</t>
  </si>
  <si>
    <t>00008700</t>
  </si>
  <si>
    <t>00008701</t>
  </si>
  <si>
    <t>00008702</t>
  </si>
  <si>
    <t>00008703</t>
  </si>
  <si>
    <t>00008704</t>
  </si>
  <si>
    <t>00008707</t>
  </si>
  <si>
    <t>00008888</t>
  </si>
  <si>
    <t>00008889</t>
  </si>
  <si>
    <t>00008890</t>
  </si>
  <si>
    <t>00008891</t>
  </si>
  <si>
    <t>00008899</t>
  </si>
  <si>
    <t>00008908</t>
  </si>
  <si>
    <t>00010271</t>
  </si>
  <si>
    <t>00010279</t>
  </si>
  <si>
    <t>00010488</t>
  </si>
  <si>
    <t>00010531</t>
  </si>
  <si>
    <t>00010597</t>
  </si>
  <si>
    <t>00010649</t>
  </si>
  <si>
    <t>00010698</t>
  </si>
  <si>
    <t>00010748</t>
  </si>
  <si>
    <t>00010750</t>
  </si>
  <si>
    <t>00010760</t>
  </si>
  <si>
    <t>00010792</t>
  </si>
  <si>
    <t>00010805</t>
  </si>
  <si>
    <t>00010807</t>
  </si>
  <si>
    <t>00011863</t>
  </si>
  <si>
    <t>00012283</t>
  </si>
  <si>
    <t>00012340</t>
  </si>
  <si>
    <t>00012470</t>
  </si>
  <si>
    <t>00012519</t>
  </si>
  <si>
    <t>00012520</t>
  </si>
  <si>
    <t>00012521</t>
  </si>
  <si>
    <t>00012656</t>
  </si>
  <si>
    <t>00012692</t>
  </si>
  <si>
    <t>00012717</t>
  </si>
  <si>
    <t>00012721</t>
  </si>
  <si>
    <t>00013741</t>
  </si>
  <si>
    <t>00014177</t>
  </si>
  <si>
    <t>00014178</t>
  </si>
  <si>
    <t>00014227</t>
  </si>
  <si>
    <t>00014228</t>
  </si>
  <si>
    <t>00014229</t>
  </si>
  <si>
    <t>00014230</t>
  </si>
  <si>
    <t>00014315</t>
  </si>
  <si>
    <t>00014386</t>
  </si>
  <si>
    <t>00014497</t>
  </si>
  <si>
    <t>00015269</t>
  </si>
  <si>
    <t>00015270</t>
  </si>
  <si>
    <t>00015286</t>
  </si>
  <si>
    <t>00015336</t>
  </si>
  <si>
    <t>00015337</t>
  </si>
  <si>
    <t>00015346</t>
  </si>
  <si>
    <t>00015347</t>
  </si>
  <si>
    <t>00015594</t>
  </si>
  <si>
    <t>00015595</t>
  </si>
  <si>
    <t>00015613</t>
  </si>
  <si>
    <t>00015619</t>
  </si>
  <si>
    <t>00015620</t>
  </si>
  <si>
    <t>00015621</t>
  </si>
  <si>
    <t>00015622</t>
  </si>
  <si>
    <t>00015623</t>
  </si>
  <si>
    <t>00015704</t>
  </si>
  <si>
    <t>00015705</t>
  </si>
  <si>
    <t>00015706</t>
  </si>
  <si>
    <t>00015733</t>
  </si>
  <si>
    <t>00015735</t>
  </si>
  <si>
    <t>00015778</t>
  </si>
  <si>
    <t>00016956</t>
  </si>
  <si>
    <t>00016982</t>
  </si>
  <si>
    <t>00016990</t>
  </si>
  <si>
    <t>00017046</t>
  </si>
  <si>
    <t>00017153</t>
  </si>
  <si>
    <t>00017200</t>
  </si>
  <si>
    <t>00017217</t>
  </si>
  <si>
    <t>00017221</t>
  </si>
  <si>
    <t>00017222</t>
  </si>
  <si>
    <t>00017261</t>
  </si>
  <si>
    <t>00017262</t>
  </si>
  <si>
    <t>00017319</t>
  </si>
  <si>
    <t>00017373</t>
  </si>
  <si>
    <t>00017405</t>
  </si>
  <si>
    <t>00017439</t>
  </si>
  <si>
    <t>00017490</t>
  </si>
  <si>
    <t>00017491</t>
  </si>
  <si>
    <t>00017492</t>
  </si>
  <si>
    <t>00017494</t>
  </si>
  <si>
    <t>00018452</t>
  </si>
  <si>
    <t>00018460</t>
  </si>
  <si>
    <t>00018461</t>
  </si>
  <si>
    <t>00018837</t>
  </si>
  <si>
    <t>00018838</t>
  </si>
  <si>
    <t>00018839</t>
  </si>
  <si>
    <t>00018840</t>
  </si>
  <si>
    <t>00018841</t>
  </si>
  <si>
    <t>00018916</t>
  </si>
  <si>
    <t>00018921</t>
  </si>
  <si>
    <t>00018922</t>
  </si>
  <si>
    <t>00018961</t>
  </si>
  <si>
    <t>00018962</t>
  </si>
  <si>
    <t>00018999</t>
  </si>
  <si>
    <t>00019014</t>
  </si>
  <si>
    <t>00019015</t>
  </si>
  <si>
    <t>00019078</t>
  </si>
  <si>
    <t>00019079</t>
  </si>
  <si>
    <t>00019080</t>
  </si>
  <si>
    <t>00019096</t>
  </si>
  <si>
    <t>00019097</t>
  </si>
  <si>
    <t>00020055</t>
  </si>
  <si>
    <t>00020056</t>
  </si>
  <si>
    <t>00020325</t>
  </si>
  <si>
    <t>00020517</t>
  </si>
  <si>
    <t>00020590</t>
  </si>
  <si>
    <t>00020635</t>
  </si>
  <si>
    <t>00020645</t>
  </si>
  <si>
    <t>00020667</t>
  </si>
  <si>
    <t>00020668</t>
  </si>
  <si>
    <t>00020729</t>
  </si>
  <si>
    <t>00020731</t>
  </si>
  <si>
    <t>00020753</t>
  </si>
  <si>
    <t>00020755</t>
  </si>
  <si>
    <t>00021601</t>
  </si>
  <si>
    <t>00021602</t>
  </si>
  <si>
    <t>00021709</t>
  </si>
  <si>
    <t>00021718</t>
  </si>
  <si>
    <t>00021930</t>
  </si>
  <si>
    <t>00021932</t>
  </si>
  <si>
    <t>00021953</t>
  </si>
  <si>
    <t>00021954</t>
  </si>
  <si>
    <t>00021998</t>
  </si>
  <si>
    <t>00021999</t>
  </si>
  <si>
    <t>00022000</t>
  </si>
  <si>
    <t>00022001</t>
  </si>
  <si>
    <t>00022002</t>
  </si>
  <si>
    <t>00022003</t>
  </si>
  <si>
    <t>00022004</t>
  </si>
  <si>
    <t>00022040</t>
  </si>
  <si>
    <t>00022067</t>
  </si>
  <si>
    <t>00022158</t>
  </si>
  <si>
    <t>00022159</t>
  </si>
  <si>
    <t>00022160</t>
  </si>
  <si>
    <t>00022197</t>
  </si>
  <si>
    <t>00022208</t>
  </si>
  <si>
    <t>00023005</t>
  </si>
  <si>
    <t>00023050</t>
  </si>
  <si>
    <t>00023051</t>
  </si>
  <si>
    <t>00023053</t>
  </si>
  <si>
    <t>00023054</t>
  </si>
  <si>
    <t>00023074</t>
  </si>
  <si>
    <t>00023113</t>
  </si>
  <si>
    <t>00023533</t>
  </si>
  <si>
    <t>00023534</t>
  </si>
  <si>
    <t>00023536</t>
  </si>
  <si>
    <t>00023537</t>
  </si>
  <si>
    <t>00023538</t>
  </si>
  <si>
    <t>00023539</t>
  </si>
  <si>
    <t>00023540</t>
  </si>
  <si>
    <t>00023565</t>
  </si>
  <si>
    <t>00023601</t>
  </si>
  <si>
    <t>00023602</t>
  </si>
  <si>
    <t>00023638</t>
  </si>
  <si>
    <t>00023720</t>
  </si>
  <si>
    <t>00023783</t>
  </si>
  <si>
    <t>00023785</t>
  </si>
  <si>
    <t>00023786</t>
  </si>
  <si>
    <t>00023806</t>
  </si>
  <si>
    <t>00023807</t>
  </si>
  <si>
    <t>00023808</t>
  </si>
  <si>
    <t>00023817</t>
  </si>
  <si>
    <t>00024540</t>
  </si>
  <si>
    <t>00024981</t>
  </si>
  <si>
    <t>00024982</t>
  </si>
  <si>
    <t>00025004</t>
  </si>
  <si>
    <t>00025048</t>
  </si>
  <si>
    <t>00025049</t>
  </si>
  <si>
    <t>00025050</t>
  </si>
  <si>
    <t>00025051</t>
  </si>
  <si>
    <t>00025053</t>
  </si>
  <si>
    <t>00025095</t>
  </si>
  <si>
    <t>00025096</t>
  </si>
  <si>
    <t>00025124</t>
  </si>
  <si>
    <t>00025125</t>
  </si>
  <si>
    <t>00025191</t>
  </si>
  <si>
    <t>00025332</t>
  </si>
  <si>
    <t>00025333</t>
  </si>
  <si>
    <t>00025346</t>
  </si>
  <si>
    <t>00026252</t>
  </si>
  <si>
    <t>00026253</t>
  </si>
  <si>
    <t>00026256</t>
  </si>
  <si>
    <t>00026309</t>
  </si>
  <si>
    <t>00026332</t>
  </si>
  <si>
    <t>00026334</t>
  </si>
  <si>
    <t>00026336</t>
  </si>
  <si>
    <t>00026554</t>
  </si>
  <si>
    <t>00026556</t>
  </si>
  <si>
    <t>00026557</t>
  </si>
  <si>
    <t>00026598</t>
  </si>
  <si>
    <t>00026668</t>
  </si>
  <si>
    <t>00026733</t>
  </si>
  <si>
    <t>00026735</t>
  </si>
  <si>
    <t>00026894</t>
  </si>
  <si>
    <t>00026970</t>
  </si>
  <si>
    <t>00028053</t>
  </si>
  <si>
    <t>00028054</t>
  </si>
  <si>
    <t>00028055</t>
  </si>
  <si>
    <t>00028056</t>
  </si>
  <si>
    <t>00028062</t>
  </si>
  <si>
    <t>00028063</t>
  </si>
  <si>
    <t>00028065</t>
  </si>
  <si>
    <t>00028153</t>
  </si>
  <si>
    <t>00028179</t>
  </si>
  <si>
    <t>00028208</t>
  </si>
  <si>
    <t>00028209</t>
  </si>
  <si>
    <t>00028315</t>
  </si>
  <si>
    <t>00028316</t>
  </si>
  <si>
    <t>00028334</t>
  </si>
  <si>
    <t>00029101</t>
  </si>
  <si>
    <t>00029102</t>
  </si>
  <si>
    <t>00029726</t>
  </si>
  <si>
    <t>00029727</t>
  </si>
  <si>
    <t>00029734</t>
  </si>
  <si>
    <t>00029743</t>
  </si>
  <si>
    <t>00029744</t>
  </si>
  <si>
    <t>00029745</t>
  </si>
  <si>
    <t>00029746</t>
  </si>
  <si>
    <t>00029877</t>
  </si>
  <si>
    <t>00029878</t>
  </si>
  <si>
    <t>00029882</t>
  </si>
  <si>
    <t>00029909</t>
  </si>
  <si>
    <t>00030637</t>
  </si>
  <si>
    <t>00030804</t>
  </si>
  <si>
    <t>00030817</t>
  </si>
  <si>
    <t>00030818</t>
  </si>
  <si>
    <t>00031097</t>
  </si>
  <si>
    <t>00031098</t>
  </si>
  <si>
    <t>00031099</t>
  </si>
  <si>
    <t>00031100</t>
  </si>
  <si>
    <t>00031206</t>
  </si>
  <si>
    <t>00031207</t>
  </si>
  <si>
    <t>00031210</t>
  </si>
  <si>
    <t>00031229</t>
  </si>
  <si>
    <t>00031242</t>
  </si>
  <si>
    <t>00031244</t>
  </si>
  <si>
    <t>00031245</t>
  </si>
  <si>
    <t>00031246</t>
  </si>
  <si>
    <t>00031324</t>
  </si>
  <si>
    <t>00032081</t>
  </si>
  <si>
    <t>00032279</t>
  </si>
  <si>
    <t>00032285</t>
  </si>
  <si>
    <t>00032365</t>
  </si>
  <si>
    <t>00032697</t>
  </si>
  <si>
    <t>00032746</t>
  </si>
  <si>
    <t>00032747</t>
  </si>
  <si>
    <t>00032754</t>
  </si>
  <si>
    <t>00032755</t>
  </si>
  <si>
    <t>00032775</t>
  </si>
  <si>
    <t>00032776</t>
  </si>
  <si>
    <t>00032836</t>
  </si>
  <si>
    <t>00032837</t>
  </si>
  <si>
    <t>00032875</t>
  </si>
  <si>
    <t>00032876</t>
  </si>
  <si>
    <t>00032877</t>
  </si>
  <si>
    <t>00032878</t>
  </si>
  <si>
    <t>00032979</t>
  </si>
  <si>
    <t>00033031</t>
  </si>
  <si>
    <t>00033901</t>
  </si>
  <si>
    <t>00033970</t>
  </si>
  <si>
    <t>00034119</t>
  </si>
  <si>
    <t>00034248</t>
  </si>
  <si>
    <t>00034259</t>
  </si>
  <si>
    <t>00034261</t>
  </si>
  <si>
    <t>00034289</t>
  </si>
  <si>
    <t>00034330</t>
  </si>
  <si>
    <t>00034332</t>
  </si>
  <si>
    <t>00034393</t>
  </si>
  <si>
    <t>00034396</t>
  </si>
  <si>
    <t>00034432</t>
  </si>
  <si>
    <t>00034488</t>
  </si>
  <si>
    <t>00034489</t>
  </si>
  <si>
    <t>00034538</t>
  </si>
  <si>
    <t>00035004</t>
  </si>
  <si>
    <t>00035427</t>
  </si>
  <si>
    <t>00035474</t>
  </si>
  <si>
    <t>00035484</t>
  </si>
  <si>
    <t>00035786</t>
  </si>
  <si>
    <t>00035822</t>
  </si>
  <si>
    <t>00035823</t>
  </si>
  <si>
    <t>00035836</t>
  </si>
  <si>
    <t>00035907</t>
  </si>
  <si>
    <t>00035924</t>
  </si>
  <si>
    <t>00035925</t>
  </si>
  <si>
    <t>00035967</t>
  </si>
  <si>
    <t>00036028</t>
  </si>
  <si>
    <t>00036041</t>
  </si>
  <si>
    <t>00036078</t>
  </si>
  <si>
    <t>00036079</t>
  </si>
  <si>
    <t>00036110</t>
  </si>
  <si>
    <t>00036112</t>
  </si>
  <si>
    <t>00036113</t>
  </si>
  <si>
    <t>00036129</t>
  </si>
  <si>
    <t>00036629</t>
  </si>
  <si>
    <t>00036646</t>
  </si>
  <si>
    <t>00036656</t>
  </si>
  <si>
    <t>00036698</t>
  </si>
  <si>
    <t>00036939</t>
  </si>
  <si>
    <t>00036940</t>
  </si>
  <si>
    <t>00036989</t>
  </si>
  <si>
    <t>00036996</t>
  </si>
  <si>
    <t>00037006</t>
  </si>
  <si>
    <t>00037007</t>
  </si>
  <si>
    <t>00037008</t>
  </si>
  <si>
    <t>00037042</t>
  </si>
  <si>
    <t>00037043</t>
  </si>
  <si>
    <t>00037044</t>
  </si>
  <si>
    <t>00037084</t>
  </si>
  <si>
    <t>00037149</t>
  </si>
  <si>
    <t>00037151</t>
  </si>
  <si>
    <t>00037152</t>
  </si>
  <si>
    <t>00037183</t>
  </si>
  <si>
    <t>00037226</t>
  </si>
  <si>
    <t>00038268</t>
  </si>
  <si>
    <t>00038283</t>
  </si>
  <si>
    <t>00038659</t>
  </si>
  <si>
    <t>00038757</t>
  </si>
  <si>
    <t>00038758</t>
  </si>
  <si>
    <t>00038759</t>
  </si>
  <si>
    <t>00038760</t>
  </si>
  <si>
    <t>00038762</t>
  </si>
  <si>
    <t>00038788</t>
  </si>
  <si>
    <t>00038869</t>
  </si>
  <si>
    <t>00038872</t>
  </si>
  <si>
    <t>00038873</t>
  </si>
  <si>
    <t>00038875</t>
  </si>
  <si>
    <t>00038883</t>
  </si>
  <si>
    <t>00038973</t>
  </si>
  <si>
    <t>00038974</t>
  </si>
  <si>
    <t>00038978</t>
  </si>
  <si>
    <t>00038981</t>
  </si>
  <si>
    <t>00038982</t>
  </si>
  <si>
    <t>00040715</t>
  </si>
  <si>
    <t>00040716</t>
  </si>
  <si>
    <t>BRG01</t>
  </si>
  <si>
    <t>BRG</t>
  </si>
  <si>
    <t>CÔNG TY TNHH BÁN LẺ FUJIMART VIỆT NAM</t>
  </si>
  <si>
    <t>CÔNG TY TNHH XUẤT - NHẬP KHẨU VÀ BÁN LẺ HÀNG TIÊU DÙNG HÀ NỘI</t>
  </si>
  <si>
    <t>BRGMART 105 Lê Duẩn, Hà Nội</t>
  </si>
  <si>
    <t>Siêu thị FujiMart 51 Lê Đại Hành</t>
  </si>
  <si>
    <t>Chiết khấu doanh số có điều kiện</t>
  </si>
  <si>
    <t>Siêu thị intimex Hải Dương</t>
  </si>
  <si>
    <t>Siêu thị FujiMart Lê Văn Lương</t>
  </si>
  <si>
    <t>BRGMART 15-17 Ngọc Khánh, Hà Nội</t>
  </si>
  <si>
    <t>CH Haprofood 24 Trần Nhật Duật</t>
  </si>
  <si>
    <t>BRG10141 Siêu thị Intimemex Như Quỳnh, Hưng Yên</t>
  </si>
  <si>
    <t>Siêu thị FujiMart Trung Yên</t>
  </si>
  <si>
    <t>Cửa hàng Haprofood N4C Trung Hòa Nhân Chính</t>
  </si>
  <si>
    <t>Siêu thị Fuji The Light</t>
  </si>
  <si>
    <t>Seikamart Phạm Ngọc Thạch</t>
  </si>
  <si>
    <t>Siêu thị Fujimart 89 Lạc Long Quân</t>
  </si>
  <si>
    <t>BRGMART Chợ bưởi, HN</t>
  </si>
  <si>
    <t>BRG mart N16 Sài Đồng</t>
  </si>
  <si>
    <t>Seikamart 275 nguyễn Trãi</t>
  </si>
  <si>
    <t>BRG mart Intracom Đông Anh</t>
  </si>
  <si>
    <t>Siêu thị HaproMart Lương Đình Của</t>
  </si>
  <si>
    <t>Siêu thị Fujimart 324 Tây Sơn</t>
  </si>
  <si>
    <t>Siêu thị Fujimart 36 Hoàng Cầu</t>
  </si>
  <si>
    <t>Siêu thị Fujimart 142 Lê Duẩn</t>
  </si>
  <si>
    <t>CH Hapro 83 Nguyễn An Ninh</t>
  </si>
  <si>
    <t>BRGMART 5 Hàm Tử Quan, Hoàn Kiếm, Hà Nội</t>
  </si>
  <si>
    <t>Siêu thị intimex 120 Hàng Trống</t>
  </si>
  <si>
    <t>BRGMART Thanh Xuân, Hà Nội</t>
  </si>
  <si>
    <t>CH Hapro 198 Lò Đúc</t>
  </si>
  <si>
    <t>CH Haprofood Ecohome 3</t>
  </si>
  <si>
    <t>BRGMART Chợ bưởi, HN ( ĐƠN GIAO NGÀY 15-1-2025 )</t>
  </si>
  <si>
    <t>CH Hapro 160-162 ngõ Thái Thịnh I</t>
  </si>
  <si>
    <t>Siêu thị intimex Hưng Yên</t>
  </si>
  <si>
    <t>Siêu thị Fujimart Huỳnh Thúc Kháng</t>
  </si>
  <si>
    <t>Siêu thị BRGMart 63 Hàng trống</t>
  </si>
  <si>
    <t>Siêu thị intimex Hải Phòng</t>
  </si>
  <si>
    <t>Siêu thị BRGMart Nguyễn Văn Cừ</t>
  </si>
  <si>
    <t>BRGMART 13 Thành Công, Hà Nội</t>
  </si>
  <si>
    <t>BRG 1 Lý Nam Đế, Hoàn Kiếm, Hà Nội</t>
  </si>
  <si>
    <t>BRG 156 Ngọc Lâm, Hà Nội</t>
  </si>
  <si>
    <t>Seika Dimond Westlake 98 Tô Ngọc Vân</t>
  </si>
  <si>
    <t>CH Haprofood 9-11 Thổ Quan</t>
  </si>
  <si>
    <t>Siêu thị Fuji MD Complex</t>
  </si>
  <si>
    <t>Siêu thị HaproMart A4 Vĩnh Phúc, Ba Đình</t>
  </si>
  <si>
    <t>BRG D2 Giảng Võ, Hà Nội</t>
  </si>
  <si>
    <t>CH Haprofood 9 Lê Qúy Đôn</t>
  </si>
  <si>
    <t>BRGMART 174 Lạc Long Quân, Tây Hồ</t>
  </si>
  <si>
    <t>Siêu thị Fujimart Chính Kinh</t>
  </si>
  <si>
    <t>Siêu thị BRGMart Moonlight Vân Canh</t>
  </si>
  <si>
    <t>Siêu thị Fujimart Trần Phú - Hà Đông</t>
  </si>
  <si>
    <t>Siêu thị Fujimart 67 Trần Phú-Ba Đình, ĐƠN KHAI TRƯƠNG CK 10%</t>
  </si>
  <si>
    <t>BRG 362 Ngọc Lâm, Hà Nội</t>
  </si>
  <si>
    <t>Siêu thị Fujimart 67 Trần Phú-Ba Đình</t>
  </si>
  <si>
    <t>Siêu thị Fujimart 249 Thụy Khê</t>
  </si>
  <si>
    <t>Siêu thị FujiMart Tân Mai, ĐƠN KHAI TRƯƠNG CK 10%</t>
  </si>
  <si>
    <t>Siêu thị FujiMart Times City, ĐƠN KHAI TRƯƠNG CK 10%</t>
  </si>
  <si>
    <t>Siêu thị FujiMart Tân Mai</t>
  </si>
  <si>
    <t>Siêu thị FujiMart Times City</t>
  </si>
  <si>
    <t>FJM Thanh toan tien nhap hang</t>
  </si>
  <si>
    <t>25077 HCRC TT tien hang-BA-1743409909430-1</t>
  </si>
  <si>
    <t>FJM thanh toan tien hang-BA-1745567526028-1</t>
  </si>
  <si>
    <t>FJM THANH TOAN TIEN HANG-BA-1748250052787-1</t>
  </si>
  <si>
    <t>FJM THANH TOAN TIEN HANG</t>
  </si>
  <si>
    <t>00003204</t>
  </si>
  <si>
    <t>00002431</t>
  </si>
  <si>
    <t>00001568</t>
  </si>
  <si>
    <t>00000839</t>
  </si>
  <si>
    <t>00000204</t>
  </si>
  <si>
    <t>BC2502/0051</t>
  </si>
  <si>
    <t>BC2503/0022</t>
  </si>
  <si>
    <t>BC2503/0051</t>
  </si>
  <si>
    <t>BC2504/0035</t>
  </si>
  <si>
    <t>BC2505/0049</t>
  </si>
  <si>
    <t>BC2506/0040</t>
  </si>
  <si>
    <t>GT</t>
  </si>
  <si>
    <t>1K25TVP</t>
  </si>
  <si>
    <t>1K25TBS</t>
  </si>
  <si>
    <t xml:space="preserve"> 1K25TVP</t>
  </si>
  <si>
    <t>Phí hỗ trợ T4.2025</t>
  </si>
  <si>
    <t>Phí hỗ trợ T5.2025</t>
  </si>
  <si>
    <t>Phí hỗ trợ T3.2025</t>
  </si>
  <si>
    <t>Phí hỗ trợ T2.2025</t>
  </si>
  <si>
    <t>Phí hỗ trợ T1.2025</t>
  </si>
  <si>
    <t>Phí hỗ trợ T6.2025</t>
  </si>
  <si>
    <t>1K25TKK</t>
  </si>
  <si>
    <t>Chiết khấu doanh số không điều kiện T5</t>
  </si>
  <si>
    <t>Chiết khấu thanh toán T5</t>
  </si>
  <si>
    <t>Chiết khấu doanh số không điều kiện T4</t>
  </si>
  <si>
    <t>Chiết khấu thanh toán T4</t>
  </si>
  <si>
    <t>Chiết khấu doanh số không điều kiện T3</t>
  </si>
  <si>
    <t>Chiết khấu thanh toán T3</t>
  </si>
  <si>
    <t>Hàng trả (Fuji xuất bán cho NCC)</t>
  </si>
  <si>
    <t>Chiết khấu doanh số không điều kiện T2</t>
  </si>
  <si>
    <t>Chiết khấu thanh toán T2</t>
  </si>
  <si>
    <t>Chiết khấu doanh số không điều kiện T1</t>
  </si>
  <si>
    <t>Chiết khấu thanh toán T1</t>
  </si>
  <si>
    <t>NGÀY TT</t>
  </si>
  <si>
    <t>Chiết khấu doanh số không điều kiện T6</t>
  </si>
  <si>
    <t>Chiết khấu thanh toán T6</t>
  </si>
  <si>
    <t>00040923</t>
  </si>
  <si>
    <t>00040924</t>
  </si>
  <si>
    <t>00041015</t>
  </si>
  <si>
    <t>00041016</t>
  </si>
  <si>
    <t>00041017</t>
  </si>
  <si>
    <t>00041018</t>
  </si>
  <si>
    <t>00041029</t>
  </si>
  <si>
    <t>00041054</t>
  </si>
  <si>
    <t>00041057</t>
  </si>
  <si>
    <t>00041076</t>
  </si>
  <si>
    <t>00041834</t>
  </si>
  <si>
    <t>00041851</t>
  </si>
  <si>
    <t>00041905</t>
  </si>
  <si>
    <t>00041906</t>
  </si>
  <si>
    <t>00042348</t>
  </si>
  <si>
    <t>00042406</t>
  </si>
  <si>
    <t>00042407</t>
  </si>
  <si>
    <t>00042411</t>
  </si>
  <si>
    <t>00042412</t>
  </si>
  <si>
    <t>00042423</t>
  </si>
  <si>
    <t>00042424</t>
  </si>
  <si>
    <t>00042425</t>
  </si>
  <si>
    <t>00042473</t>
  </si>
  <si>
    <t>00042475</t>
  </si>
  <si>
    <t>00042544</t>
  </si>
  <si>
    <t>00042624</t>
  </si>
  <si>
    <t>00042643</t>
  </si>
  <si>
    <t>00042977</t>
  </si>
  <si>
    <t>00042978</t>
  </si>
  <si>
    <t>00042979</t>
  </si>
  <si>
    <t>00042980</t>
  </si>
  <si>
    <t>00042981</t>
  </si>
  <si>
    <t>00042982</t>
  </si>
  <si>
    <t>00043436</t>
  </si>
  <si>
    <t>00043528</t>
  </si>
  <si>
    <t>00043534</t>
  </si>
  <si>
    <t>00043545</t>
  </si>
  <si>
    <t>00043843</t>
  </si>
  <si>
    <t>00043844</t>
  </si>
  <si>
    <t>00043847</t>
  </si>
  <si>
    <t>00043923</t>
  </si>
  <si>
    <t>00043933</t>
  </si>
  <si>
    <t>00043936</t>
  </si>
  <si>
    <t>00043937</t>
  </si>
  <si>
    <t>00043938</t>
  </si>
  <si>
    <t>00043939</t>
  </si>
  <si>
    <t>00043940</t>
  </si>
  <si>
    <t>00043956</t>
  </si>
  <si>
    <t>00043957</t>
  </si>
  <si>
    <t>00043958</t>
  </si>
  <si>
    <t>00043997</t>
  </si>
  <si>
    <t>00043998</t>
  </si>
  <si>
    <t>00043999</t>
  </si>
  <si>
    <t>00044139</t>
  </si>
  <si>
    <t>00044140</t>
  </si>
  <si>
    <t>00044222</t>
  </si>
  <si>
    <t>00044227</t>
  </si>
  <si>
    <t>00044229</t>
  </si>
  <si>
    <t>00044233</t>
  </si>
  <si>
    <t>00045005</t>
  </si>
  <si>
    <t>00045006</t>
  </si>
  <si>
    <t>00045007</t>
  </si>
  <si>
    <t>00045008</t>
  </si>
  <si>
    <t>00045011</t>
  </si>
  <si>
    <t>00045019</t>
  </si>
  <si>
    <t>00045077</t>
  </si>
  <si>
    <t>00045112</t>
  </si>
  <si>
    <t>00045113</t>
  </si>
  <si>
    <t>00045114</t>
  </si>
  <si>
    <t>00045115</t>
  </si>
  <si>
    <t>00045521</t>
  </si>
  <si>
    <t>00045595</t>
  </si>
  <si>
    <t>00045612</t>
  </si>
  <si>
    <t>00045613</t>
  </si>
  <si>
    <t>00045618</t>
  </si>
  <si>
    <t>00045619</t>
  </si>
  <si>
    <t>00045620</t>
  </si>
  <si>
    <t>00045621</t>
  </si>
  <si>
    <t>00045623</t>
  </si>
  <si>
    <t>00045627</t>
  </si>
  <si>
    <t>00045628</t>
  </si>
  <si>
    <t>00045629</t>
  </si>
  <si>
    <t>00045669</t>
  </si>
  <si>
    <t>00045670</t>
  </si>
  <si>
    <t>00045671</t>
  </si>
  <si>
    <t>00045723</t>
  </si>
  <si>
    <t>00045724</t>
  </si>
  <si>
    <t>00045725</t>
  </si>
  <si>
    <t>00045759</t>
  </si>
  <si>
    <t>00045760</t>
  </si>
  <si>
    <t>00045761</t>
  </si>
  <si>
    <t>00045762</t>
  </si>
  <si>
    <t>00045796</t>
  </si>
  <si>
    <t>00045797</t>
  </si>
  <si>
    <t>00045798</t>
  </si>
  <si>
    <t>00045820</t>
  </si>
  <si>
    <t>00045821</t>
  </si>
  <si>
    <t>00045855</t>
  </si>
  <si>
    <t>00046820</t>
  </si>
  <si>
    <t>00046822</t>
  </si>
  <si>
    <t>00047100</t>
  </si>
  <si>
    <t>00047113</t>
  </si>
  <si>
    <t>00047114</t>
  </si>
  <si>
    <t>00047332</t>
  </si>
  <si>
    <t>00047437</t>
  </si>
  <si>
    <t>00047654</t>
  </si>
  <si>
    <t>00048591</t>
  </si>
  <si>
    <t>00048740</t>
  </si>
  <si>
    <t>Siêu thị BRGMart Đồ Sơn Hải Phòng, ck cố định 5% + KM gà muối 500g và chân 300g mỗi loại 15% từ ngày 1-7-2025 đến 30-7-2025 + đơn khai trương ck 10%</t>
  </si>
  <si>
    <t>Siêu thị BRGMart Phố Nối, ĐƠN KHAI TRƯƠNG CK 10% + KM SP GÀ MUỐI 500G X 15% VÀ CHÂN 300G X 15% VÀ CK CỐ ĐỊNH 5%</t>
  </si>
  <si>
    <t>Siêu thị BRGMart Phố Nối</t>
  </si>
  <si>
    <t>Siêu thị Fuji Bùi Ngọc Dương ( ĐƠN KHAI TRƯƠNG GIAO VỀ SIÊU THỊ BRG TÂN MAI NHÉ)</t>
  </si>
  <si>
    <t>552</t>
  </si>
  <si>
    <t>1K25TAK</t>
  </si>
  <si>
    <t>Hàng trả - CH HaproFood 156 Ngọc Lâm</t>
  </si>
  <si>
    <t>551</t>
  </si>
  <si>
    <t>Hàng trả - CH Haprofood Ecohome 3</t>
  </si>
  <si>
    <t>550</t>
  </si>
  <si>
    <t>Hàng trả - Siêu thị HaproMart Thành Công</t>
  </si>
  <si>
    <t>549</t>
  </si>
  <si>
    <t>Hàng trả - Siêu thị intimex Nguyễn Văn Cừ</t>
  </si>
  <si>
    <t>548</t>
  </si>
  <si>
    <t>Hàng trả - Siêu thị fujiMart 142 Lê Duẩn</t>
  </si>
  <si>
    <t>547</t>
  </si>
  <si>
    <t>Hàng trả - Siêu thị Fuji Trần Phú - Hà Đông</t>
  </si>
  <si>
    <t>546</t>
  </si>
  <si>
    <t>Hàng trả - Siêu thị BRGMart 63 Hàng trống</t>
  </si>
  <si>
    <t>545</t>
  </si>
  <si>
    <t>544</t>
  </si>
  <si>
    <t>Hàng trả - CH HaproFood 362 Ngọc Lâm</t>
  </si>
  <si>
    <t>543</t>
  </si>
  <si>
    <t>Hàng trả - BRG mart N16 Sài Đồng</t>
  </si>
  <si>
    <t>542</t>
  </si>
  <si>
    <t>Hàng trả - CH Haprofood 24 Trần Nhật Duật</t>
  </si>
  <si>
    <t>541</t>
  </si>
  <si>
    <t>Hàng trả - BRG mart Intracom Đông Anh</t>
  </si>
  <si>
    <t>540</t>
  </si>
  <si>
    <t>Hàng trả - CH Hapro 160-162 ngõ Thái Thịnh I</t>
  </si>
  <si>
    <t>539</t>
  </si>
  <si>
    <t>Hàng trả - Fujimart Times City</t>
  </si>
  <si>
    <t>538</t>
  </si>
  <si>
    <t>Hàng trả - CH Hapro Chợ Bưởi</t>
  </si>
  <si>
    <t>537</t>
  </si>
  <si>
    <t>Hàng trả - Siêu thị HaproMart A4 Vĩnh Phúc, Ba Đình</t>
  </si>
  <si>
    <t>536</t>
  </si>
  <si>
    <t>Hàng trả - Siêu thị Fuji Lê Đại Hành</t>
  </si>
  <si>
    <t>535</t>
  </si>
  <si>
    <t>Hàng trả - CH Hapro N4C Trung hòa - Nhân chính</t>
  </si>
  <si>
    <t>534</t>
  </si>
  <si>
    <t>Hàng trả - Fujimart Lê Văn Lương</t>
  </si>
  <si>
    <t>533</t>
  </si>
  <si>
    <t>Hàng trả - Siêu thị Fuji Chính Kinh</t>
  </si>
  <si>
    <t>532</t>
  </si>
  <si>
    <t>Hàng trả - Seikamart 275 nguyễn Trãi</t>
  </si>
  <si>
    <t>531</t>
  </si>
  <si>
    <t>Hàng trả - Siêu thị Fuji 324 Tây Sơn</t>
  </si>
  <si>
    <t>530</t>
  </si>
  <si>
    <t>Hàng trả - Siêu thị Fuji MD Complex</t>
  </si>
  <si>
    <t>529</t>
  </si>
  <si>
    <t>Hàng trả - Siêu thị Fuji 89 Lạc Long Quân</t>
  </si>
  <si>
    <t>528</t>
  </si>
  <si>
    <t>Hàng trả - Siêu thị HaproMart Thanh Xuân</t>
  </si>
  <si>
    <t>527</t>
  </si>
  <si>
    <t>526</t>
  </si>
  <si>
    <t>525</t>
  </si>
  <si>
    <t>Hàng trả - Seikamart Phạm Ngọc Thạch</t>
  </si>
  <si>
    <t>524</t>
  </si>
  <si>
    <t>523</t>
  </si>
  <si>
    <t>522</t>
  </si>
  <si>
    <t>Hàng trả - BRG Mart Moonlight Vân Canh</t>
  </si>
  <si>
    <t>521</t>
  </si>
  <si>
    <t>520</t>
  </si>
  <si>
    <t>519</t>
  </si>
  <si>
    <t>Hàng trả - CH Hapro 83 Nguyễn An Ninh</t>
  </si>
  <si>
    <t>518</t>
  </si>
  <si>
    <t>Hàng trả - CH Hapro 198 Lò đúc</t>
  </si>
  <si>
    <t>517</t>
  </si>
  <si>
    <t>Hàng trả - CH Hapro số 5 Hàm tử quan</t>
  </si>
  <si>
    <t>516</t>
  </si>
  <si>
    <t>515</t>
  </si>
  <si>
    <t>Hàng trả - Siêu thị HaproMart Lương Đình Của</t>
  </si>
  <si>
    <t>514</t>
  </si>
  <si>
    <t>Hàng trả - Siêu thị Fuji giảng võ</t>
  </si>
  <si>
    <t>513</t>
  </si>
  <si>
    <t>512</t>
  </si>
  <si>
    <t>Hàng trả - Siêu thị Fuji Ngọc Khánh</t>
  </si>
  <si>
    <t>511</t>
  </si>
  <si>
    <t>Hàng trả - Seikamart Lý Nam Đế</t>
  </si>
  <si>
    <t>510</t>
  </si>
  <si>
    <t>Hàng trả - Siêu thị intimex Hải Dương</t>
  </si>
  <si>
    <t>509</t>
  </si>
  <si>
    <t>Hàng trả - Siêu thị Fuji Lạc Long Quân</t>
  </si>
  <si>
    <t>508</t>
  </si>
  <si>
    <t>Hàng trả - Fujimart 67 Trần Phú - Ba Đình</t>
  </si>
  <si>
    <t>507</t>
  </si>
  <si>
    <t>506</t>
  </si>
  <si>
    <t>Hàng trả - CH Haprofood 9 Lê Qúy Đôn</t>
  </si>
  <si>
    <t>505</t>
  </si>
  <si>
    <t>Hàng trả - Siêu thị Fuji Thụy Khuê</t>
  </si>
  <si>
    <t>504</t>
  </si>
  <si>
    <t>503</t>
  </si>
  <si>
    <t>502</t>
  </si>
  <si>
    <t>341</t>
  </si>
  <si>
    <t>Các khoản hỗ trợ T7.2025</t>
  </si>
  <si>
    <t>Chiết khấu doanh số không điều kiện T7 3,25%</t>
  </si>
  <si>
    <t>Chiết khấu thanh toán T7 1,5%</t>
  </si>
  <si>
    <t>Các khoản giảm trừ</t>
  </si>
  <si>
    <t>3.5%</t>
  </si>
  <si>
    <t>1.5%</t>
  </si>
  <si>
    <t>3.25%</t>
  </si>
  <si>
    <t>Bán hàng
(đã vat)</t>
  </si>
  <si>
    <t>Tổng giảm trừ</t>
  </si>
  <si>
    <t>Còn nợ</t>
  </si>
  <si>
    <t>Tổng phải thanh toán</t>
  </si>
  <si>
    <t>Tổng 
phải thanh toán</t>
  </si>
  <si>
    <t>Đã 
Thanh toán</t>
  </si>
  <si>
    <t>Tổng cộng</t>
  </si>
  <si>
    <t>CÔNG NỢ 2025 -BRG</t>
  </si>
  <si>
    <t xml:space="preserve">Các khoản giảm trừ </t>
  </si>
  <si>
    <t>chiết khấu ds ko đk
(tt chưa vat)</t>
  </si>
  <si>
    <t>ck thanh toán
 (tt chưa vat)</t>
  </si>
  <si>
    <t>cp hổ trợ đặt hàng, trưng bày, thẻ kh
(tt đã vat)</t>
  </si>
  <si>
    <t>00048848</t>
  </si>
  <si>
    <t>00049106</t>
  </si>
  <si>
    <t>00049117</t>
  </si>
  <si>
    <t>00049128</t>
  </si>
  <si>
    <t>00049132</t>
  </si>
  <si>
    <t>00049231</t>
  </si>
  <si>
    <t>00049235</t>
  </si>
  <si>
    <t>00049264</t>
  </si>
  <si>
    <t>00049266</t>
  </si>
  <si>
    <t>00049314</t>
  </si>
  <si>
    <t>00049371</t>
  </si>
  <si>
    <t>00049372</t>
  </si>
  <si>
    <t>00049408</t>
  </si>
  <si>
    <t>00049409</t>
  </si>
  <si>
    <t>00049410</t>
  </si>
  <si>
    <t>00049412</t>
  </si>
  <si>
    <t>00049467</t>
  </si>
  <si>
    <t>00050266</t>
  </si>
  <si>
    <t>00050267</t>
  </si>
  <si>
    <t>00050310</t>
  </si>
  <si>
    <t>00050685</t>
  </si>
  <si>
    <t>00050692</t>
  </si>
  <si>
    <t>00050730</t>
  </si>
  <si>
    <t>00050732</t>
  </si>
  <si>
    <t>00050741</t>
  </si>
  <si>
    <t>00050742</t>
  </si>
  <si>
    <t>00050743</t>
  </si>
  <si>
    <t>00050744</t>
  </si>
  <si>
    <t>00050745</t>
  </si>
  <si>
    <t>00050750</t>
  </si>
  <si>
    <t>00050751</t>
  </si>
  <si>
    <t>00050752</t>
  </si>
  <si>
    <t>00050753</t>
  </si>
  <si>
    <t>00050900</t>
  </si>
  <si>
    <t>00050933</t>
  </si>
  <si>
    <t>00050936</t>
  </si>
  <si>
    <t>00050995</t>
  </si>
  <si>
    <t>00051027</t>
  </si>
  <si>
    <t>00051926</t>
  </si>
  <si>
    <t>00052005</t>
  </si>
  <si>
    <t>00052006</t>
  </si>
  <si>
    <t>00052017</t>
  </si>
  <si>
    <t>00052361</t>
  </si>
  <si>
    <t>00052391</t>
  </si>
  <si>
    <t>00052392</t>
  </si>
  <si>
    <t>00052400</t>
  </si>
  <si>
    <t>00052401</t>
  </si>
  <si>
    <t>00052402</t>
  </si>
  <si>
    <t>00052415</t>
  </si>
  <si>
    <t>00052419</t>
  </si>
  <si>
    <t>00052544</t>
  </si>
  <si>
    <t>00052546</t>
  </si>
  <si>
    <t>00052547</t>
  </si>
  <si>
    <t>00052561</t>
  </si>
  <si>
    <t>00052589</t>
  </si>
  <si>
    <t>00052632</t>
  </si>
  <si>
    <t>00052639</t>
  </si>
  <si>
    <t>00052912</t>
  </si>
  <si>
    <t>00053699</t>
  </si>
  <si>
    <t>00053711</t>
  </si>
  <si>
    <t>00054142</t>
  </si>
  <si>
    <t>00054143</t>
  </si>
  <si>
    <t>00054144</t>
  </si>
  <si>
    <t>00054249</t>
  </si>
  <si>
    <t>00054250</t>
  </si>
  <si>
    <t>00054251</t>
  </si>
  <si>
    <t>00054252</t>
  </si>
  <si>
    <t>00054253</t>
  </si>
  <si>
    <t>00054254</t>
  </si>
  <si>
    <t>00054255</t>
  </si>
  <si>
    <t>00054256</t>
  </si>
  <si>
    <t>00054257</t>
  </si>
  <si>
    <t>00054258</t>
  </si>
  <si>
    <t>00054259</t>
  </si>
  <si>
    <t>00054306</t>
  </si>
  <si>
    <t>00054307</t>
  </si>
  <si>
    <t>00054308</t>
  </si>
  <si>
    <t>00054309</t>
  </si>
  <si>
    <t>00054310</t>
  </si>
  <si>
    <t>00054311</t>
  </si>
  <si>
    <t>00054312</t>
  </si>
  <si>
    <t>00054363</t>
  </si>
  <si>
    <t>00054364</t>
  </si>
  <si>
    <t>00054365</t>
  </si>
  <si>
    <t>00054453</t>
  </si>
  <si>
    <t>00054454</t>
  </si>
  <si>
    <t>00054455</t>
  </si>
  <si>
    <t>00055780</t>
  </si>
  <si>
    <t>00055802</t>
  </si>
  <si>
    <t>00055820</t>
  </si>
  <si>
    <t>00055821</t>
  </si>
  <si>
    <t>00056289</t>
  </si>
  <si>
    <t>109003302508000265 - BRG D2 Giảng Võ, Hà Nội</t>
  </si>
  <si>
    <t>CH Hapro 53D Hàng Bài, ĐƠN HÀNG KHAI TRƯƠNG GIAO NGÀY 11-8-2025</t>
  </si>
  <si>
    <t>2210</t>
  </si>
  <si>
    <t>Hàng trả -Siêu thị Fuji 324 Tây Sơn</t>
  </si>
  <si>
    <t>Hàng trả -CH Haprofood 9 Lê Qúy Đôn</t>
  </si>
  <si>
    <t>Hàng trả -Siêu thị Fuji Chính Kinh</t>
  </si>
  <si>
    <t>Hàng trả -Siêu thị Fuji 36 Hoàng Cầu</t>
  </si>
  <si>
    <t>Hàng trả -CH Hapro 198 Lò đúc</t>
  </si>
  <si>
    <t>Hàng trả -Seikamart Phạm Ngọc Thạch</t>
  </si>
  <si>
    <t>Hàng trả -Fujimart Trung Yên</t>
  </si>
  <si>
    <t>Hàng trả -Seikamart 275 nguyễn Trãi</t>
  </si>
  <si>
    <t>Hàng trả -BRG Mart Moonlight Vân Canh</t>
  </si>
  <si>
    <t>Hàng trả -Siêu thị HaproMart A4 Vĩnh Phúc, Ba Đình</t>
  </si>
  <si>
    <t>Hàng trả -BRG mart Intracom Đông Anh</t>
  </si>
  <si>
    <t>Hàng trả -Seika Dimond Westlake 98 Tô Ngọc Vân</t>
  </si>
  <si>
    <t>Hàng trả -CH Hapro 83 Nguyễn An Ninh</t>
  </si>
  <si>
    <t>Hàng trả -Siêu thị HaproMart Lương Đình Của</t>
  </si>
  <si>
    <t>Hàng trả -Siêu thị Fuji MD Complex</t>
  </si>
  <si>
    <t>Hàng trả -Siêu thị Fuji Huỳnh Thúc Kháng</t>
  </si>
  <si>
    <t>Hàng trả -CH HaproFood 362 Ngọc Lâm</t>
  </si>
  <si>
    <t>Hàng trả -Seikamart Lý Nam Đế</t>
  </si>
  <si>
    <t>Hàng trả -Siêu thị Fuji Trần Phú - Hà Đông</t>
  </si>
  <si>
    <t>Hàng trả -Siêu thị BRGMart 63 Hàng trống</t>
  </si>
  <si>
    <t>Hàng trả -Siêu thị Fuji Ngọc Khánh</t>
  </si>
  <si>
    <t>Hàng trả -CH Hapro Chợ Bưởi</t>
  </si>
  <si>
    <t>Hàng trả -Siêu thị Fuji 89 Lạc Long Quân</t>
  </si>
  <si>
    <t>Hàng trả -Siêu thị Fuji Lê Đại Hành</t>
  </si>
  <si>
    <t>Hàng trả -CH Haprofood Ecohome 3</t>
  </si>
  <si>
    <t>Hàng trả -Fujimart Lê Văn Lương</t>
  </si>
  <si>
    <t>Hàng trả -Siêu thị FujiThe Light</t>
  </si>
  <si>
    <t>Hàng trả -Siêu thị intimex Hải Dương</t>
  </si>
  <si>
    <t>Hàng trả -Siêu thị intimex Như Quỳnh</t>
  </si>
  <si>
    <t>Hàng trả -CH Haprofood 24 Trần Nhật Duật</t>
  </si>
  <si>
    <t>Hàng trả -CH Hapro N4C Trung hòa - Nhân chính</t>
  </si>
  <si>
    <t>Hàng trả -CH Hapro số 5 Hàm tử quan</t>
  </si>
  <si>
    <t>Hàng trả -Siêu thị intimex Nguyễn Văn Cừ</t>
  </si>
  <si>
    <t>Hàng trả -Fujimart Times City</t>
  </si>
  <si>
    <t>Hàng trả -CH HaproFood 105 Lê Duẩn</t>
  </si>
  <si>
    <t>Phí hỗ trợ năm 2024</t>
  </si>
  <si>
    <t>Số dư đầu kỳ 31/12/2023</t>
  </si>
  <si>
    <t>24-03.Thưởng thanh toán đúng hạn</t>
  </si>
  <si>
    <t>24-06.Hỗ trợ đặt đơn hàng tập trung</t>
  </si>
  <si>
    <t>24-23.Thưởng doanh số không điều kiện (FUJI)</t>
  </si>
  <si>
    <t>24-01.Thưởng doanh số có điều kiện (FUJI)</t>
  </si>
  <si>
    <t>xin khách bbdcn 2024 lưu</t>
  </si>
  <si>
    <t>hỏi hóa đơn hàng trả</t>
  </si>
  <si>
    <t>doanh số ?, ck bao nhiêu</t>
  </si>
  <si>
    <t>0936.222.319 thủy</t>
  </si>
  <si>
    <t>xác nhận thu</t>
  </si>
  <si>
    <t>00056440</t>
  </si>
  <si>
    <t>00056475</t>
  </si>
  <si>
    <t>00056478</t>
  </si>
  <si>
    <t>00056479</t>
  </si>
  <si>
    <t>00056480</t>
  </si>
  <si>
    <t>00056481</t>
  </si>
  <si>
    <t>00056482</t>
  </si>
  <si>
    <t>00056483</t>
  </si>
  <si>
    <t>00056484</t>
  </si>
  <si>
    <t>00056485</t>
  </si>
  <si>
    <t>00056486</t>
  </si>
  <si>
    <t>00056487</t>
  </si>
  <si>
    <t>00056488</t>
  </si>
  <si>
    <t>00056489</t>
  </si>
  <si>
    <t>00056490</t>
  </si>
  <si>
    <t>00056559</t>
  </si>
  <si>
    <t>00056568</t>
  </si>
  <si>
    <t>00056586</t>
  </si>
  <si>
    <t>00056587</t>
  </si>
  <si>
    <t>00056588</t>
  </si>
  <si>
    <t>00056589</t>
  </si>
  <si>
    <t>00056590</t>
  </si>
  <si>
    <t>00056591</t>
  </si>
  <si>
    <t>00056677</t>
  </si>
  <si>
    <t>00056678</t>
  </si>
  <si>
    <t>00056679</t>
  </si>
  <si>
    <t>00056680</t>
  </si>
  <si>
    <t>00056703</t>
  </si>
  <si>
    <t>00057770</t>
  </si>
  <si>
    <t>00057771</t>
  </si>
  <si>
    <t>00057775</t>
  </si>
  <si>
    <t>00057811</t>
  </si>
  <si>
    <t>00057817</t>
  </si>
  <si>
    <t>00057818</t>
  </si>
  <si>
    <t>00057819</t>
  </si>
  <si>
    <t>00057820</t>
  </si>
  <si>
    <t>00057821</t>
  </si>
  <si>
    <t>00057822</t>
  </si>
  <si>
    <t>00057823</t>
  </si>
  <si>
    <t>00057824</t>
  </si>
  <si>
    <t>00057856</t>
  </si>
  <si>
    <t>00057857</t>
  </si>
  <si>
    <t>00057946</t>
  </si>
  <si>
    <t>00057947</t>
  </si>
  <si>
    <t>00057948</t>
  </si>
  <si>
    <t>00058030</t>
  </si>
  <si>
    <t>00058037</t>
  </si>
  <si>
    <t>00058080</t>
  </si>
  <si>
    <t>00058948</t>
  </si>
  <si>
    <t>00058954</t>
  </si>
  <si>
    <t>00059476</t>
  </si>
  <si>
    <t>00059478</t>
  </si>
  <si>
    <t>00059495</t>
  </si>
  <si>
    <t>00059496</t>
  </si>
  <si>
    <t>00059497</t>
  </si>
  <si>
    <t>00059509</t>
  </si>
  <si>
    <t>00059510</t>
  </si>
  <si>
    <t>00059511</t>
  </si>
  <si>
    <t>00059554</t>
  </si>
  <si>
    <t>00059559</t>
  </si>
  <si>
    <t>00059672</t>
  </si>
  <si>
    <t>00059673</t>
  </si>
  <si>
    <t>00059674</t>
  </si>
  <si>
    <t>00059789</t>
  </si>
  <si>
    <t>00059738</t>
  </si>
  <si>
    <t>00059762</t>
  </si>
  <si>
    <t>00059763</t>
  </si>
  <si>
    <t>00060719</t>
  </si>
  <si>
    <t>00060720</t>
  </si>
  <si>
    <t>00060725</t>
  </si>
  <si>
    <t>00061171</t>
  </si>
  <si>
    <t>00061206</t>
  </si>
  <si>
    <t>00061221</t>
  </si>
  <si>
    <t>00061413</t>
  </si>
  <si>
    <t>00061306</t>
  </si>
  <si>
    <t>00061314</t>
  </si>
  <si>
    <t>00061311</t>
  </si>
  <si>
    <t>00061361</t>
  </si>
  <si>
    <t>00061366</t>
  </si>
  <si>
    <t>00061396</t>
  </si>
  <si>
    <t>00061397</t>
  </si>
  <si>
    <t>00061401</t>
  </si>
  <si>
    <t>00061402</t>
  </si>
  <si>
    <t>00061403</t>
  </si>
  <si>
    <t>00061404</t>
  </si>
  <si>
    <t>00061405</t>
  </si>
  <si>
    <t>00061406</t>
  </si>
  <si>
    <t>00061407</t>
  </si>
  <si>
    <t>00062652</t>
  </si>
  <si>
    <t>00062653</t>
  </si>
  <si>
    <t>00062651</t>
  </si>
  <si>
    <t>00062654</t>
  </si>
  <si>
    <t>00062655</t>
  </si>
  <si>
    <t>00062741</t>
  </si>
  <si>
    <t>00062747</t>
  </si>
  <si>
    <t>00062748</t>
  </si>
  <si>
    <t>00062749</t>
  </si>
  <si>
    <t>00062777</t>
  </si>
  <si>
    <t>00062753</t>
  </si>
  <si>
    <t>00062796</t>
  </si>
  <si>
    <t>00063264</t>
  </si>
  <si>
    <t>00063283</t>
  </si>
  <si>
    <t>00063284</t>
  </si>
  <si>
    <t>00063285</t>
  </si>
  <si>
    <t>Siêu thị BRGMart Đồ Sơn Hải Phòng</t>
  </si>
  <si>
    <t>CH Hapro 53D Hàng Bài</t>
  </si>
  <si>
    <t>004003302509000646 - Siêu thị intimex Hải Dương</t>
  </si>
  <si>
    <t>014003302509000387 - BRG10141 Siêu thị Intimemex Như Quỳnh, Hưng Yên</t>
  </si>
  <si>
    <t>010003302509000732 - Siêu thị intimex Hải Phòng</t>
  </si>
  <si>
    <t>224003302509000166 - BRGMART Chợ bưởi, HN</t>
  </si>
  <si>
    <t>234003302509000367 - Siêu thị BRGMart Moonlight Vân Canh</t>
  </si>
  <si>
    <t>Siêu thị Fujimart Trần Phú - Hà Đông - 105001302509001779</t>
  </si>
  <si>
    <t>233003302509000212 - CH Hapro 160-162 ngõ Thái Thịnh I</t>
  </si>
  <si>
    <t>Seikamart 275 nguyễn Trãi- 304003302509000722</t>
  </si>
  <si>
    <t>BRG mart N16 Sài Đồng - 268003302509000694</t>
  </si>
  <si>
    <t>FJM thanh toan tien hang</t>
  </si>
  <si>
    <t>Siêu thị FujiMart Ocean Park, ĐƠN KHAI TRƯƠNG CK 10%</t>
  </si>
  <si>
    <t>Hàng trả - Fujimart Tân Mai</t>
  </si>
  <si>
    <t>Hàng trả - Fujimart Trung Yên</t>
  </si>
  <si>
    <t>Hàng trả - Siêu thị intimex Hải Phòng</t>
  </si>
  <si>
    <t>Hàng trả - Siêu thị Fuji Huỳnh Thúc Kháng</t>
  </si>
  <si>
    <t>Hàng trả - Seika Dimond Westlake 98 Tô Ngọc Vân</t>
  </si>
  <si>
    <t>Hàng trả - Siêu thị BRG Đồ Sơn Hải Phòng</t>
  </si>
  <si>
    <t>Hàng trả - Siêu thị intimex Như Quỳnh</t>
  </si>
  <si>
    <t>Các khoản hỗ trợ T8.2025</t>
  </si>
  <si>
    <t>Chiết khấu doanh số không điều kiện T8 3,25%</t>
  </si>
  <si>
    <t>Chiết khấu thanh toán T8 1,5%</t>
  </si>
  <si>
    <t>1K25TAC</t>
  </si>
  <si>
    <t>31/09/2025</t>
  </si>
  <si>
    <t>Các khoản hỗ trợ T9.2025</t>
  </si>
  <si>
    <t>chuyển qua công nợ tháng 10</t>
  </si>
  <si>
    <t>đơn thanh toán phần nợ năm 2024.</t>
  </si>
  <si>
    <t>Còn nợ năm 2024</t>
  </si>
  <si>
    <t>Chiết khấu năm 2024</t>
  </si>
  <si>
    <t>Số dư đầu kỳ 2025</t>
  </si>
  <si>
    <t>brg12231</t>
  </si>
  <si>
    <t>brg13061</t>
  </si>
  <si>
    <t>brg11031</t>
  </si>
  <si>
    <t>brg12091</t>
  </si>
  <si>
    <t>brg11221</t>
  </si>
  <si>
    <t>brg12691</t>
  </si>
  <si>
    <t>brg12551</t>
  </si>
  <si>
    <t>brg12171</t>
  </si>
  <si>
    <t>brg11241</t>
  </si>
  <si>
    <t>brg12031</t>
  </si>
  <si>
    <t>brg12801</t>
  </si>
  <si>
    <t>brg11011</t>
  </si>
  <si>
    <t>brg11101</t>
  </si>
  <si>
    <t>brg11021</t>
  </si>
  <si>
    <t>brg12741</t>
  </si>
  <si>
    <t>brg11201</t>
  </si>
  <si>
    <t>brg11191</t>
  </si>
  <si>
    <t>brg10041</t>
  </si>
  <si>
    <t>brg12661</t>
  </si>
  <si>
    <t>brg12221</t>
  </si>
  <si>
    <t>brg10031</t>
  </si>
  <si>
    <t>brg11171</t>
  </si>
  <si>
    <t>brg11041</t>
  </si>
  <si>
    <t>brg13041</t>
  </si>
  <si>
    <t>brg12761</t>
  </si>
  <si>
    <t>brg12731</t>
  </si>
  <si>
    <t>brg13031</t>
  </si>
  <si>
    <t>brg10141</t>
  </si>
  <si>
    <t>brg10061</t>
  </si>
  <si>
    <t>brg10101</t>
  </si>
  <si>
    <t>brg12681</t>
  </si>
  <si>
    <t>brg13011</t>
  </si>
  <si>
    <t>FUJIMART-HNI-GL-11251</t>
  </si>
  <si>
    <t>brg12342</t>
  </si>
  <si>
    <t>brg11091</t>
  </si>
  <si>
    <t>brg12051</t>
  </si>
  <si>
    <t>brg11211</t>
  </si>
  <si>
    <t>brg11121</t>
  </si>
  <si>
    <t>brg11051</t>
  </si>
  <si>
    <t>brg11181</t>
  </si>
  <si>
    <t>brg12331</t>
  </si>
  <si>
    <t>brg12671</t>
  </si>
  <si>
    <t>brg10021</t>
  </si>
  <si>
    <t>brg12241</t>
  </si>
  <si>
    <t>brg12351</t>
  </si>
  <si>
    <t>brg12061</t>
  </si>
  <si>
    <t>brg12751</t>
  </si>
  <si>
    <t>brg11161</t>
  </si>
  <si>
    <t>Siêu thị FujiMart Ocean Park</t>
  </si>
  <si>
    <t>00063427</t>
  </si>
  <si>
    <t>00063429</t>
  </si>
  <si>
    <t>00063454</t>
  </si>
  <si>
    <t>00063455</t>
  </si>
  <si>
    <t>00063458</t>
  </si>
  <si>
    <t>00063459</t>
  </si>
  <si>
    <t>00063482</t>
  </si>
  <si>
    <t>00063483</t>
  </si>
  <si>
    <t>00063484</t>
  </si>
  <si>
    <t>00063485</t>
  </si>
  <si>
    <t>00063517</t>
  </si>
  <si>
    <t>00064698</t>
  </si>
  <si>
    <t>00064727</t>
  </si>
  <si>
    <t>00064779</t>
  </si>
  <si>
    <t>00064780</t>
  </si>
  <si>
    <t>00065401</t>
  </si>
  <si>
    <t>00065403</t>
  </si>
  <si>
    <t>00065482</t>
  </si>
  <si>
    <t>00065500</t>
  </si>
  <si>
    <t>00065501</t>
  </si>
  <si>
    <t>00065533</t>
  </si>
  <si>
    <t>00065534</t>
  </si>
  <si>
    <t>00065535</t>
  </si>
  <si>
    <t>00065565</t>
  </si>
  <si>
    <t>00065567</t>
  </si>
  <si>
    <t>00065613</t>
  </si>
  <si>
    <t>00065614</t>
  </si>
  <si>
    <t>00065615</t>
  </si>
  <si>
    <t>00065625</t>
  </si>
  <si>
    <t>00065662</t>
  </si>
  <si>
    <t>00065672</t>
  </si>
  <si>
    <t>00065678</t>
  </si>
  <si>
    <t>00065691</t>
  </si>
  <si>
    <t>00065693</t>
  </si>
  <si>
    <t>00065699</t>
  </si>
  <si>
    <t>00065952</t>
  </si>
  <si>
    <t>00065978</t>
  </si>
  <si>
    <t>00066754</t>
  </si>
  <si>
    <t>00066816</t>
  </si>
  <si>
    <t>00066817</t>
  </si>
  <si>
    <t>00066851</t>
  </si>
  <si>
    <t>00066979</t>
  </si>
  <si>
    <t>00066995</t>
  </si>
  <si>
    <t>00066996</t>
  </si>
  <si>
    <t>00067054</t>
  </si>
  <si>
    <t>00067055</t>
  </si>
  <si>
    <t>00067058</t>
  </si>
  <si>
    <t>00067059</t>
  </si>
  <si>
    <t>00067060</t>
  </si>
  <si>
    <t>00067116</t>
  </si>
  <si>
    <t>00067117</t>
  </si>
  <si>
    <t>00067118</t>
  </si>
  <si>
    <t>00067215</t>
  </si>
  <si>
    <t>00067216</t>
  </si>
  <si>
    <t>00068436</t>
  </si>
  <si>
    <t>00068439</t>
  </si>
  <si>
    <t>00068440</t>
  </si>
  <si>
    <t>00068443</t>
  </si>
  <si>
    <t>00068540</t>
  </si>
  <si>
    <t>00069011</t>
  </si>
  <si>
    <t>00069046</t>
  </si>
  <si>
    <t>00069047</t>
  </si>
  <si>
    <t>00069048</t>
  </si>
  <si>
    <t>00069049</t>
  </si>
  <si>
    <t>00069058</t>
  </si>
  <si>
    <t>00069090</t>
  </si>
  <si>
    <t>00069091</t>
  </si>
  <si>
    <t>00069146</t>
  </si>
  <si>
    <t>00069147</t>
  </si>
  <si>
    <t>00069148</t>
  </si>
  <si>
    <t>00069164</t>
  </si>
  <si>
    <t>00069204</t>
  </si>
  <si>
    <t>00069240</t>
  </si>
  <si>
    <t>00069241</t>
  </si>
  <si>
    <t>00070376</t>
  </si>
  <si>
    <t>00070377</t>
  </si>
  <si>
    <t>00070787</t>
  </si>
  <si>
    <t>00070788</t>
  </si>
  <si>
    <t>00071065</t>
  </si>
  <si>
    <t>00071078</t>
  </si>
  <si>
    <t>00071079</t>
  </si>
  <si>
    <t>00071080</t>
  </si>
  <si>
    <t>00071081</t>
  </si>
  <si>
    <t>00071082</t>
  </si>
  <si>
    <t>00071104</t>
  </si>
  <si>
    <t>00071105</t>
  </si>
  <si>
    <t>00071106</t>
  </si>
  <si>
    <t>00071157</t>
  </si>
  <si>
    <t>00071158</t>
  </si>
  <si>
    <t>00071176</t>
  </si>
  <si>
    <t>00071178</t>
  </si>
  <si>
    <t>00071253</t>
  </si>
  <si>
    <t>00071328</t>
  </si>
  <si>
    <t>00071329</t>
  </si>
  <si>
    <t>00071336</t>
  </si>
  <si>
    <t>00071337</t>
  </si>
  <si>
    <t>00072336</t>
  </si>
  <si>
    <t>00072337</t>
  </si>
  <si>
    <t>3281</t>
  </si>
  <si>
    <t>Hàng trả - Siêu thị FujiThe Light</t>
  </si>
  <si>
    <t>Hàng trả - Siêu thị BRG Hàng Bài</t>
  </si>
  <si>
    <t>Hàng trả - Siêu thị Fuji 36 Hoàng Cầu</t>
  </si>
  <si>
    <t>Chiết khấu thanh toán T9 1,5%</t>
  </si>
  <si>
    <t>Chiết khấu doanh số không điều kiện T9 3,25%</t>
  </si>
  <si>
    <t>Hỗ trợ đặt hàng tập trung (0.5%)+Hỗ trợ thẻ khách hàng thân thiết (1.5%)+Hỗ trợ trưng bày(1.5%</t>
  </si>
  <si>
    <t>Hỗ trợ sinh nhật chuỗi 2025</t>
  </si>
  <si>
    <t>trước thuế</t>
  </si>
  <si>
    <t>00065612</t>
  </si>
  <si>
    <t>Hỗ trợ trưng bày tháng 10 (1.5%)</t>
  </si>
  <si>
    <t>Hỗ trợ sinh nhật chuỗi 2025 (0.5%)</t>
  </si>
  <si>
    <t>Chiết khấu doanh số không điều kiện</t>
  </si>
  <si>
    <t>Hỗ trợ kiểm tra chất lượng sản phẩm (0.5%)</t>
  </si>
  <si>
    <t>Hỗ trợ thẻ khách hàng thân thiết T10 (1.5%)</t>
  </si>
  <si>
    <t>Hỗ trợ thẻ khách hàng thân thiết (Thu bs 0.5% T1-T9 theo ĐKTM 2025)</t>
  </si>
  <si>
    <t>Hỗ trợ trưng bày (Thu lại HTL T1-T9 theo ĐKTM 2025) (1.5%)</t>
  </si>
  <si>
    <t>Chiết khấu thanh toán 1.5%</t>
  </si>
  <si>
    <t>Chiết khấu doanh số không điều kiện (Thu VAT T1-T9 theo ĐKTM 2025)</t>
  </si>
  <si>
    <t>Chiết khấu thanh toán (Thu VAT T1-T9 theo ĐKTM 2025)</t>
  </si>
  <si>
    <t>Chiết khấu thanh toán (Thu lại HTL T1-T9 theo ĐKTM 2025)</t>
  </si>
  <si>
    <t>10BS</t>
  </si>
  <si>
    <t>HBTL2511000190</t>
  </si>
  <si>
    <t>HBTL2511002184</t>
  </si>
  <si>
    <t>3830</t>
  </si>
  <si>
    <t>Hàng trả - Fujimart Ocean Park</t>
  </si>
  <si>
    <t>HBTL2511000328</t>
  </si>
  <si>
    <t>HBTL2511000117</t>
  </si>
  <si>
    <t>HBTL2511001477</t>
  </si>
  <si>
    <t>HBTL2511000614</t>
  </si>
  <si>
    <t>HBTL2511000900</t>
  </si>
  <si>
    <t>HBTL2511000767</t>
  </si>
  <si>
    <t>HBTL2511002027</t>
  </si>
  <si>
    <t>HBTL2511001090</t>
  </si>
  <si>
    <t>HBTL2511000021</t>
  </si>
  <si>
    <t>HBTL2511000170</t>
  </si>
  <si>
    <t>HBTL2511000808</t>
  </si>
  <si>
    <t>HBTL2511001281</t>
  </si>
  <si>
    <t>HBTL2511001342</t>
  </si>
  <si>
    <t>HBTL2511002023</t>
  </si>
  <si>
    <t>HBTL2511002138</t>
  </si>
  <si>
    <t>HBTL2511000950</t>
  </si>
  <si>
    <t>HBTL2511000814</t>
  </si>
  <si>
    <t>HBTL2511000752</t>
  </si>
  <si>
    <t>HBTL2511000041</t>
  </si>
  <si>
    <t>HBTL2511000701</t>
  </si>
  <si>
    <t>HBTL2511001412</t>
  </si>
  <si>
    <t>HBTL2511001400</t>
  </si>
  <si>
    <t>HBTL2511001952</t>
  </si>
  <si>
    <t>HBTL2511000834</t>
  </si>
  <si>
    <t>HBTL2511000047</t>
  </si>
  <si>
    <t>HBTL2511000383</t>
  </si>
  <si>
    <t>HBTL2511000048</t>
  </si>
  <si>
    <t>HBTL2511000028</t>
  </si>
  <si>
    <t>HBTL2511001050</t>
  </si>
  <si>
    <t>HBTL2511000860</t>
  </si>
  <si>
    <t>HBTL2511001203</t>
  </si>
  <si>
    <t>HBTL2511002386</t>
  </si>
  <si>
    <t>HBTL2511001535</t>
  </si>
  <si>
    <t>HBTL2511001122</t>
  </si>
  <si>
    <t>HBTL2511001739</t>
  </si>
  <si>
    <t>HBTL2511000024</t>
  </si>
  <si>
    <t>HBTL2511001439</t>
  </si>
  <si>
    <t>HBTL2511000069</t>
  </si>
  <si>
    <t>HBTL2511002246</t>
  </si>
  <si>
    <t>HBTL2511000206</t>
  </si>
  <si>
    <t>HBTL2511000077</t>
  </si>
  <si>
    <t>HBTL2511000059</t>
  </si>
  <si>
    <t>HBTL2511000010</t>
  </si>
  <si>
    <t>HBTL2511000469</t>
  </si>
  <si>
    <t>HBTL2511000056</t>
  </si>
  <si>
    <t>HBTL2511000870</t>
  </si>
  <si>
    <t>HBTL2511001947</t>
  </si>
  <si>
    <t>HBTL2511000339</t>
  </si>
  <si>
    <t>HBTL2511001257</t>
  </si>
  <si>
    <t>HBTL2511001258</t>
  </si>
  <si>
    <t>HBTL2511001662</t>
  </si>
  <si>
    <t>HBTL2511001892</t>
  </si>
  <si>
    <t>HBTL2511000868</t>
  </si>
  <si>
    <t>HBTL2511001675</t>
  </si>
  <si>
    <t>HBTL2511002365</t>
  </si>
  <si>
    <t>HBTL2511001893</t>
  </si>
  <si>
    <t>HBTL2511001094</t>
  </si>
  <si>
    <t>HBTL2511001003</t>
  </si>
  <si>
    <t>Hàng trả - CH Haprofood 9-11 Thổ Quan</t>
  </si>
  <si>
    <t>Hàng trả - CH HaproFood 105 Lê Duẩn</t>
  </si>
  <si>
    <t>BH2368317</t>
  </si>
  <si>
    <t>BH2365467</t>
  </si>
  <si>
    <t>BH2365468</t>
  </si>
  <si>
    <t>BH2365469</t>
  </si>
  <si>
    <t>BH2365577</t>
  </si>
  <si>
    <t>BH2365563</t>
  </si>
  <si>
    <t>BH2365574</t>
  </si>
  <si>
    <t>BH2365590</t>
  </si>
  <si>
    <t>BH2365591</t>
  </si>
  <si>
    <t>BH2365642</t>
  </si>
  <si>
    <t>BH2365643</t>
  </si>
  <si>
    <t>BH2365710</t>
  </si>
  <si>
    <t>BH2365712</t>
  </si>
  <si>
    <t>BH2365713</t>
  </si>
  <si>
    <t>BH2365720</t>
  </si>
  <si>
    <t>BH2365721</t>
  </si>
  <si>
    <t>BH2365722</t>
  </si>
  <si>
    <t>BH2365833</t>
  </si>
  <si>
    <t>BH2365978</t>
  </si>
  <si>
    <t>BH2365979</t>
  </si>
  <si>
    <t>BH2366060</t>
  </si>
  <si>
    <t>BH2366076</t>
  </si>
  <si>
    <t>BH2366228</t>
  </si>
  <si>
    <t>BH2366090</t>
  </si>
  <si>
    <t>BH2366091</t>
  </si>
  <si>
    <t>BH2366332</t>
  </si>
  <si>
    <t>BH2366444</t>
  </si>
  <si>
    <t>BH2366445</t>
  </si>
  <si>
    <t>BH2366514</t>
  </si>
  <si>
    <t>BH2366553</t>
  </si>
  <si>
    <t>BH2366608</t>
  </si>
  <si>
    <t>BH2366611</t>
  </si>
  <si>
    <t>BH2366612</t>
  </si>
  <si>
    <t>BH2366623</t>
  </si>
  <si>
    <t>BH2366624</t>
  </si>
  <si>
    <t>BH2366625</t>
  </si>
  <si>
    <t>BH2366670</t>
  </si>
  <si>
    <t>BH2366704</t>
  </si>
  <si>
    <t>BH2366852</t>
  </si>
  <si>
    <t>BH2366853</t>
  </si>
  <si>
    <t>BH2366899</t>
  </si>
  <si>
    <t>BH2367037</t>
  </si>
  <si>
    <t>BH2367038</t>
  </si>
  <si>
    <t>BH2367039</t>
  </si>
  <si>
    <t>BH2367044</t>
  </si>
  <si>
    <t>BH2367046</t>
  </si>
  <si>
    <t>BH2367182</t>
  </si>
  <si>
    <t>BH2367196</t>
  </si>
  <si>
    <t>BH2367251</t>
  </si>
  <si>
    <t>BH2367333</t>
  </si>
  <si>
    <t>BH2367612</t>
  </si>
  <si>
    <t>BH2367619</t>
  </si>
  <si>
    <t>BH2367621</t>
  </si>
  <si>
    <t>BH2367634</t>
  </si>
  <si>
    <t>BH2367635</t>
  </si>
  <si>
    <t>BH2367637</t>
  </si>
  <si>
    <t>BH2367638</t>
  </si>
  <si>
    <t>BH2367639</t>
  </si>
  <si>
    <t>BH2367640</t>
  </si>
  <si>
    <t>BH2367731</t>
  </si>
  <si>
    <t>BH2367732</t>
  </si>
  <si>
    <t>BH2367740</t>
  </si>
  <si>
    <t>BH2367741</t>
  </si>
  <si>
    <t>BH2367829</t>
  </si>
  <si>
    <t>BH2367830</t>
  </si>
  <si>
    <t>BH2367841</t>
  </si>
  <si>
    <t>BH2367994</t>
  </si>
  <si>
    <t>BH2367995</t>
  </si>
  <si>
    <t>BH2368119</t>
  </si>
  <si>
    <t>BH2368120</t>
  </si>
  <si>
    <t>BH2368221</t>
  </si>
  <si>
    <t>BH2368298</t>
  </si>
  <si>
    <t>BH2368374</t>
  </si>
  <si>
    <t>BH2368376</t>
  </si>
  <si>
    <t>BH2368380</t>
  </si>
  <si>
    <t>BH2368484</t>
  </si>
  <si>
    <t>BH2368485</t>
  </si>
  <si>
    <t>BH2368486</t>
  </si>
  <si>
    <t>BH2368546</t>
  </si>
  <si>
    <t>BH2368547</t>
  </si>
  <si>
    <t>BH2368621</t>
  </si>
  <si>
    <t>BH2368662</t>
  </si>
  <si>
    <t>BH2368665</t>
  </si>
  <si>
    <t>BH2368689</t>
  </si>
  <si>
    <t>BH2368691</t>
  </si>
  <si>
    <t>BH2368794</t>
  </si>
  <si>
    <t>BH2368802</t>
  </si>
  <si>
    <t>BH2368893</t>
  </si>
  <si>
    <t>BH2368898</t>
  </si>
  <si>
    <t>BH2368940</t>
  </si>
  <si>
    <t>BH2369041</t>
  </si>
  <si>
    <t>BH2369365</t>
  </si>
  <si>
    <t>BH2370026</t>
  </si>
  <si>
    <t>BH2370027</t>
  </si>
  <si>
    <t>00001840</t>
  </si>
  <si>
    <t>00072936</t>
  </si>
  <si>
    <t>00072937</t>
  </si>
  <si>
    <t>00072938</t>
  </si>
  <si>
    <t>00072975</t>
  </si>
  <si>
    <t>00072976</t>
  </si>
  <si>
    <t>00072979</t>
  </si>
  <si>
    <t>00072982</t>
  </si>
  <si>
    <t>00072983</t>
  </si>
  <si>
    <t>00073018</t>
  </si>
  <si>
    <t>00073019</t>
  </si>
  <si>
    <t>00073054</t>
  </si>
  <si>
    <t>00073056</t>
  </si>
  <si>
    <t>00073057</t>
  </si>
  <si>
    <t>00073058</t>
  </si>
  <si>
    <t>00073059</t>
  </si>
  <si>
    <t>00073060</t>
  </si>
  <si>
    <t>00073122</t>
  </si>
  <si>
    <t>00073136</t>
  </si>
  <si>
    <t>00073137</t>
  </si>
  <si>
    <t>00073158</t>
  </si>
  <si>
    <t>00073197</t>
  </si>
  <si>
    <t>00074321</t>
  </si>
  <si>
    <t>00074338</t>
  </si>
  <si>
    <t>00074339</t>
  </si>
  <si>
    <t>00074356</t>
  </si>
  <si>
    <t>00074597</t>
  </si>
  <si>
    <t>00074598</t>
  </si>
  <si>
    <t>00074811</t>
  </si>
  <si>
    <t>00074837</t>
  </si>
  <si>
    <t>00074848</t>
  </si>
  <si>
    <t>00074858</t>
  </si>
  <si>
    <t>00074859</t>
  </si>
  <si>
    <t>00074860</t>
  </si>
  <si>
    <t>00074861</t>
  </si>
  <si>
    <t>00074862</t>
  </si>
  <si>
    <t>00074867</t>
  </si>
  <si>
    <t>00074872</t>
  </si>
  <si>
    <t>00074934</t>
  </si>
  <si>
    <t>00074935</t>
  </si>
  <si>
    <t>00074974</t>
  </si>
  <si>
    <t>00075030</t>
  </si>
  <si>
    <t>00075031</t>
  </si>
  <si>
    <t>00075032</t>
  </si>
  <si>
    <t>00075036</t>
  </si>
  <si>
    <t>00075038</t>
  </si>
  <si>
    <t>00075992</t>
  </si>
  <si>
    <t>00075996</t>
  </si>
  <si>
    <t>00076014</t>
  </si>
  <si>
    <t>00076079</t>
  </si>
  <si>
    <t>00076688</t>
  </si>
  <si>
    <t>00076696</t>
  </si>
  <si>
    <t>00076724</t>
  </si>
  <si>
    <t>00076728</t>
  </si>
  <si>
    <t>00076729</t>
  </si>
  <si>
    <t>00076730</t>
  </si>
  <si>
    <t>00076731</t>
  </si>
  <si>
    <t>00076732</t>
  </si>
  <si>
    <t>00076733</t>
  </si>
  <si>
    <t>00076766</t>
  </si>
  <si>
    <t>00076767</t>
  </si>
  <si>
    <t>00076770</t>
  </si>
  <si>
    <t>00076771</t>
  </si>
  <si>
    <t>00076874</t>
  </si>
  <si>
    <t>00076875</t>
  </si>
  <si>
    <t>00076883</t>
  </si>
  <si>
    <t>00076951</t>
  </si>
  <si>
    <t>00076952</t>
  </si>
  <si>
    <t>00077025</t>
  </si>
  <si>
    <t>00077026</t>
  </si>
  <si>
    <t>00077867</t>
  </si>
  <si>
    <t>00077911</t>
  </si>
  <si>
    <t>00078340</t>
  </si>
  <si>
    <t>00078342</t>
  </si>
  <si>
    <t>00078346</t>
  </si>
  <si>
    <t>00078441</t>
  </si>
  <si>
    <t>00078442</t>
  </si>
  <si>
    <t>00078443</t>
  </si>
  <si>
    <t>00078460</t>
  </si>
  <si>
    <t>00078461</t>
  </si>
  <si>
    <t>00078465</t>
  </si>
  <si>
    <t>00078508</t>
  </si>
  <si>
    <t>00078509</t>
  </si>
  <si>
    <t>00078512</t>
  </si>
  <si>
    <t>00078513</t>
  </si>
  <si>
    <t>00078532</t>
  </si>
  <si>
    <t>00078539</t>
  </si>
  <si>
    <t>00078559</t>
  </si>
  <si>
    <t>00078560</t>
  </si>
  <si>
    <t>00078569</t>
  </si>
  <si>
    <t>00079358</t>
  </si>
  <si>
    <t>00079983</t>
  </si>
  <si>
    <t>00080319</t>
  </si>
  <si>
    <t>00080320</t>
  </si>
  <si>
    <t>Điều chỉnh giảm hóa đơn 00061276 22/09/2025 về 0 do cửa hàng không nhận hàng</t>
  </si>
  <si>
    <t>Fujimart Định Công, ĐƠN KHAI TRƯƠNG CK 10% GIAO NGÀY 3-11-2025 ( ĐƠN RA TRƯỚC NGÀY 1-11)</t>
  </si>
  <si>
    <t>Siêu thị FujiMart Trung Yên ( ĐƠN ĐẶT 28-10)</t>
  </si>
  <si>
    <t>BRGMART 15-17 Ngọc Khánh, Hà Nội ( ĐƠN ĐẶT 30-10)</t>
  </si>
  <si>
    <t>234003302511000615 - Siêu thị BRGMart Moonlight Vân Canh</t>
  </si>
  <si>
    <t>CK</t>
  </si>
  <si>
    <t>BH2370172</t>
  </si>
  <si>
    <t>BH2370173</t>
  </si>
  <si>
    <t>BH2370174</t>
  </si>
  <si>
    <t>BH2370175</t>
  </si>
  <si>
    <t>BH2370176</t>
  </si>
  <si>
    <t>BH2370219</t>
  </si>
  <si>
    <t>BH2370220</t>
  </si>
  <si>
    <t>BH2370222</t>
  </si>
  <si>
    <t>BH2370372</t>
  </si>
  <si>
    <t>BH2370373</t>
  </si>
  <si>
    <t>BH2370422</t>
  </si>
  <si>
    <t>BH2370448</t>
  </si>
  <si>
    <t>BH2370564</t>
  </si>
  <si>
    <t>BH2370567</t>
  </si>
  <si>
    <t>BH2370568</t>
  </si>
  <si>
    <t>BH2370569</t>
  </si>
  <si>
    <t>BH2370581</t>
  </si>
  <si>
    <t>BH2370582</t>
  </si>
  <si>
    <t>BH2370583</t>
  </si>
  <si>
    <t>BH2370584</t>
  </si>
  <si>
    <t>BH2370682</t>
  </si>
  <si>
    <t>BH2370684</t>
  </si>
  <si>
    <t>BH2370686</t>
  </si>
  <si>
    <t>BH2370717</t>
  </si>
  <si>
    <t>BH2370718</t>
  </si>
  <si>
    <t>BH2370719</t>
  </si>
  <si>
    <t>BH2370720</t>
  </si>
  <si>
    <t>BH2370721</t>
  </si>
  <si>
    <t>BH2370750</t>
  </si>
  <si>
    <t>BH2370846</t>
  </si>
  <si>
    <t>BH2370847</t>
  </si>
  <si>
    <t>BH2371011</t>
  </si>
  <si>
    <t>BH2371014</t>
  </si>
  <si>
    <t>BH2371064</t>
  </si>
  <si>
    <t>BH2371133</t>
  </si>
  <si>
    <t>BH2371134</t>
  </si>
  <si>
    <t>BH2371288</t>
  </si>
  <si>
    <t>BH2371309</t>
  </si>
  <si>
    <t>BH2371310</t>
  </si>
  <si>
    <t>BH2371312</t>
  </si>
  <si>
    <t>BH2371393</t>
  </si>
  <si>
    <t>BH2371394</t>
  </si>
  <si>
    <t>BH2371566</t>
  </si>
  <si>
    <t>BH2371567</t>
  </si>
  <si>
    <t>BH2371642</t>
  </si>
  <si>
    <t>BH2371643</t>
  </si>
  <si>
    <t>BH2371644</t>
  </si>
  <si>
    <t>BH2371707</t>
  </si>
  <si>
    <t>BH2371708</t>
  </si>
  <si>
    <t>BH2371750</t>
  </si>
  <si>
    <t>BH2371821</t>
  </si>
  <si>
    <t>BH2371822</t>
  </si>
  <si>
    <t>BH2371824</t>
  </si>
  <si>
    <t>BH2371825</t>
  </si>
  <si>
    <t>BH2371933</t>
  </si>
  <si>
    <t>BH2371940</t>
  </si>
  <si>
    <t>BH2371980</t>
  </si>
  <si>
    <t>BH2372118</t>
  </si>
  <si>
    <t>BH2372189</t>
  </si>
  <si>
    <t>BH2372203</t>
  </si>
  <si>
    <t>BH2372325</t>
  </si>
  <si>
    <t>BH2372327</t>
  </si>
  <si>
    <t>BH2372338</t>
  </si>
  <si>
    <t>BH2372340</t>
  </si>
  <si>
    <t>BH2372545</t>
  </si>
  <si>
    <t>BH2372707</t>
  </si>
  <si>
    <t>BH2372721</t>
  </si>
  <si>
    <t>BH2372722</t>
  </si>
  <si>
    <t>BH2372724</t>
  </si>
  <si>
    <t>BH2372819</t>
  </si>
  <si>
    <t>BH2372820</t>
  </si>
  <si>
    <t>BH2372821</t>
  </si>
  <si>
    <t>BH2372822</t>
  </si>
  <si>
    <t>BH2372823</t>
  </si>
  <si>
    <t>BH2372824</t>
  </si>
  <si>
    <t>BH2372882</t>
  </si>
  <si>
    <t>BH2372888</t>
  </si>
  <si>
    <t>BH2372889</t>
  </si>
  <si>
    <t>BH2372890</t>
  </si>
  <si>
    <t>BH2372891</t>
  </si>
  <si>
    <t>BH2372892</t>
  </si>
  <si>
    <t>BH2372897</t>
  </si>
  <si>
    <t>BH2372916</t>
  </si>
  <si>
    <t>BH2372918</t>
  </si>
  <si>
    <t>BH2373060</t>
  </si>
  <si>
    <t>BH2373222</t>
  </si>
  <si>
    <t>BH2373223</t>
  </si>
  <si>
    <t>BH2373224</t>
  </si>
  <si>
    <t>BH2373225</t>
  </si>
  <si>
    <t>BH2373279</t>
  </si>
  <si>
    <t>BH2373280</t>
  </si>
  <si>
    <t>BH2373281</t>
  </si>
  <si>
    <t>BH2373334</t>
  </si>
  <si>
    <t>BH2373448</t>
  </si>
  <si>
    <t>BH2373517</t>
  </si>
  <si>
    <t>BH2373588</t>
  </si>
  <si>
    <t>BH2373669</t>
  </si>
  <si>
    <t>BH2373672</t>
  </si>
  <si>
    <t>BH2373822</t>
  </si>
  <si>
    <t>BH2373823</t>
  </si>
  <si>
    <t>BH2373834</t>
  </si>
  <si>
    <t>BH2373835</t>
  </si>
  <si>
    <t>BH2373965</t>
  </si>
  <si>
    <t>BH2373966</t>
  </si>
  <si>
    <t>BH2373967</t>
  </si>
  <si>
    <t>BH2373969</t>
  </si>
  <si>
    <t>BH2373975</t>
  </si>
  <si>
    <t>BH2373976</t>
  </si>
  <si>
    <t>BH2373977</t>
  </si>
  <si>
    <t>BH2373987</t>
  </si>
  <si>
    <t>Fujimart Định Công</t>
  </si>
  <si>
    <t>Bán hàng Siêu thị FujiMart 51 Lê Đại Hành theo hóa đơn 00088165</t>
  </si>
  <si>
    <t>Bán hàng Siêu thị Fujimart Trần Phú - Hà Đông theo hóa đơn 00088224</t>
  </si>
  <si>
    <t>Bán hàng Siêu thị FujiMart Lê Văn Lương theo hóa đơn 00088241</t>
  </si>
  <si>
    <t>Bán hàng BRG mart N16 Sài Đồng theo hóa đơn 00088242</t>
  </si>
  <si>
    <t>Bán hàng BRGMART 5 Hàm Tử Quan, Hoàn Kiếm, Hà Nội theo hóa đơn 00089092</t>
  </si>
  <si>
    <t>Bán hàng CH Haprofood 9-11 Thổ Quan theo hóa đơn 00089093</t>
  </si>
  <si>
    <t>Bán hàng CH Hapro 53D Hàng Bài theo hóa đơn 00089094</t>
  </si>
  <si>
    <t>Bán hàng Siêu thị Fujimart 249 Thụy Khê theo hóa đơn 00089096</t>
  </si>
  <si>
    <t>Bán hàng Siêu thị Fuji The Light theo hóa đơn 00089121</t>
  </si>
  <si>
    <t>Bán hàng Siêu thị Fujimart 89 Lạc Long Quân theo hóa đơn 00089122</t>
  </si>
  <si>
    <t>Bán hàng Siêu thị Fujimart Chính Kinh theo hóa đơn 00089123</t>
  </si>
  <si>
    <t>Bán hàng Siêu thị Fujimart Trần Phú - Hà Đông theo hóa đơn 00089141</t>
  </si>
  <si>
    <t>00081185</t>
  </si>
  <si>
    <t>00081186</t>
  </si>
  <si>
    <t>00081187</t>
  </si>
  <si>
    <t>00081188</t>
  </si>
  <si>
    <t>00081189</t>
  </si>
  <si>
    <t>00081227</t>
  </si>
  <si>
    <t>00081229</t>
  </si>
  <si>
    <t>00081230</t>
  </si>
  <si>
    <t>00081300</t>
  </si>
  <si>
    <t>00081301</t>
  </si>
  <si>
    <t>00081302</t>
  </si>
  <si>
    <t>00082062</t>
  </si>
  <si>
    <t>00082148</t>
  </si>
  <si>
    <t>00082150</t>
  </si>
  <si>
    <t>00082152</t>
  </si>
  <si>
    <t>00082153</t>
  </si>
  <si>
    <t>00082157</t>
  </si>
  <si>
    <t>00082158</t>
  </si>
  <si>
    <t>00082159</t>
  </si>
  <si>
    <t>00082160</t>
  </si>
  <si>
    <t>00082201</t>
  </si>
  <si>
    <t>00082202</t>
  </si>
  <si>
    <t>00082203</t>
  </si>
  <si>
    <t>00082291</t>
  </si>
  <si>
    <t>00082292</t>
  </si>
  <si>
    <t>00082293</t>
  </si>
  <si>
    <t>00082294</t>
  </si>
  <si>
    <t>00082295</t>
  </si>
  <si>
    <t>00082303</t>
  </si>
  <si>
    <t>00082354</t>
  </si>
  <si>
    <t>00082355</t>
  </si>
  <si>
    <t>00082421</t>
  </si>
  <si>
    <t>00082423</t>
  </si>
  <si>
    <t>00082496</t>
  </si>
  <si>
    <t>00083338</t>
  </si>
  <si>
    <t>00083339</t>
  </si>
  <si>
    <t>00083388</t>
  </si>
  <si>
    <t>00083396</t>
  </si>
  <si>
    <t>00083397</t>
  </si>
  <si>
    <t>00083398</t>
  </si>
  <si>
    <t>00083432</t>
  </si>
  <si>
    <t>00083433</t>
  </si>
  <si>
    <t>00083923</t>
  </si>
  <si>
    <t>00083924</t>
  </si>
  <si>
    <t>00084063</t>
  </si>
  <si>
    <t>00084064</t>
  </si>
  <si>
    <t>00084065</t>
  </si>
  <si>
    <t>00084066</t>
  </si>
  <si>
    <t>00084067</t>
  </si>
  <si>
    <t>00084122</t>
  </si>
  <si>
    <t>00084132</t>
  </si>
  <si>
    <t>00084133</t>
  </si>
  <si>
    <t>00084134</t>
  </si>
  <si>
    <t>00084135</t>
  </si>
  <si>
    <t>00084155</t>
  </si>
  <si>
    <t>00084157</t>
  </si>
  <si>
    <t>00084188</t>
  </si>
  <si>
    <t>00084334</t>
  </si>
  <si>
    <t>00084341</t>
  </si>
  <si>
    <t>00084591</t>
  </si>
  <si>
    <t>00085215</t>
  </si>
  <si>
    <t>00085216</t>
  </si>
  <si>
    <t>00085221</t>
  </si>
  <si>
    <t>00085222</t>
  </si>
  <si>
    <t>00085798</t>
  </si>
  <si>
    <t>00085894</t>
  </si>
  <si>
    <t>00085895</t>
  </si>
  <si>
    <t>00085896</t>
  </si>
  <si>
    <t>00085897</t>
  </si>
  <si>
    <t>00085934</t>
  </si>
  <si>
    <t>00085935</t>
  </si>
  <si>
    <t>00085936</t>
  </si>
  <si>
    <t>00085937</t>
  </si>
  <si>
    <t>00085938</t>
  </si>
  <si>
    <t>00085939</t>
  </si>
  <si>
    <t>00085945</t>
  </si>
  <si>
    <t>00085950</t>
  </si>
  <si>
    <t>00085951</t>
  </si>
  <si>
    <t>00085952</t>
  </si>
  <si>
    <t>00085953</t>
  </si>
  <si>
    <t>00085955</t>
  </si>
  <si>
    <t>00085956</t>
  </si>
  <si>
    <t>00086046</t>
  </si>
  <si>
    <t>00086047</t>
  </si>
  <si>
    <t>00086051</t>
  </si>
  <si>
    <t>00086173</t>
  </si>
  <si>
    <t>00086174</t>
  </si>
  <si>
    <t>00086175</t>
  </si>
  <si>
    <t>00086176</t>
  </si>
  <si>
    <t>00086197</t>
  </si>
  <si>
    <t>00086198</t>
  </si>
  <si>
    <t>00086199</t>
  </si>
  <si>
    <t>00086452</t>
  </si>
  <si>
    <t>00087335</t>
  </si>
  <si>
    <t>00087395</t>
  </si>
  <si>
    <t>00088135</t>
  </si>
  <si>
    <t>00088163</t>
  </si>
  <si>
    <t>00088165</t>
  </si>
  <si>
    <t>00088224</t>
  </si>
  <si>
    <t>00088225</t>
  </si>
  <si>
    <t>00088241</t>
  </si>
  <si>
    <t>00088242</t>
  </si>
  <si>
    <t>00089092</t>
  </si>
  <si>
    <t>00089093</t>
  </si>
  <si>
    <t>00089094</t>
  </si>
  <si>
    <t>00089096</t>
  </si>
  <si>
    <t>00089121</t>
  </si>
  <si>
    <t>00089122</t>
  </si>
  <si>
    <t>00089123</t>
  </si>
  <si>
    <t>00089141</t>
  </si>
  <si>
    <t>Thanh toán tháng 11</t>
  </si>
  <si>
    <t>HBTL2512000080</t>
  </si>
  <si>
    <t>HBTL2512000008</t>
  </si>
  <si>
    <t>HBTL2512000274</t>
  </si>
  <si>
    <t>HBTL2512000219</t>
  </si>
  <si>
    <t>HBTL2512000189</t>
  </si>
  <si>
    <t>HBTL2512000288</t>
  </si>
  <si>
    <t>HBTL2512000379</t>
  </si>
  <si>
    <t>HBTL2512000421</t>
  </si>
  <si>
    <t>HBTL2512000571</t>
  </si>
  <si>
    <t>HBTL2512000746</t>
  </si>
  <si>
    <t>HBTL2512000772</t>
  </si>
  <si>
    <t>HBTL2512000704</t>
  </si>
  <si>
    <t>HBTL2512000921</t>
  </si>
  <si>
    <t>HBTL2512000904</t>
  </si>
  <si>
    <t>HBTL2512000889</t>
  </si>
  <si>
    <t>HBTL2512000891</t>
  </si>
  <si>
    <t>HBTL2512000988</t>
  </si>
  <si>
    <t>HBTL2512001145</t>
  </si>
  <si>
    <t>HBTL2512001264</t>
  </si>
  <si>
    <t>HBTL2512001243</t>
  </si>
  <si>
    <t>HBTL2512001315</t>
  </si>
  <si>
    <t>HBTL2512001435</t>
  </si>
  <si>
    <t>HBTL2512001398</t>
  </si>
  <si>
    <t>HBTL2512001565</t>
  </si>
  <si>
    <t>HBTL2512001617</t>
  </si>
  <si>
    <t>HBTL2512001742</t>
  </si>
  <si>
    <t>HBTL2512001719</t>
  </si>
  <si>
    <t>HBTL2512001691</t>
  </si>
  <si>
    <t>HBTL2512001657</t>
  </si>
  <si>
    <t>HBTL2512001750</t>
  </si>
  <si>
    <t>HBTL2512001769</t>
  </si>
  <si>
    <t>HBTL2512001895</t>
  </si>
  <si>
    <t>HBTL2512001843</t>
  </si>
  <si>
    <t>HBTL2512001852</t>
  </si>
  <si>
    <t>HBTL2512001885</t>
  </si>
  <si>
    <t>HBTL2512001974</t>
  </si>
  <si>
    <t>HBTL2512001922</t>
  </si>
  <si>
    <t>HBTL2512002266</t>
  </si>
  <si>
    <t>HBTL2512002221</t>
  </si>
  <si>
    <t>HBTL2512002222</t>
  </si>
  <si>
    <t>HBTL2512000077</t>
  </si>
  <si>
    <t>Hàng trả - Siêu thị intimex Hưng Yên</t>
  </si>
  <si>
    <t>Chiết khấu thanh toán</t>
  </si>
  <si>
    <t>Hỗ trợ đặt hàng tập trung</t>
  </si>
  <si>
    <t>Hỗ trợ thẻ khách hàng thân thiết</t>
  </si>
  <si>
    <t>Hỗ trợ trưng bày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</si>
</sst>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##,###,###,###,###;\-###,###,###,###,###;;@"/>
    <numFmt numFmtId="166" formatCode="_(* #,##0_);_(* \(#,##0\);_(* &quot;&quot;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sz val="11"/>
      <name val="Calibri"/>
      <family val="2"/>
      <scheme val="minor"/>
    </font>
    <font>
      <b/>
      <sz val="15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5"/>
      <color theme="1"/>
      <name val="Times New Roman"/>
      <family val="1"/>
    </font>
    <font>
      <sz val="8"/>
      <name val="Microsoft Sans Serif"/>
      <family val="2"/>
    </font>
    <font>
      <sz val="10"/>
      <color theme="1"/>
      <name val="Times New Roman"/>
      <family val="1"/>
    </font>
    <font>
      <sz val="9"/>
      <name val="Microsoft Sans Serif"/>
      <family val="2"/>
    </font>
    <font>
      <sz val="11"/>
      <color rgb="FFCC0066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0"/>
      <color rgb="FFFF0000"/>
      <name val="Times New Roman"/>
      <family val="2"/>
    </font>
    <font>
      <sz val="8"/>
      <color rgb="FFFF0000"/>
      <name val="Microsoft Sans Serif"/>
      <family val="2"/>
    </font>
    <font>
      <sz val="9"/>
      <color rgb="FFFF0000"/>
      <name val="Microsoft Sans Serif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B050"/>
      <name val="Calibri"/>
      <family val="2"/>
      <scheme val="minor"/>
    </font>
    <font>
      <sz val="8"/>
      <color rgb="FF008000"/>
      <name val="Microsoft Sans Serif"/>
      <family val="2"/>
    </font>
    <font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9F3FB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medium">
        <color rgb="FFFFFFFF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3" fillId="0" borderId="0"/>
    <xf numFmtId="41" fontId="1" fillId="0" borderId="0" applyFont="0" applyFill="0" applyBorder="0" applyAlignment="0" applyProtection="0"/>
  </cellStyleXfs>
  <cellXfs count="162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0" fillId="0" borderId="0" xfId="0" applyFont="1"/>
    <xf numFmtId="0" fontId="2" fillId="2" borderId="2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164" fontId="4" fillId="0" borderId="1" xfId="1" applyNumberFormat="1" applyFont="1" applyBorder="1"/>
    <xf numFmtId="0" fontId="12" fillId="0" borderId="0" xfId="0" applyFont="1"/>
    <xf numFmtId="164" fontId="4" fillId="0" borderId="2" xfId="1" quotePrefix="1" applyNumberFormat="1" applyFont="1" applyBorder="1" applyAlignment="1">
      <alignment horizontal="center"/>
    </xf>
    <xf numFmtId="38" fontId="9" fillId="3" borderId="0" xfId="0" applyNumberFormat="1" applyFont="1" applyFill="1"/>
    <xf numFmtId="164" fontId="3" fillId="0" borderId="2" xfId="1" applyNumberFormat="1" applyFont="1" applyBorder="1" applyAlignment="1">
      <alignment horizontal="center"/>
    </xf>
    <xf numFmtId="164" fontId="5" fillId="3" borderId="1" xfId="0" quotePrefix="1" applyNumberFormat="1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12" fillId="0" borderId="0" xfId="0" applyNumberFormat="1" applyFont="1"/>
    <xf numFmtId="164" fontId="3" fillId="0" borderId="1" xfId="1" applyNumberFormat="1" applyFont="1" applyBorder="1"/>
    <xf numFmtId="0" fontId="0" fillId="0" borderId="0" xfId="0" applyAlignment="1">
      <alignment horizontal="center"/>
    </xf>
    <xf numFmtId="164" fontId="4" fillId="0" borderId="2" xfId="1" quotePrefix="1" applyNumberFormat="1" applyFont="1" applyFill="1" applyBorder="1" applyAlignment="1">
      <alignment horizontal="center"/>
    </xf>
    <xf numFmtId="14" fontId="5" fillId="3" borderId="1" xfId="0" quotePrefix="1" applyNumberFormat="1" applyFont="1" applyFill="1" applyBorder="1" applyAlignment="1">
      <alignment horizontal="center" vertical="center"/>
    </xf>
    <xf numFmtId="14" fontId="0" fillId="0" borderId="0" xfId="0" applyNumberFormat="1"/>
    <xf numFmtId="38" fontId="0" fillId="0" borderId="0" xfId="0" applyNumberFormat="1"/>
    <xf numFmtId="0" fontId="0" fillId="0" borderId="1" xfId="0" applyBorder="1"/>
    <xf numFmtId="0" fontId="8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164" fontId="15" fillId="0" borderId="1" xfId="1" applyNumberFormat="1" applyFont="1" applyBorder="1" applyAlignment="1">
      <alignment wrapText="1"/>
    </xf>
    <xf numFmtId="164" fontId="12" fillId="0" borderId="0" xfId="0" applyNumberFormat="1" applyFont="1"/>
    <xf numFmtId="0" fontId="6" fillId="5" borderId="1" xfId="0" applyFont="1" applyFill="1" applyBorder="1" applyAlignment="1">
      <alignment horizontal="center" vertical="center" wrapText="1"/>
    </xf>
    <xf numFmtId="38" fontId="6" fillId="5" borderId="1" xfId="0" applyNumberFormat="1" applyFont="1" applyFill="1" applyBorder="1" applyAlignment="1">
      <alignment horizontal="center" vertical="center" wrapText="1"/>
    </xf>
    <xf numFmtId="38" fontId="6" fillId="5" borderId="4" xfId="0" applyNumberFormat="1" applyFont="1" applyFill="1" applyBorder="1" applyAlignment="1">
      <alignment horizontal="center" vertical="center" wrapText="1"/>
    </xf>
    <xf numFmtId="164" fontId="12" fillId="0" borderId="0" xfId="1" applyNumberFormat="1" applyFont="1"/>
    <xf numFmtId="14" fontId="6" fillId="5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38" fontId="7" fillId="3" borderId="1" xfId="0" applyNumberFormat="1" applyFont="1" applyFill="1" applyBorder="1" applyAlignment="1">
      <alignment horizontal="right" vertical="center" wrapText="1"/>
    </xf>
    <xf numFmtId="14" fontId="0" fillId="3" borderId="0" xfId="0" applyNumberFormat="1" applyFill="1"/>
    <xf numFmtId="0" fontId="0" fillId="3" borderId="0" xfId="0" applyFill="1"/>
    <xf numFmtId="164" fontId="4" fillId="0" borderId="1" xfId="1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0" applyFont="1" applyBorder="1"/>
    <xf numFmtId="164" fontId="12" fillId="0" borderId="1" xfId="0" applyNumberFormat="1" applyFont="1" applyBorder="1"/>
    <xf numFmtId="164" fontId="4" fillId="0" borderId="1" xfId="1" quotePrefix="1" applyNumberFormat="1" applyFont="1" applyFill="1" applyBorder="1" applyAlignment="1">
      <alignment horizontal="center"/>
    </xf>
    <xf numFmtId="164" fontId="16" fillId="0" borderId="0" xfId="1" applyNumberFormat="1" applyFont="1"/>
    <xf numFmtId="164" fontId="16" fillId="0" borderId="1" xfId="1" applyNumberFormat="1" applyFont="1" applyBorder="1"/>
    <xf numFmtId="164" fontId="17" fillId="3" borderId="1" xfId="0" quotePrefix="1" applyNumberFormat="1" applyFont="1" applyFill="1" applyBorder="1" applyAlignment="1">
      <alignment vertical="center"/>
    </xf>
    <xf numFmtId="0" fontId="10" fillId="0" borderId="1" xfId="0" applyFont="1" applyBorder="1"/>
    <xf numFmtId="38" fontId="7" fillId="6" borderId="1" xfId="0" applyNumberFormat="1" applyFont="1" applyFill="1" applyBorder="1" applyAlignment="1">
      <alignment horizontal="right" vertical="center" wrapText="1"/>
    </xf>
    <xf numFmtId="14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38" fontId="14" fillId="0" borderId="8" xfId="0" applyNumberFormat="1" applyFont="1" applyBorder="1" applyAlignment="1">
      <alignment horizontal="right" vertical="center"/>
    </xf>
    <xf numFmtId="164" fontId="0" fillId="0" borderId="0" xfId="0" applyNumberFormat="1"/>
    <xf numFmtId="164" fontId="12" fillId="4" borderId="1" xfId="0" applyNumberFormat="1" applyFont="1" applyFill="1" applyBorder="1"/>
    <xf numFmtId="0" fontId="12" fillId="4" borderId="1" xfId="0" applyFont="1" applyFill="1" applyBorder="1"/>
    <xf numFmtId="38" fontId="19" fillId="0" borderId="8" xfId="0" applyNumberFormat="1" applyFont="1" applyBorder="1" applyAlignment="1">
      <alignment horizontal="right" vertical="center"/>
    </xf>
    <xf numFmtId="38" fontId="19" fillId="7" borderId="8" xfId="0" applyNumberFormat="1" applyFont="1" applyFill="1" applyBorder="1" applyAlignment="1">
      <alignment horizontal="right" vertical="center"/>
    </xf>
    <xf numFmtId="38" fontId="19" fillId="8" borderId="8" xfId="0" applyNumberFormat="1" applyFont="1" applyFill="1" applyBorder="1" applyAlignment="1">
      <alignment horizontal="right" vertical="center"/>
    </xf>
    <xf numFmtId="164" fontId="0" fillId="0" borderId="0" xfId="1" applyNumberFormat="1" applyFont="1"/>
    <xf numFmtId="164" fontId="10" fillId="0" borderId="0" xfId="1" applyNumberFormat="1" applyFont="1"/>
    <xf numFmtId="164" fontId="11" fillId="0" borderId="0" xfId="1" applyNumberFormat="1" applyFont="1" applyAlignment="1">
      <alignment horizontal="center"/>
    </xf>
    <xf numFmtId="165" fontId="0" fillId="0" borderId="0" xfId="0" applyNumberFormat="1" applyAlignment="1">
      <alignment vertical="top"/>
    </xf>
    <xf numFmtId="164" fontId="5" fillId="3" borderId="1" xfId="1" quotePrefix="1" applyNumberFormat="1" applyFont="1" applyFill="1" applyBorder="1" applyAlignment="1">
      <alignment vertical="center"/>
    </xf>
    <xf numFmtId="43" fontId="0" fillId="0" borderId="0" xfId="0" applyNumberFormat="1"/>
    <xf numFmtId="166" fontId="20" fillId="0" borderId="0" xfId="0" applyNumberFormat="1" applyFont="1"/>
    <xf numFmtId="164" fontId="4" fillId="9" borderId="4" xfId="1" applyNumberFormat="1" applyFont="1" applyFill="1" applyBorder="1" applyAlignment="1">
      <alignment horizontal="center"/>
    </xf>
    <xf numFmtId="0" fontId="16" fillId="0" borderId="0" xfId="0" applyFont="1"/>
    <xf numFmtId="0" fontId="0" fillId="9" borderId="0" xfId="0" applyFill="1"/>
    <xf numFmtId="14" fontId="19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38" fontId="21" fillId="0" borderId="1" xfId="0" applyNumberFormat="1" applyFont="1" applyBorder="1" applyAlignment="1">
      <alignment horizontal="right" vertical="center"/>
    </xf>
    <xf numFmtId="14" fontId="22" fillId="0" borderId="0" xfId="0" applyNumberFormat="1" applyFont="1"/>
    <xf numFmtId="14" fontId="24" fillId="0" borderId="9" xfId="2" applyNumberFormat="1" applyFont="1" applyBorder="1" applyAlignment="1">
      <alignment horizontal="center" vertical="center"/>
    </xf>
    <xf numFmtId="49" fontId="24" fillId="0" borderId="9" xfId="2" applyNumberFormat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8" fontId="7" fillId="0" borderId="0" xfId="0" applyNumberFormat="1" applyFont="1" applyAlignment="1">
      <alignment horizontal="right" vertical="center" wrapText="1"/>
    </xf>
    <xf numFmtId="0" fontId="16" fillId="3" borderId="0" xfId="0" applyFont="1" applyFill="1"/>
    <xf numFmtId="0" fontId="25" fillId="3" borderId="3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14" fontId="26" fillId="3" borderId="8" xfId="0" applyNumberFormat="1" applyFont="1" applyFill="1" applyBorder="1" applyAlignment="1">
      <alignment horizontal="center" vertical="center"/>
    </xf>
    <xf numFmtId="38" fontId="26" fillId="3" borderId="8" xfId="0" applyNumberFormat="1" applyFont="1" applyFill="1" applyBorder="1" applyAlignment="1">
      <alignment horizontal="right" vertical="center"/>
    </xf>
    <xf numFmtId="38" fontId="27" fillId="3" borderId="1" xfId="0" applyNumberFormat="1" applyFont="1" applyFill="1" applyBorder="1" applyAlignment="1">
      <alignment horizontal="right" vertical="center"/>
    </xf>
    <xf numFmtId="38" fontId="16" fillId="3" borderId="0" xfId="0" applyNumberFormat="1" applyFont="1" applyFill="1"/>
    <xf numFmtId="0" fontId="12" fillId="3" borderId="0" xfId="0" applyFont="1" applyFill="1"/>
    <xf numFmtId="164" fontId="12" fillId="3" borderId="0" xfId="1" applyNumberFormat="1" applyFont="1" applyFill="1"/>
    <xf numFmtId="0" fontId="7" fillId="10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left" vertical="center"/>
    </xf>
    <xf numFmtId="0" fontId="14" fillId="10" borderId="1" xfId="0" applyFont="1" applyFill="1" applyBorder="1" applyAlignment="1">
      <alignment horizontal="left" vertical="center"/>
    </xf>
    <xf numFmtId="14" fontId="7" fillId="10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vertical="center" wrapText="1"/>
    </xf>
    <xf numFmtId="38" fontId="7" fillId="10" borderId="1" xfId="0" applyNumberFormat="1" applyFont="1" applyFill="1" applyBorder="1" applyAlignment="1">
      <alignment horizontal="right" vertical="center" wrapText="1"/>
    </xf>
    <xf numFmtId="14" fontId="0" fillId="10" borderId="0" xfId="0" applyNumberFormat="1" applyFill="1"/>
    <xf numFmtId="0" fontId="0" fillId="10" borderId="0" xfId="0" applyFill="1"/>
    <xf numFmtId="164" fontId="28" fillId="0" borderId="0" xfId="0" applyNumberFormat="1" applyFont="1"/>
    <xf numFmtId="0" fontId="29" fillId="0" borderId="0" xfId="0" applyFont="1"/>
    <xf numFmtId="164" fontId="29" fillId="0" borderId="0" xfId="1" applyNumberFormat="1" applyFont="1"/>
    <xf numFmtId="164" fontId="29" fillId="0" borderId="0" xfId="0" applyNumberFormat="1" applyFont="1"/>
    <xf numFmtId="0" fontId="30" fillId="0" borderId="0" xfId="0" applyFont="1"/>
    <xf numFmtId="164" fontId="31" fillId="3" borderId="0" xfId="0" applyNumberFormat="1" applyFont="1" applyFill="1"/>
    <xf numFmtId="164" fontId="3" fillId="11" borderId="1" xfId="1" applyNumberFormat="1" applyFont="1" applyFill="1" applyBorder="1"/>
    <xf numFmtId="164" fontId="4" fillId="11" borderId="2" xfId="1" quotePrefix="1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7" fillId="0" borderId="4" xfId="0" applyFont="1" applyBorder="1" applyAlignment="1">
      <alignment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33" fillId="0" borderId="0" xfId="0" applyFont="1"/>
    <xf numFmtId="0" fontId="7" fillId="12" borderId="1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left" vertical="center"/>
    </xf>
    <xf numFmtId="14" fontId="7" fillId="12" borderId="2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 wrapText="1"/>
    </xf>
    <xf numFmtId="38" fontId="7" fillId="12" borderId="1" xfId="0" applyNumberFormat="1" applyFont="1" applyFill="1" applyBorder="1" applyAlignment="1">
      <alignment horizontal="right" vertical="center" wrapText="1"/>
    </xf>
    <xf numFmtId="14" fontId="0" fillId="12" borderId="0" xfId="0" applyNumberFormat="1" applyFill="1"/>
    <xf numFmtId="164" fontId="0" fillId="12" borderId="0" xfId="1" applyNumberFormat="1" applyFont="1" applyFill="1"/>
    <xf numFmtId="0" fontId="0" fillId="12" borderId="0" xfId="0" applyFill="1"/>
    <xf numFmtId="0" fontId="14" fillId="12" borderId="3" xfId="0" applyFont="1" applyFill="1" applyBorder="1" applyAlignment="1">
      <alignment horizontal="left" vertical="center"/>
    </xf>
    <xf numFmtId="14" fontId="7" fillId="12" borderId="1" xfId="0" applyNumberFormat="1" applyFont="1" applyFill="1" applyBorder="1" applyAlignment="1">
      <alignment horizontal="center" vertical="center" wrapText="1"/>
    </xf>
    <xf numFmtId="38" fontId="19" fillId="0" borderId="0" xfId="0" applyNumberFormat="1" applyFont="1" applyAlignment="1">
      <alignment horizontal="right" vertical="center"/>
    </xf>
    <xf numFmtId="0" fontId="34" fillId="0" borderId="8" xfId="0" applyFont="1" applyBorder="1" applyAlignment="1">
      <alignment horizontal="left" vertical="center"/>
    </xf>
    <xf numFmtId="14" fontId="34" fillId="0" borderId="8" xfId="0" applyNumberFormat="1" applyFont="1" applyBorder="1" applyAlignment="1">
      <alignment horizontal="center" vertical="center"/>
    </xf>
    <xf numFmtId="38" fontId="34" fillId="0" borderId="8" xfId="0" applyNumberFormat="1" applyFont="1" applyBorder="1" applyAlignment="1">
      <alignment horizontal="right" vertical="center"/>
    </xf>
    <xf numFmtId="38" fontId="26" fillId="3" borderId="0" xfId="0" applyNumberFormat="1" applyFont="1" applyFill="1" applyAlignment="1">
      <alignment horizontal="right" vertical="center"/>
    </xf>
    <xf numFmtId="38" fontId="26" fillId="0" borderId="8" xfId="0" applyNumberFormat="1" applyFont="1" applyBorder="1" applyAlignment="1">
      <alignment horizontal="right" vertical="center"/>
    </xf>
    <xf numFmtId="9" fontId="4" fillId="0" borderId="1" xfId="1" quotePrefix="1" applyNumberFormat="1" applyFont="1" applyBorder="1" applyAlignment="1">
      <alignment horizontal="center"/>
    </xf>
    <xf numFmtId="0" fontId="34" fillId="0" borderId="11" xfId="0" applyFont="1" applyBorder="1" applyAlignment="1">
      <alignment horizontal="left" vertical="center"/>
    </xf>
    <xf numFmtId="41" fontId="35" fillId="13" borderId="12" xfId="3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4" fontId="13" fillId="0" borderId="0" xfId="0" applyNumberFormat="1" applyFont="1" applyAlignment="1">
      <alignment horizontal="center"/>
    </xf>
    <xf numFmtId="14" fontId="2" fillId="2" borderId="0" xfId="0" applyNumberFormat="1" applyFont="1" applyFill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14" fontId="0" fillId="14" borderId="0" xfId="0" applyNumberFormat="1" applyFill="1"/>
    <xf numFmtId="0" fontId="0" fillId="14" borderId="0" xfId="0" applyFill="1"/>
    <xf numFmtId="0" fontId="7" fillId="0" borderId="4" xfId="0" applyFont="1" applyFill="1" applyBorder="1" applyAlignment="1">
      <alignment horizontal="center" vertical="center" wrapText="1"/>
    </xf>
    <xf numFmtId="3" fontId="0" fillId="0" borderId="0" xfId="0" applyNumberFormat="1"/>
  </cellXfs>
  <cellStyles count="4">
    <cellStyle name="Comma" xfId="1" builtinId="3"/>
    <cellStyle name="Comma [0]" xfId="3" builtinId="6"/>
    <cellStyle name="Normal" xfId="0" builtinId="0"/>
    <cellStyle name="Normal 2 2" xfId="2" xr:uid="{00000000-0005-0000-0000-00000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Q38"/>
  <sheetViews>
    <sheetView topLeftCell="A4" workbookViewId="0">
      <pane xSplit="3" ySplit="4" topLeftCell="E26" activePane="bottomRight" state="frozen"/>
      <selection activeCell="A4" sqref="A4"/>
      <selection pane="topRight" activeCell="D4" sqref="D4"/>
      <selection pane="bottomLeft" activeCell="A7" sqref="A7"/>
      <selection pane="bottomRight" activeCell="E36" sqref="E36"/>
    </sheetView>
  </sheetViews>
  <sheetFormatPr defaultRowHeight="15" x14ac:dyDescent="0.25"/>
  <cols>
    <col min="1" max="1" width="5.42578125" customWidth="1"/>
    <col min="2" max="2" width="12.85546875" customWidth="1"/>
    <col min="3" max="3" width="15.7109375" style="71" customWidth="1"/>
    <col min="4" max="4" width="26" customWidth="1"/>
    <col min="5" max="5" width="32.7109375" customWidth="1"/>
    <col min="6" max="6" width="17.28515625" customWidth="1"/>
    <col min="7" max="7" width="15.5703125" customWidth="1"/>
    <col min="8" max="8" width="20" customWidth="1"/>
    <col min="9" max="9" width="17.85546875" customWidth="1"/>
    <col min="10" max="10" width="13" hidden="1" customWidth="1"/>
    <col min="11" max="11" width="15.42578125" hidden="1" customWidth="1"/>
    <col min="12" max="12" width="14.42578125" hidden="1" customWidth="1"/>
    <col min="13" max="13" width="12.28515625" hidden="1" customWidth="1"/>
    <col min="14" max="14" width="16.28515625" customWidth="1"/>
    <col min="15" max="15" width="17.5703125" customWidth="1"/>
    <col min="16" max="16" width="14.7109375" style="57" customWidth="1"/>
    <col min="17" max="17" width="11" bestFit="1" customWidth="1"/>
  </cols>
  <sheetData>
    <row r="2" spans="1:17" ht="19.5" x14ac:dyDescent="0.3">
      <c r="B2" s="146" t="s">
        <v>804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3" spans="1:17" s="6" customFormat="1" ht="19.5" x14ac:dyDescent="0.3">
      <c r="A3" s="5"/>
      <c r="B3" s="5"/>
      <c r="C3" s="73" t="s">
        <v>12</v>
      </c>
      <c r="D3" s="5" t="s">
        <v>13</v>
      </c>
      <c r="E3" s="5"/>
      <c r="F3" s="5"/>
      <c r="G3" s="5"/>
      <c r="H3" s="5"/>
      <c r="I3" s="5" t="s">
        <v>14</v>
      </c>
      <c r="P3" s="57"/>
    </row>
    <row r="4" spans="1:17" s="6" customFormat="1" ht="19.5" x14ac:dyDescent="0.3">
      <c r="A4" s="5"/>
      <c r="B4" s="5"/>
      <c r="C4" s="73"/>
      <c r="D4" s="5"/>
      <c r="E4" s="5"/>
      <c r="F4" s="5"/>
      <c r="G4" s="5"/>
      <c r="H4" s="5"/>
      <c r="I4" s="5"/>
      <c r="P4" s="57"/>
    </row>
    <row r="5" spans="1:17" s="6" customFormat="1" ht="19.5" x14ac:dyDescent="0.3">
      <c r="A5" s="5"/>
      <c r="B5" s="147" t="s">
        <v>16</v>
      </c>
      <c r="C5" s="149" t="s">
        <v>797</v>
      </c>
      <c r="D5" s="151" t="s">
        <v>20</v>
      </c>
      <c r="E5" s="151" t="s">
        <v>10</v>
      </c>
      <c r="F5" s="153" t="s">
        <v>805</v>
      </c>
      <c r="G5" s="153"/>
      <c r="H5" s="153"/>
      <c r="I5" s="153"/>
      <c r="J5" s="60"/>
      <c r="K5" s="60"/>
      <c r="L5" s="60"/>
      <c r="M5" s="60"/>
      <c r="N5" s="151" t="s">
        <v>800</v>
      </c>
      <c r="O5" s="154" t="s">
        <v>802</v>
      </c>
      <c r="P5" s="156" t="s">
        <v>799</v>
      </c>
    </row>
    <row r="6" spans="1:17" ht="60.75" customHeight="1" x14ac:dyDescent="0.25">
      <c r="B6" s="148"/>
      <c r="C6" s="150"/>
      <c r="D6" s="152"/>
      <c r="E6" s="152"/>
      <c r="F6" s="2" t="s">
        <v>806</v>
      </c>
      <c r="G6" s="2" t="s">
        <v>807</v>
      </c>
      <c r="H6" s="2" t="s">
        <v>808</v>
      </c>
      <c r="I6" s="2" t="s">
        <v>798</v>
      </c>
      <c r="J6" s="51"/>
      <c r="K6" s="51"/>
      <c r="L6" s="24"/>
      <c r="M6" s="24"/>
      <c r="N6" s="152" t="s">
        <v>801</v>
      </c>
      <c r="O6" s="155"/>
      <c r="P6" s="157"/>
    </row>
    <row r="7" spans="1:17" s="10" customFormat="1" ht="24.75" customHeight="1" x14ac:dyDescent="0.25">
      <c r="A7" s="8"/>
      <c r="B7" s="3" t="s">
        <v>940</v>
      </c>
      <c r="C7" s="52"/>
      <c r="D7" s="4"/>
      <c r="E7" s="4"/>
      <c r="F7" s="50" t="s">
        <v>796</v>
      </c>
      <c r="G7" s="50" t="s">
        <v>795</v>
      </c>
      <c r="H7" s="50" t="s">
        <v>794</v>
      </c>
      <c r="I7" s="9"/>
      <c r="J7" s="53"/>
      <c r="K7" s="53"/>
      <c r="L7" s="54"/>
      <c r="M7" s="54"/>
      <c r="N7" s="54"/>
      <c r="O7" s="54"/>
      <c r="P7" s="74">
        <v>112444109</v>
      </c>
    </row>
    <row r="8" spans="1:17" s="10" customFormat="1" ht="24.75" customHeight="1" x14ac:dyDescent="0.25">
      <c r="B8" s="15">
        <v>1</v>
      </c>
      <c r="C8" s="71">
        <v>301375788</v>
      </c>
      <c r="D8" s="50"/>
      <c r="E8" s="50">
        <f>+C8-D8</f>
        <v>301375788</v>
      </c>
      <c r="F8" s="50">
        <f>+(E8/1.08)*$F$7</f>
        <v>9069178.8055555541</v>
      </c>
      <c r="G8" s="50">
        <f>+(E8/1.08)*$G$7</f>
        <v>4185774.8333333326</v>
      </c>
      <c r="H8" s="50">
        <f>+E8*$H$7</f>
        <v>10548152.58</v>
      </c>
      <c r="I8" s="50">
        <f>+SUM(F8:H8)</f>
        <v>23803106.218888886</v>
      </c>
      <c r="J8" s="53"/>
      <c r="K8" s="53"/>
      <c r="L8" s="32">
        <v>37092861</v>
      </c>
      <c r="M8" s="55">
        <v>69525351.354629636</v>
      </c>
      <c r="N8" s="55">
        <f>+E8-I8</f>
        <v>277572681.78111112</v>
      </c>
      <c r="O8" s="68">
        <v>90055416</v>
      </c>
      <c r="P8" s="58">
        <f>+P7+N8-O8</f>
        <v>299961374.78111112</v>
      </c>
    </row>
    <row r="9" spans="1:17" s="10" customFormat="1" ht="24.75" customHeight="1" x14ac:dyDescent="0.25">
      <c r="B9" s="15">
        <v>2</v>
      </c>
      <c r="C9" s="71">
        <v>121476688</v>
      </c>
      <c r="D9" s="50"/>
      <c r="E9" s="50">
        <f t="shared" ref="E9:E19" si="0">+C9-D9</f>
        <v>121476688</v>
      </c>
      <c r="F9" s="50">
        <f t="shared" ref="F9:F19" si="1">+(E9/1.08)*$F$7</f>
        <v>3655548.4814814813</v>
      </c>
      <c r="G9" s="50">
        <f t="shared" ref="G9:G19" si="2">+(E9/1.08)*$G$7</f>
        <v>1687176.222222222</v>
      </c>
      <c r="H9" s="50">
        <f t="shared" ref="H9:H19" si="3">+E9*$H$7</f>
        <v>4251684.08</v>
      </c>
      <c r="I9" s="50">
        <f t="shared" ref="I9:I19" si="4">+SUM(F9:H9)</f>
        <v>9594408.7837037034</v>
      </c>
      <c r="J9" s="53"/>
      <c r="K9" s="53"/>
      <c r="L9" s="32">
        <v>2813397</v>
      </c>
      <c r="M9" s="55">
        <v>9162147.7340740748</v>
      </c>
      <c r="N9" s="55">
        <f t="shared" ref="N9:N19" si="5">+E9-I9</f>
        <v>111882279.2162963</v>
      </c>
      <c r="O9" s="68">
        <v>262943483</v>
      </c>
      <c r="P9" s="58">
        <f t="shared" ref="P9:P19" si="6">+P8+N9-O9</f>
        <v>148900170.99740744</v>
      </c>
    </row>
    <row r="10" spans="1:17" s="10" customFormat="1" ht="24.75" customHeight="1" x14ac:dyDescent="0.25">
      <c r="B10" s="15">
        <v>3</v>
      </c>
      <c r="C10" s="71">
        <v>103518328</v>
      </c>
      <c r="D10" s="50"/>
      <c r="E10" s="50">
        <f t="shared" si="0"/>
        <v>103518328</v>
      </c>
      <c r="F10" s="50">
        <f t="shared" si="1"/>
        <v>3115134.8703703703</v>
      </c>
      <c r="G10" s="50">
        <f t="shared" si="2"/>
        <v>1437754.5555555555</v>
      </c>
      <c r="H10" s="50">
        <f t="shared" si="3"/>
        <v>3623141.4800000004</v>
      </c>
      <c r="I10" s="50">
        <f t="shared" si="4"/>
        <v>8176030.9059259258</v>
      </c>
      <c r="J10" s="53"/>
      <c r="K10" s="53"/>
      <c r="L10" s="32">
        <v>3726411</v>
      </c>
      <c r="M10" s="55">
        <v>10155955.919537038</v>
      </c>
      <c r="N10" s="55">
        <f t="shared" si="5"/>
        <v>95342297.09407407</v>
      </c>
      <c r="O10" s="68">
        <v>95878058</v>
      </c>
      <c r="P10" s="58">
        <f t="shared" si="6"/>
        <v>148364410.09148151</v>
      </c>
    </row>
    <row r="11" spans="1:17" s="10" customFormat="1" ht="24.75" customHeight="1" x14ac:dyDescent="0.25">
      <c r="B11" s="15">
        <v>4</v>
      </c>
      <c r="C11" s="71">
        <v>68293445</v>
      </c>
      <c r="D11" s="56"/>
      <c r="E11" s="50">
        <f t="shared" si="0"/>
        <v>68293445</v>
      </c>
      <c r="F11" s="50">
        <f t="shared" si="1"/>
        <v>2055126.8171296294</v>
      </c>
      <c r="G11" s="50">
        <f t="shared" si="2"/>
        <v>948520.06944444438</v>
      </c>
      <c r="H11" s="50">
        <f t="shared" si="3"/>
        <v>2390270.5750000002</v>
      </c>
      <c r="I11" s="50">
        <f t="shared" si="4"/>
        <v>5393917.4615740739</v>
      </c>
      <c r="J11" s="53"/>
      <c r="K11" s="53"/>
      <c r="L11" s="32">
        <v>6429551.7199999988</v>
      </c>
      <c r="M11" s="55">
        <v>13527292.530925926</v>
      </c>
      <c r="N11" s="55">
        <f t="shared" si="5"/>
        <v>62899527.538425922</v>
      </c>
      <c r="O11" s="68">
        <v>83719525</v>
      </c>
      <c r="P11" s="58">
        <f t="shared" si="6"/>
        <v>127544412.62990743</v>
      </c>
      <c r="Q11" s="33"/>
    </row>
    <row r="12" spans="1:17" s="10" customFormat="1" ht="24.75" customHeight="1" x14ac:dyDescent="0.25">
      <c r="B12" s="15">
        <v>5</v>
      </c>
      <c r="C12" s="71">
        <v>98657976</v>
      </c>
      <c r="D12" s="50"/>
      <c r="E12" s="50">
        <f t="shared" si="0"/>
        <v>98657976</v>
      </c>
      <c r="F12" s="50">
        <f t="shared" si="1"/>
        <v>2968874.277777778</v>
      </c>
      <c r="G12" s="50">
        <f t="shared" si="2"/>
        <v>1370249.6666666665</v>
      </c>
      <c r="H12" s="50">
        <f t="shared" si="3"/>
        <v>3453029.16</v>
      </c>
      <c r="I12" s="50">
        <f t="shared" si="4"/>
        <v>7792153.1044444442</v>
      </c>
      <c r="J12" s="53">
        <v>109542237.60000002</v>
      </c>
      <c r="K12" s="53" t="e">
        <v>#REF!</v>
      </c>
      <c r="L12" s="32">
        <v>7097739</v>
      </c>
      <c r="M12" s="55">
        <v>13674045.096944444</v>
      </c>
      <c r="N12" s="55">
        <f t="shared" si="5"/>
        <v>90865822.895555556</v>
      </c>
      <c r="O12" s="68">
        <v>41155231</v>
      </c>
      <c r="P12" s="58">
        <f t="shared" si="6"/>
        <v>177255004.52546299</v>
      </c>
      <c r="Q12" s="33"/>
    </row>
    <row r="13" spans="1:17" s="10" customFormat="1" ht="24.75" customHeight="1" x14ac:dyDescent="0.25">
      <c r="B13" s="15">
        <v>6</v>
      </c>
      <c r="C13" s="71">
        <v>75084783</v>
      </c>
      <c r="D13" s="50"/>
      <c r="E13" s="50">
        <f t="shared" si="0"/>
        <v>75084783</v>
      </c>
      <c r="F13" s="50">
        <f t="shared" si="1"/>
        <v>2259495.7847222225</v>
      </c>
      <c r="G13" s="50">
        <f t="shared" si="2"/>
        <v>1042844.2083333334</v>
      </c>
      <c r="H13" s="50">
        <f t="shared" si="3"/>
        <v>2627967.4050000003</v>
      </c>
      <c r="I13" s="50">
        <f t="shared" si="4"/>
        <v>5930307.3980555562</v>
      </c>
      <c r="J13" s="53"/>
      <c r="K13" s="53"/>
      <c r="L13" s="54"/>
      <c r="M13" s="54"/>
      <c r="N13" s="55">
        <f t="shared" si="5"/>
        <v>69154475.601944447</v>
      </c>
      <c r="O13" s="68">
        <v>73146739</v>
      </c>
      <c r="P13" s="58">
        <f t="shared" si="6"/>
        <v>173262741.12740743</v>
      </c>
      <c r="Q13" s="33"/>
    </row>
    <row r="14" spans="1:17" s="10" customFormat="1" ht="24.75" customHeight="1" x14ac:dyDescent="0.25">
      <c r="B14" s="15">
        <v>7</v>
      </c>
      <c r="C14" s="71">
        <v>92687220</v>
      </c>
      <c r="D14" s="50"/>
      <c r="E14" s="50">
        <f t="shared" si="0"/>
        <v>92687220</v>
      </c>
      <c r="F14" s="50">
        <f t="shared" si="1"/>
        <v>2789198.75</v>
      </c>
      <c r="G14" s="50">
        <f t="shared" si="2"/>
        <v>1287322.5</v>
      </c>
      <c r="H14" s="50">
        <f t="shared" si="3"/>
        <v>3244052.7</v>
      </c>
      <c r="I14" s="50">
        <f t="shared" si="4"/>
        <v>7320573.9500000002</v>
      </c>
      <c r="J14" s="54"/>
      <c r="K14" s="54"/>
      <c r="L14" s="54"/>
      <c r="M14" s="54"/>
      <c r="N14" s="55">
        <f t="shared" si="5"/>
        <v>85366646.049999997</v>
      </c>
      <c r="O14" s="68">
        <v>51158385</v>
      </c>
      <c r="P14" s="58">
        <f t="shared" si="6"/>
        <v>207471002.17740744</v>
      </c>
      <c r="Q14" s="33"/>
    </row>
    <row r="15" spans="1:17" s="10" customFormat="1" ht="24.75" customHeight="1" x14ac:dyDescent="0.25">
      <c r="B15" s="15">
        <v>8</v>
      </c>
      <c r="C15" s="71">
        <v>116146468</v>
      </c>
      <c r="D15" s="50"/>
      <c r="E15" s="50">
        <f t="shared" si="0"/>
        <v>116146468</v>
      </c>
      <c r="F15" s="50">
        <f t="shared" si="1"/>
        <v>3495148.3425925928</v>
      </c>
      <c r="G15" s="50">
        <f t="shared" si="2"/>
        <v>1613145.3888888888</v>
      </c>
      <c r="H15" s="50">
        <f t="shared" si="3"/>
        <v>4065126.3800000004</v>
      </c>
      <c r="I15" s="50">
        <f t="shared" si="4"/>
        <v>9173420.1114814822</v>
      </c>
      <c r="J15" s="54"/>
      <c r="K15" s="54"/>
      <c r="L15" s="54"/>
      <c r="M15" s="54"/>
      <c r="N15" s="55">
        <f t="shared" si="5"/>
        <v>106973047.88851851</v>
      </c>
      <c r="O15" s="68">
        <v>75832789</v>
      </c>
      <c r="P15" s="58">
        <f t="shared" si="6"/>
        <v>238611261.06592596</v>
      </c>
      <c r="Q15" s="33"/>
    </row>
    <row r="16" spans="1:17" s="10" customFormat="1" ht="24.75" customHeight="1" x14ac:dyDescent="0.25">
      <c r="B16" s="15">
        <v>9</v>
      </c>
      <c r="C16" s="71">
        <v>147336314</v>
      </c>
      <c r="D16" s="50"/>
      <c r="E16" s="50">
        <f t="shared" si="0"/>
        <v>147336314</v>
      </c>
      <c r="F16" s="50">
        <f t="shared" si="1"/>
        <v>4433731.6712962966</v>
      </c>
      <c r="G16" s="50">
        <f t="shared" si="2"/>
        <v>2046337.6944444443</v>
      </c>
      <c r="H16" s="50">
        <f t="shared" si="3"/>
        <v>5156770.99</v>
      </c>
      <c r="I16" s="50">
        <f t="shared" si="4"/>
        <v>11636840.355740741</v>
      </c>
      <c r="J16" s="54"/>
      <c r="K16" s="54"/>
      <c r="L16" s="54"/>
      <c r="M16" s="54"/>
      <c r="N16" s="55">
        <f t="shared" si="5"/>
        <v>135699473.64425927</v>
      </c>
      <c r="O16" s="68">
        <v>96337476</v>
      </c>
      <c r="P16" s="58">
        <f t="shared" si="6"/>
        <v>277973258.71018523</v>
      </c>
      <c r="Q16" s="33"/>
    </row>
    <row r="17" spans="2:17" s="10" customFormat="1" ht="24.75" customHeight="1" x14ac:dyDescent="0.25">
      <c r="B17" s="15">
        <v>10</v>
      </c>
      <c r="C17" s="71">
        <v>111640193</v>
      </c>
      <c r="D17" s="50"/>
      <c r="E17" s="50">
        <f t="shared" si="0"/>
        <v>111640193</v>
      </c>
      <c r="F17" s="50">
        <f t="shared" si="1"/>
        <v>3359542.8449074076</v>
      </c>
      <c r="G17" s="50">
        <f t="shared" si="2"/>
        <v>1550558.236111111</v>
      </c>
      <c r="H17" s="50">
        <f t="shared" si="3"/>
        <v>3907406.7550000004</v>
      </c>
      <c r="I17" s="50">
        <f t="shared" si="4"/>
        <v>8817507.8360185195</v>
      </c>
      <c r="J17" s="54"/>
      <c r="K17" s="54"/>
      <c r="L17" s="54"/>
      <c r="M17" s="54"/>
      <c r="N17" s="55">
        <f t="shared" si="5"/>
        <v>102822685.16398148</v>
      </c>
      <c r="O17" s="68">
        <v>110796501</v>
      </c>
      <c r="P17" s="58">
        <f t="shared" si="6"/>
        <v>269999442.87416673</v>
      </c>
      <c r="Q17" s="33"/>
    </row>
    <row r="18" spans="2:17" s="10" customFormat="1" ht="24.75" customHeight="1" x14ac:dyDescent="0.25">
      <c r="B18" s="15">
        <v>11</v>
      </c>
      <c r="C18" s="71">
        <v>112674941</v>
      </c>
      <c r="D18" s="50"/>
      <c r="E18" s="50">
        <f t="shared" si="0"/>
        <v>112674941</v>
      </c>
      <c r="F18" s="50">
        <f t="shared" si="1"/>
        <v>3390681.0949074076</v>
      </c>
      <c r="G18" s="50">
        <f t="shared" si="2"/>
        <v>1564929.736111111</v>
      </c>
      <c r="H18" s="50">
        <f t="shared" si="3"/>
        <v>3943622.9350000005</v>
      </c>
      <c r="I18" s="50">
        <f t="shared" si="4"/>
        <v>8899233.7660185192</v>
      </c>
      <c r="J18" s="54"/>
      <c r="K18" s="54"/>
      <c r="L18" s="54"/>
      <c r="M18" s="54"/>
      <c r="N18" s="55">
        <f t="shared" si="5"/>
        <v>103775707.23398148</v>
      </c>
      <c r="O18" s="68">
        <v>89068103</v>
      </c>
      <c r="P18" s="58">
        <f t="shared" si="6"/>
        <v>284707047.10814822</v>
      </c>
      <c r="Q18" s="33"/>
    </row>
    <row r="19" spans="2:17" s="10" customFormat="1" ht="24.75" customHeight="1" x14ac:dyDescent="0.25">
      <c r="B19" s="15">
        <v>12</v>
      </c>
      <c r="C19" s="71">
        <v>122832728</v>
      </c>
      <c r="D19" s="50"/>
      <c r="E19" s="50">
        <f t="shared" si="0"/>
        <v>122832728</v>
      </c>
      <c r="F19" s="50">
        <f t="shared" si="1"/>
        <v>3696355.2407407407</v>
      </c>
      <c r="G19" s="50">
        <f t="shared" si="2"/>
        <v>1706010.111111111</v>
      </c>
      <c r="H19" s="50">
        <f t="shared" si="3"/>
        <v>4299145.4800000004</v>
      </c>
      <c r="I19" s="50">
        <f t="shared" si="4"/>
        <v>9701510.8318518512</v>
      </c>
      <c r="J19" s="54"/>
      <c r="K19" s="54"/>
      <c r="L19" s="54"/>
      <c r="M19" s="54"/>
      <c r="N19" s="55">
        <f t="shared" si="5"/>
        <v>113131217.16814815</v>
      </c>
      <c r="O19" s="68">
        <v>96179990</v>
      </c>
      <c r="P19" s="58">
        <f t="shared" si="6"/>
        <v>301658274.27629638</v>
      </c>
      <c r="Q19" s="33"/>
    </row>
    <row r="20" spans="2:17" s="10" customFormat="1" ht="24.75" customHeight="1" x14ac:dyDescent="0.25">
      <c r="B20" s="21" t="s">
        <v>803</v>
      </c>
      <c r="C20" s="75">
        <f>SUBTOTAL(9,C8:C19)</f>
        <v>1471724872</v>
      </c>
      <c r="D20" s="14">
        <f t="shared" ref="D20:O20" si="7">SUBTOTAL(9,D8:D19)</f>
        <v>0</v>
      </c>
      <c r="E20" s="14">
        <f t="shared" si="7"/>
        <v>1471724872</v>
      </c>
      <c r="F20" s="14">
        <f t="shared" si="7"/>
        <v>44288016.981481485</v>
      </c>
      <c r="G20" s="14">
        <f t="shared" si="7"/>
        <v>20440623.22222222</v>
      </c>
      <c r="H20" s="14">
        <f t="shared" si="7"/>
        <v>51510370.520000011</v>
      </c>
      <c r="I20" s="14">
        <f t="shared" si="7"/>
        <v>116239010.72370371</v>
      </c>
      <c r="J20" s="14">
        <f t="shared" si="7"/>
        <v>109542237.60000002</v>
      </c>
      <c r="K20" s="14" t="e">
        <f t="shared" si="7"/>
        <v>#REF!</v>
      </c>
      <c r="L20" s="14">
        <f t="shared" si="7"/>
        <v>57159959.719999999</v>
      </c>
      <c r="M20" s="14">
        <f t="shared" si="7"/>
        <v>116044792.63611111</v>
      </c>
      <c r="N20" s="14">
        <f t="shared" si="7"/>
        <v>1355485861.2762959</v>
      </c>
      <c r="O20" s="14">
        <f t="shared" si="7"/>
        <v>1166271696</v>
      </c>
      <c r="P20" s="59">
        <f>+P15</f>
        <v>238611261.06592596</v>
      </c>
    </row>
    <row r="21" spans="2:17" ht="15.75" x14ac:dyDescent="0.25">
      <c r="C21" s="71">
        <f>+C20/1.08</f>
        <v>1362708214.8148148</v>
      </c>
      <c r="E21" s="78">
        <v>16363875</v>
      </c>
      <c r="F21" s="79" t="s">
        <v>946</v>
      </c>
      <c r="H21" s="69">
        <v>56701892</v>
      </c>
      <c r="I21" s="23">
        <f>+H21</f>
        <v>56701892</v>
      </c>
      <c r="O21" s="69"/>
      <c r="P21" s="57">
        <v>106468853</v>
      </c>
      <c r="Q21">
        <v>16</v>
      </c>
    </row>
    <row r="22" spans="2:17" x14ac:dyDescent="0.25">
      <c r="E22" s="65">
        <f>+E19-E21</f>
        <v>106468853</v>
      </c>
      <c r="H22" s="65">
        <f>+H20-H21</f>
        <v>-5191521.4799999893</v>
      </c>
      <c r="I22" s="65">
        <f>+I20-I21</f>
        <v>59537118.723703712</v>
      </c>
      <c r="O22" s="23"/>
      <c r="P22" s="57">
        <f>+P20-P21</f>
        <v>132142408.06592596</v>
      </c>
    </row>
    <row r="23" spans="2:17" x14ac:dyDescent="0.25">
      <c r="E23">
        <f>+E22/1.08</f>
        <v>98582271.296296284</v>
      </c>
      <c r="H23" s="65"/>
      <c r="I23">
        <v>31129735</v>
      </c>
      <c r="O23" s="76">
        <f>+P7-N20-O20-P20</f>
        <v>-2647924709.3422217</v>
      </c>
    </row>
    <row r="24" spans="2:17" x14ac:dyDescent="0.25">
      <c r="H24" s="65"/>
      <c r="I24" s="65">
        <f>+I22-I23</f>
        <v>28407383.723703712</v>
      </c>
    </row>
    <row r="28" spans="2:17" x14ac:dyDescent="0.25">
      <c r="D28" s="145" t="s">
        <v>941</v>
      </c>
      <c r="E28" s="145"/>
      <c r="F28">
        <v>98582263</v>
      </c>
      <c r="G28" s="76">
        <f>+F28*G7</f>
        <v>1478733.9449999998</v>
      </c>
      <c r="H28" s="79" t="s">
        <v>949</v>
      </c>
      <c r="I28" s="76">
        <f>+G28+G30</f>
        <v>4682657.4924999997</v>
      </c>
    </row>
    <row r="29" spans="2:17" hidden="1" x14ac:dyDescent="0.25">
      <c r="D29" t="s">
        <v>942</v>
      </c>
      <c r="F29">
        <v>106468844</v>
      </c>
      <c r="G29" s="76">
        <f>+F29*H7</f>
        <v>3726409.5400000005</v>
      </c>
      <c r="H29" s="79" t="s">
        <v>949</v>
      </c>
    </row>
    <row r="30" spans="2:17" x14ac:dyDescent="0.25">
      <c r="D30" t="s">
        <v>943</v>
      </c>
      <c r="F30" s="77">
        <v>98582263</v>
      </c>
      <c r="G30" s="76">
        <f>+F30*F7</f>
        <v>3203923.5475000003</v>
      </c>
      <c r="H30" s="79" t="s">
        <v>949</v>
      </c>
    </row>
    <row r="31" spans="2:17" x14ac:dyDescent="0.25">
      <c r="D31" t="s">
        <v>944</v>
      </c>
      <c r="F31" s="71">
        <v>1298323789.8</v>
      </c>
      <c r="G31" s="71">
        <v>22720000</v>
      </c>
      <c r="H31" s="80" t="s">
        <v>947</v>
      </c>
      <c r="I31" t="s">
        <v>945</v>
      </c>
    </row>
    <row r="32" spans="2:17" x14ac:dyDescent="0.25">
      <c r="G32" s="110">
        <v>31129735</v>
      </c>
    </row>
    <row r="33" spans="4:8" x14ac:dyDescent="0.25">
      <c r="H33" t="s">
        <v>948</v>
      </c>
    </row>
    <row r="36" spans="4:8" ht="18.75" x14ac:dyDescent="0.3">
      <c r="D36" s="111" t="s">
        <v>1082</v>
      </c>
      <c r="E36" s="112">
        <v>106468853</v>
      </c>
    </row>
    <row r="37" spans="4:8" ht="18.75" x14ac:dyDescent="0.3">
      <c r="D37" s="111" t="s">
        <v>1083</v>
      </c>
      <c r="E37" s="113">
        <v>-31129735</v>
      </c>
    </row>
    <row r="38" spans="4:8" ht="18.75" x14ac:dyDescent="0.3">
      <c r="D38" s="114" t="s">
        <v>1084</v>
      </c>
      <c r="E38" s="115">
        <f>SUM(E36:E37)</f>
        <v>75339118</v>
      </c>
    </row>
  </sheetData>
  <mergeCells count="10">
    <mergeCell ref="D28:E28"/>
    <mergeCell ref="B2:P2"/>
    <mergeCell ref="B5:B6"/>
    <mergeCell ref="C5:C6"/>
    <mergeCell ref="D5:D6"/>
    <mergeCell ref="E5:E6"/>
    <mergeCell ref="F5:I5"/>
    <mergeCell ref="N5:N6"/>
    <mergeCell ref="O5:O6"/>
    <mergeCell ref="P5:P6"/>
  </mergeCells>
  <conditionalFormatting sqref="B20">
    <cfRule type="duplicateValues" dxfId="7" priority="1"/>
  </conditionalFormatting>
  <pageMargins left="0.7" right="0.7" top="0.75" bottom="0.75" header="0.3" footer="0.3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R27"/>
  <sheetViews>
    <sheetView topLeftCell="A4" workbookViewId="0">
      <pane xSplit="3" ySplit="3" topLeftCell="D13" activePane="bottomRight" state="frozen"/>
      <selection activeCell="A4" sqref="A4"/>
      <selection pane="topRight" activeCell="D4" sqref="D4"/>
      <selection pane="bottomLeft" activeCell="A7" sqref="A7"/>
      <selection pane="bottomRight" activeCell="F18" sqref="F18:I18"/>
    </sheetView>
  </sheetViews>
  <sheetFormatPr defaultRowHeight="15" x14ac:dyDescent="0.25"/>
  <cols>
    <col min="1" max="1" width="5.42578125" customWidth="1"/>
    <col min="2" max="2" width="12.85546875" customWidth="1"/>
    <col min="3" max="3" width="15.7109375" customWidth="1"/>
    <col min="4" max="4" width="16.85546875" customWidth="1"/>
    <col min="5" max="5" width="17.42578125" customWidth="1"/>
    <col min="6" max="6" width="17.28515625" customWidth="1"/>
    <col min="7" max="7" width="15.5703125" customWidth="1"/>
    <col min="8" max="8" width="20" customWidth="1"/>
    <col min="9" max="9" width="17.85546875" customWidth="1"/>
    <col min="10" max="10" width="13" hidden="1" customWidth="1"/>
    <col min="11" max="11" width="15.42578125" hidden="1" customWidth="1"/>
    <col min="12" max="12" width="14.42578125" hidden="1" customWidth="1"/>
    <col min="13" max="13" width="12.28515625" hidden="1" customWidth="1"/>
    <col min="14" max="14" width="16.28515625" customWidth="1"/>
    <col min="15" max="15" width="17.5703125" customWidth="1"/>
    <col min="16" max="16" width="14.7109375" style="57" customWidth="1"/>
    <col min="17" max="17" width="17.140625" customWidth="1"/>
  </cols>
  <sheetData>
    <row r="2" spans="1:18" ht="19.5" x14ac:dyDescent="0.3">
      <c r="B2" s="146" t="s">
        <v>804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3" spans="1:18" s="6" customFormat="1" ht="19.5" x14ac:dyDescent="0.3">
      <c r="A3" s="5"/>
      <c r="B3" s="5"/>
      <c r="C3" s="5" t="s">
        <v>12</v>
      </c>
      <c r="D3" s="5" t="s">
        <v>13</v>
      </c>
      <c r="E3" s="5"/>
      <c r="F3" s="5"/>
      <c r="G3" s="5"/>
      <c r="H3" s="5"/>
      <c r="I3" s="5" t="s">
        <v>14</v>
      </c>
      <c r="P3" s="57"/>
    </row>
    <row r="4" spans="1:18" s="6" customFormat="1" ht="19.5" x14ac:dyDescent="0.3">
      <c r="A4" s="5"/>
      <c r="B4" s="147" t="s">
        <v>16</v>
      </c>
      <c r="C4" s="151" t="s">
        <v>797</v>
      </c>
      <c r="D4" s="151" t="s">
        <v>20</v>
      </c>
      <c r="E4" s="151" t="s">
        <v>10</v>
      </c>
      <c r="F4" s="153" t="s">
        <v>805</v>
      </c>
      <c r="G4" s="153"/>
      <c r="H4" s="153"/>
      <c r="I4" s="153"/>
      <c r="J4" s="60"/>
      <c r="K4" s="60"/>
      <c r="L4" s="60"/>
      <c r="M4" s="60"/>
      <c r="N4" s="151" t="s">
        <v>800</v>
      </c>
      <c r="O4" s="154" t="s">
        <v>802</v>
      </c>
      <c r="P4" s="156" t="s">
        <v>799</v>
      </c>
    </row>
    <row r="5" spans="1:18" ht="60.75" customHeight="1" x14ac:dyDescent="0.25">
      <c r="B5" s="148"/>
      <c r="C5" s="152"/>
      <c r="D5" s="152"/>
      <c r="E5" s="152"/>
      <c r="F5" s="2" t="s">
        <v>806</v>
      </c>
      <c r="G5" s="2" t="s">
        <v>807</v>
      </c>
      <c r="H5" s="2" t="s">
        <v>808</v>
      </c>
      <c r="I5" s="2" t="s">
        <v>798</v>
      </c>
      <c r="J5" s="51"/>
      <c r="K5" s="51"/>
      <c r="L5" s="24"/>
      <c r="M5" s="24"/>
      <c r="N5" s="152" t="s">
        <v>801</v>
      </c>
      <c r="O5" s="155"/>
      <c r="P5" s="157"/>
    </row>
    <row r="6" spans="1:18" s="10" customFormat="1" ht="24.75" customHeight="1" x14ac:dyDescent="0.25">
      <c r="A6" s="8"/>
      <c r="B6" s="3" t="s">
        <v>1</v>
      </c>
      <c r="C6" s="52"/>
      <c r="D6" s="4"/>
      <c r="E6" s="4"/>
      <c r="F6" s="50" t="s">
        <v>796</v>
      </c>
      <c r="G6" s="50" t="s">
        <v>795</v>
      </c>
      <c r="H6" s="142">
        <v>0.04</v>
      </c>
      <c r="I6" s="9"/>
      <c r="J6" s="53"/>
      <c r="K6" s="53"/>
      <c r="L6" s="54"/>
      <c r="M6" s="54"/>
      <c r="N6" s="54"/>
      <c r="O6" s="54"/>
      <c r="P6" s="116">
        <f>106468853-31129735</f>
        <v>75339118</v>
      </c>
    </row>
    <row r="7" spans="1:18" s="10" customFormat="1" ht="24.75" customHeight="1" x14ac:dyDescent="0.25">
      <c r="B7" s="15">
        <v>1</v>
      </c>
      <c r="C7" s="50">
        <f>SUMIFS('Chi tiết'!$L:$L,'Chi tiết'!$B:$B,'2025'!$B7,'Chi tiết'!$A:$A,"BH")</f>
        <v>419156178</v>
      </c>
      <c r="D7" s="50">
        <f>SUMIFS('Chi tiết'!$L:$L,'Chi tiết'!$B:$B,'2025'!$B7,'Chi tiết'!$A:$A,"TRA")</f>
        <v>-8522068</v>
      </c>
      <c r="E7" s="50">
        <f>+C7+D7</f>
        <v>410634110</v>
      </c>
      <c r="F7" s="50">
        <f t="shared" ref="F7:F9" si="0">ROUND(((C7+D7)/1.08)*3.25%,2)</f>
        <v>12357044.98</v>
      </c>
      <c r="G7" s="50">
        <f>ROUND(((C7+D7)/1.08)*1.5%,0)</f>
        <v>5703252</v>
      </c>
      <c r="H7" s="50">
        <f>ROUND((+C7+D7)*3.5%,0)</f>
        <v>14372194</v>
      </c>
      <c r="I7" s="50">
        <v>32432492</v>
      </c>
      <c r="J7" s="53"/>
      <c r="K7" s="53"/>
      <c r="L7" s="32">
        <v>37092861</v>
      </c>
      <c r="M7" s="55">
        <f>I7+L7</f>
        <v>69525353</v>
      </c>
      <c r="N7" s="55">
        <f>+E7-I7</f>
        <v>378201618</v>
      </c>
      <c r="O7" s="66"/>
      <c r="P7" s="58">
        <f>+P6+N7-O7</f>
        <v>453540736</v>
      </c>
      <c r="Q7" s="37">
        <v>378201605</v>
      </c>
    </row>
    <row r="8" spans="1:18" s="10" customFormat="1" ht="24.75" customHeight="1" x14ac:dyDescent="0.25">
      <c r="B8" s="15">
        <v>2</v>
      </c>
      <c r="C8" s="50">
        <f>SUMIFS('Chi tiết'!$L:$L,'Chi tiết'!B:B,'2025'!$B8,'Chi tiết'!$A:$A,"BH")</f>
        <v>99343067</v>
      </c>
      <c r="D8" s="50">
        <f>SUMIFS('Chi tiết'!$L:$L,'Chi tiết'!$B:$B,'2025'!$B8,'Chi tiết'!$A:$A,"TRA")</f>
        <v>-18960291</v>
      </c>
      <c r="E8" s="50">
        <f t="shared" ref="E8:E13" si="1">+C8+D8</f>
        <v>80382776</v>
      </c>
      <c r="F8" s="50">
        <f t="shared" si="0"/>
        <v>2418926.13</v>
      </c>
      <c r="G8" s="50">
        <f>ROUND(((C8+D8)/1.08)*1.5%,2)</f>
        <v>1116427.44</v>
      </c>
      <c r="H8" s="50">
        <f>ROUND((+C8+D8)*3.5%,2)</f>
        <v>2813397.16</v>
      </c>
      <c r="I8" s="50">
        <f t="shared" ref="I8" si="2">+SUM(F8:H8)</f>
        <v>6348750.7300000004</v>
      </c>
      <c r="J8" s="53"/>
      <c r="K8" s="53"/>
      <c r="L8" s="32">
        <v>2813397</v>
      </c>
      <c r="M8" s="55">
        <f>I8+L8</f>
        <v>9162147.7300000004</v>
      </c>
      <c r="N8" s="55">
        <f t="shared" ref="N8:N14" si="3">+E8-I8</f>
        <v>74034025.269999996</v>
      </c>
      <c r="O8" s="68">
        <v>378201605</v>
      </c>
      <c r="P8" s="58">
        <f>+P7+N8-O8</f>
        <v>149373156.26999998</v>
      </c>
      <c r="Q8" s="100">
        <v>149373130</v>
      </c>
      <c r="R8" s="99">
        <v>75339118</v>
      </c>
    </row>
    <row r="9" spans="1:18" s="10" customFormat="1" ht="24.75" customHeight="1" x14ac:dyDescent="0.25">
      <c r="B9" s="15">
        <v>3</v>
      </c>
      <c r="C9" s="50">
        <f>SUMIFS('Chi tiết'!$L:$L,'Chi tiết'!B:B,'2025'!$B9,'Chi tiết'!$A:$A,"BH")</f>
        <v>105556758</v>
      </c>
      <c r="D9" s="50">
        <f>SUMIFS('Chi tiết'!$L:$L,'Chi tiết'!$B:$B,'2025'!$B9,'Chi tiết'!$A:$A,"TRA")</f>
        <v>-24151031</v>
      </c>
      <c r="E9" s="50">
        <f t="shared" si="1"/>
        <v>81405727</v>
      </c>
      <c r="F9" s="50">
        <f t="shared" si="0"/>
        <v>2449709.38</v>
      </c>
      <c r="G9" s="50">
        <f t="shared" ref="G9:G15" si="4">ROUND(((C9+D9)/1.08)*1.5%,2)</f>
        <v>1130635.1000000001</v>
      </c>
      <c r="H9" s="50">
        <f t="shared" ref="H9:H15" si="5">ROUND((+C9+D9)*3.5%,2)</f>
        <v>2849200.45</v>
      </c>
      <c r="I9" s="50">
        <f t="shared" ref="I9:I16" si="6">+SUM(F9:H9)</f>
        <v>6429544.9299999997</v>
      </c>
      <c r="J9" s="53"/>
      <c r="K9" s="53"/>
      <c r="L9" s="32">
        <v>2813397</v>
      </c>
      <c r="M9" s="55">
        <f t="shared" ref="M9:M15" si="7">I9+L9</f>
        <v>9242941.9299999997</v>
      </c>
      <c r="N9" s="55">
        <f t="shared" si="3"/>
        <v>74976182.069999993</v>
      </c>
      <c r="O9" s="68">
        <v>149373130</v>
      </c>
      <c r="P9" s="58">
        <f>+P8+N9-O9</f>
        <v>74976208.339999974</v>
      </c>
      <c r="Q9" s="37">
        <v>74976175</v>
      </c>
    </row>
    <row r="10" spans="1:18" s="10" customFormat="1" ht="24.75" customHeight="1" x14ac:dyDescent="0.25">
      <c r="B10" s="15">
        <v>4</v>
      </c>
      <c r="C10" s="56">
        <f>SUMIFS('Chi tiết'!$L:$L,'Chi tiết'!B:B,'2025'!$B10,'Chi tiết'!$A:$A,"BH")</f>
        <v>111559341</v>
      </c>
      <c r="D10" s="56">
        <f>SUMIFS('Chi tiết'!$L:$L,'Chi tiết'!$B:$B,'2025'!$B10,'Chi tiết'!$A:$A,"TRA")</f>
        <v>-21693455</v>
      </c>
      <c r="E10" s="50">
        <f t="shared" si="1"/>
        <v>89865886</v>
      </c>
      <c r="F10" s="50">
        <f>ROUND(((C10+D10)/1.08)*3.25%,2)</f>
        <v>2704297.5</v>
      </c>
      <c r="G10" s="50">
        <f t="shared" si="4"/>
        <v>1248137.31</v>
      </c>
      <c r="H10" s="50">
        <f t="shared" si="5"/>
        <v>3145306.01</v>
      </c>
      <c r="I10" s="50">
        <f t="shared" si="6"/>
        <v>7097740.8200000003</v>
      </c>
      <c r="J10" s="53"/>
      <c r="K10" s="53"/>
      <c r="L10" s="32">
        <v>2813397</v>
      </c>
      <c r="M10" s="55">
        <f t="shared" si="7"/>
        <v>9911137.8200000003</v>
      </c>
      <c r="N10" s="55">
        <f t="shared" si="3"/>
        <v>82768145.180000007</v>
      </c>
      <c r="O10" s="70">
        <v>74976175</v>
      </c>
      <c r="P10" s="58">
        <f>+P9+N10-O10</f>
        <v>82768178.519999981</v>
      </c>
      <c r="Q10" s="37">
        <v>82768147</v>
      </c>
    </row>
    <row r="11" spans="1:18" s="10" customFormat="1" ht="24.75" customHeight="1" x14ac:dyDescent="0.25">
      <c r="B11" s="15">
        <v>5</v>
      </c>
      <c r="C11" s="50">
        <f>SUMIFS('Chi tiết'!$L:$L,'Chi tiết'!B:B,'2025'!$B11,'Chi tiết'!$A:$A,"BH")</f>
        <v>97549844</v>
      </c>
      <c r="D11" s="50">
        <f>SUMIFS('Chi tiết'!$L:$L,'Chi tiết'!$B:$B,'2025'!$B11,'Chi tiết'!$A:$A,"TRA")</f>
        <v>-14285945</v>
      </c>
      <c r="E11" s="50">
        <f t="shared" si="1"/>
        <v>83263899</v>
      </c>
      <c r="F11" s="50">
        <f>ROUND(((C11+D11)/1.08)*3.25%,2)</f>
        <v>2505626.59</v>
      </c>
      <c r="G11" s="50">
        <f t="shared" si="4"/>
        <v>1156443.04</v>
      </c>
      <c r="H11" s="50">
        <f t="shared" si="5"/>
        <v>2914236.47</v>
      </c>
      <c r="I11" s="50">
        <f t="shared" si="6"/>
        <v>6576306.0999999996</v>
      </c>
      <c r="J11" s="53"/>
      <c r="K11" s="53"/>
      <c r="L11" s="32">
        <v>2813397</v>
      </c>
      <c r="M11" s="55">
        <f t="shared" si="7"/>
        <v>9389703.0999999996</v>
      </c>
      <c r="N11" s="55">
        <f t="shared" si="3"/>
        <v>76687592.900000006</v>
      </c>
      <c r="O11" s="68">
        <v>82768147</v>
      </c>
      <c r="P11" s="58">
        <f t="shared" ref="P11:P16" si="8">+P10+N11-O11</f>
        <v>76687624.419999987</v>
      </c>
      <c r="Q11" s="37">
        <v>76687595</v>
      </c>
    </row>
    <row r="12" spans="1:18" s="10" customFormat="1" ht="24.75" customHeight="1" x14ac:dyDescent="0.25">
      <c r="B12" s="15">
        <v>6</v>
      </c>
      <c r="C12" s="50">
        <f>SUMIFS('Chi tiết'!$L:$L,'Chi tiết'!B:B,'2025'!$B12,'Chi tiết'!$A:$A,"BH")-1233403</f>
        <v>104561584</v>
      </c>
      <c r="D12" s="50">
        <f>SUMIFS('Chi tiết'!$L:$L,'Chi tiết'!$B:$B,'2025'!$B12,'Chi tiết'!$A:$A,"TRA")</f>
        <v>-10880768</v>
      </c>
      <c r="E12" s="50">
        <f t="shared" si="1"/>
        <v>93680816</v>
      </c>
      <c r="F12" s="50">
        <f>ROUND(((C12+D12)/1.08)*3.25%,2)</f>
        <v>2819098.63</v>
      </c>
      <c r="G12" s="50">
        <f t="shared" si="4"/>
        <v>1301122.44</v>
      </c>
      <c r="H12" s="50">
        <f t="shared" si="5"/>
        <v>3278828.56</v>
      </c>
      <c r="I12" s="50">
        <f t="shared" si="6"/>
        <v>7399049.6299999999</v>
      </c>
      <c r="J12" s="53"/>
      <c r="K12" s="53"/>
      <c r="L12" s="32">
        <v>2813397</v>
      </c>
      <c r="M12" s="55">
        <f t="shared" si="7"/>
        <v>10212446.629999999</v>
      </c>
      <c r="N12" s="55">
        <f t="shared" si="3"/>
        <v>86281766.370000005</v>
      </c>
      <c r="O12" s="68">
        <v>76687595</v>
      </c>
      <c r="P12" s="58">
        <f>+P11+N12-O12</f>
        <v>86281795.789999992</v>
      </c>
      <c r="Q12" s="37">
        <v>86281766</v>
      </c>
    </row>
    <row r="13" spans="1:18" s="10" customFormat="1" ht="24.75" customHeight="1" x14ac:dyDescent="0.25">
      <c r="B13" s="15">
        <v>7</v>
      </c>
      <c r="C13" s="50">
        <f>SUMIFS('Chi tiết'!$L:$L,'Chi tiết'!B:B,'2025'!$B13,'Chi tiết'!$A:$A,"BH")+1233403</f>
        <v>178193202</v>
      </c>
      <c r="D13" s="50">
        <f>SUMIFS('Chi tiết'!$L:$L,'Chi tiết'!$B:$B,'2025'!$B13,'Chi tiết'!$A:$A,"TRA")</f>
        <v>-14908438</v>
      </c>
      <c r="E13" s="50">
        <f t="shared" si="1"/>
        <v>163284764</v>
      </c>
      <c r="F13" s="50">
        <f>ROUND(((C13+D13)/1.08)*3.25%,2)</f>
        <v>4913661.88</v>
      </c>
      <c r="G13" s="50">
        <f t="shared" si="4"/>
        <v>2267843.94</v>
      </c>
      <c r="H13" s="50">
        <f t="shared" si="5"/>
        <v>5714966.7400000002</v>
      </c>
      <c r="I13" s="50">
        <f t="shared" si="6"/>
        <v>12896472.560000001</v>
      </c>
      <c r="J13" s="53"/>
      <c r="K13" s="53"/>
      <c r="L13" s="32">
        <v>2813397</v>
      </c>
      <c r="M13" s="55">
        <f t="shared" si="7"/>
        <v>15709869.560000001</v>
      </c>
      <c r="N13" s="55">
        <f t="shared" si="3"/>
        <v>150388291.44</v>
      </c>
      <c r="O13" s="68">
        <v>86281766</v>
      </c>
      <c r="P13" s="58">
        <f t="shared" si="8"/>
        <v>150388321.22999999</v>
      </c>
      <c r="Q13" s="37">
        <f>+N13</f>
        <v>150388291.44</v>
      </c>
    </row>
    <row r="14" spans="1:18" s="10" customFormat="1" ht="24.75" customHeight="1" x14ac:dyDescent="0.25">
      <c r="B14" s="15">
        <v>8</v>
      </c>
      <c r="C14" s="50">
        <f>SUMIFS('Chi tiết'!$L:$L,'Chi tiết'!B:B,'2025'!$B14,'Chi tiết'!$A:$A,"BH")</f>
        <v>155741402</v>
      </c>
      <c r="D14" s="50">
        <f>SUMIFS('Chi tiết'!$L:$L,'Chi tiết'!$B:$B,'2025'!$B14,'Chi tiết'!$A:$A,"TRA")</f>
        <v>-14339459</v>
      </c>
      <c r="E14" s="50">
        <f t="shared" ref="E14:E15" si="9">+C14+D14</f>
        <v>141401943</v>
      </c>
      <c r="F14" s="50">
        <f t="shared" ref="F14:F15" si="10">ROUND(((C14+D14)/1.08)*3.25%,2)</f>
        <v>4255151.0599999996</v>
      </c>
      <c r="G14" s="50">
        <f t="shared" si="4"/>
        <v>1963915.88</v>
      </c>
      <c r="H14" s="50">
        <f t="shared" si="5"/>
        <v>4949068.01</v>
      </c>
      <c r="I14" s="50">
        <f t="shared" si="6"/>
        <v>11168134.949999999</v>
      </c>
      <c r="J14" s="53"/>
      <c r="K14" s="53"/>
      <c r="L14" s="32">
        <v>2813397</v>
      </c>
      <c r="M14" s="55">
        <f t="shared" si="7"/>
        <v>13981531.949999999</v>
      </c>
      <c r="N14" s="55">
        <f t="shared" si="3"/>
        <v>130233808.05</v>
      </c>
      <c r="O14" s="67">
        <v>150388295</v>
      </c>
      <c r="P14" s="58">
        <f t="shared" si="8"/>
        <v>130233834.27999997</v>
      </c>
      <c r="Q14" s="37">
        <f>+N14</f>
        <v>130233808.05</v>
      </c>
    </row>
    <row r="15" spans="1:18" s="10" customFormat="1" ht="24.75" customHeight="1" x14ac:dyDescent="0.25">
      <c r="B15" s="15">
        <v>9</v>
      </c>
      <c r="C15" s="50">
        <f>SUMIFS('Chi tiết'!$L:$L,'Chi tiết'!B:B,'2025'!$B15,'Chi tiết'!$A:$A,"BH")</f>
        <v>167278994</v>
      </c>
      <c r="D15" s="50">
        <f>SUMIFS('Chi tiết'!$L:$L,'Chi tiết'!$B:$B,'2025'!$B15,'Chi tiết'!$A:$A,"TRA")</f>
        <v>-10365655</v>
      </c>
      <c r="E15" s="50">
        <f t="shared" si="9"/>
        <v>156913339</v>
      </c>
      <c r="F15" s="50">
        <f t="shared" si="10"/>
        <v>4721929.18</v>
      </c>
      <c r="G15" s="50">
        <f t="shared" si="4"/>
        <v>2179351.9300000002</v>
      </c>
      <c r="H15" s="50">
        <f t="shared" si="5"/>
        <v>5491966.8700000001</v>
      </c>
      <c r="I15" s="50">
        <f t="shared" si="6"/>
        <v>12393247.98</v>
      </c>
      <c r="J15" s="53"/>
      <c r="K15" s="53"/>
      <c r="L15" s="32">
        <v>2813397</v>
      </c>
      <c r="M15" s="55">
        <f t="shared" si="7"/>
        <v>15206644.98</v>
      </c>
      <c r="N15" s="55">
        <f>+E15-I15</f>
        <v>144520091.02000001</v>
      </c>
      <c r="O15" s="54">
        <v>130233793</v>
      </c>
      <c r="P15" s="58">
        <f t="shared" si="8"/>
        <v>144520132.29999995</v>
      </c>
      <c r="Q15" s="37">
        <f>+N15</f>
        <v>144520091.02000001</v>
      </c>
    </row>
    <row r="16" spans="1:18" s="10" customFormat="1" ht="24.75" customHeight="1" x14ac:dyDescent="0.25">
      <c r="B16" s="15">
        <v>10</v>
      </c>
      <c r="C16" s="50">
        <f>SUMIFS('Chi tiết'!$L:$L,'Chi tiết'!B:B,'2025'!$B16,'Chi tiết'!$A:$A,"BH")</f>
        <v>157987063</v>
      </c>
      <c r="D16" s="50">
        <f>SUMIFS('Chi tiết'!$L:$L,'Chi tiết'!$B:$B,'2025'!$B16,'Chi tiết'!$A:$A,"TRA")</f>
        <v>-17902714</v>
      </c>
      <c r="E16" s="50">
        <f t="shared" ref="E16" si="11">+C16+D16</f>
        <v>140084349</v>
      </c>
      <c r="F16" s="50">
        <f t="shared" ref="F16" si="12">ROUND((C16+D16)*3.25%,2)</f>
        <v>4552741.34</v>
      </c>
      <c r="G16" s="50">
        <v>2369806</v>
      </c>
      <c r="H16" s="50">
        <v>5871915</v>
      </c>
      <c r="I16" s="50">
        <f t="shared" si="6"/>
        <v>12794462.34</v>
      </c>
      <c r="J16" s="53"/>
      <c r="K16" s="53"/>
      <c r="L16" s="32">
        <v>2813397</v>
      </c>
      <c r="M16" s="55">
        <f t="shared" ref="M16" si="13">I16+L16</f>
        <v>15607859.34</v>
      </c>
      <c r="N16" s="55">
        <f>+E16-I16</f>
        <v>127289886.66</v>
      </c>
      <c r="O16" s="55">
        <v>144520073</v>
      </c>
      <c r="P16" s="58">
        <f t="shared" si="8"/>
        <v>127289945.95999992</v>
      </c>
      <c r="Q16" s="37">
        <f>+N16</f>
        <v>127289886.66</v>
      </c>
    </row>
    <row r="17" spans="2:17" s="10" customFormat="1" ht="24.75" customHeight="1" x14ac:dyDescent="0.25">
      <c r="B17" s="15" t="s">
        <v>1253</v>
      </c>
      <c r="C17" s="50">
        <f>SUMIFS('Chi tiết'!$L:$L,'Chi tiết'!B:B,'2025'!$B17,'Chi tiết'!$A:$A,"BH")</f>
        <v>0</v>
      </c>
      <c r="D17" s="50">
        <f>SUMIFS('Chi tiết'!$L:$L,'Chi tiết'!$B:$B,'2025'!$B17,'Chi tiết'!$A:$A,"TRA")</f>
        <v>0</v>
      </c>
      <c r="E17" s="50">
        <f t="shared" ref="E17:E19" si="14">+C17+D17</f>
        <v>0</v>
      </c>
      <c r="F17" s="50">
        <v>3131636</v>
      </c>
      <c r="G17" s="50">
        <v>4441413</v>
      </c>
      <c r="H17" s="50">
        <v>23316195</v>
      </c>
      <c r="I17" s="50">
        <v>29264386</v>
      </c>
      <c r="J17" s="53"/>
      <c r="K17" s="53"/>
      <c r="L17" s="32">
        <v>2813397</v>
      </c>
      <c r="M17" s="55">
        <f t="shared" ref="M17:M18" si="15">I17+L17</f>
        <v>32077783</v>
      </c>
      <c r="N17" s="55">
        <f>+E17-I17</f>
        <v>-29264386</v>
      </c>
      <c r="O17" s="55">
        <v>98025500.659999996</v>
      </c>
      <c r="P17" s="58">
        <f t="shared" ref="P17:P19" si="16">+P16+N17-O17</f>
        <v>59.299999922513962</v>
      </c>
      <c r="Q17" s="37">
        <f>+N17</f>
        <v>-29264386</v>
      </c>
    </row>
    <row r="18" spans="2:17" s="10" customFormat="1" ht="24.75" customHeight="1" x14ac:dyDescent="0.25">
      <c r="B18" s="15">
        <v>11</v>
      </c>
      <c r="C18" s="50">
        <f>SUMIFS('Chi tiết'!$L:$L,'Chi tiết'!B:B,'2025'!$B18,'Chi tiết'!$A:$A,"BH")</f>
        <v>139208108</v>
      </c>
      <c r="D18" s="50">
        <f>SUMIFS('Chi tiết'!$L:$L,'Chi tiết'!$B:$B,'2025'!$B18,'Chi tiết'!$A:$A,"TRA")</f>
        <v>-16160125</v>
      </c>
      <c r="E18" s="50">
        <f t="shared" si="14"/>
        <v>123047983</v>
      </c>
      <c r="F18" s="50">
        <f t="shared" ref="F18:F19" si="17">ROUND((C18+D18)*3.25%,2)</f>
        <v>3999059.45</v>
      </c>
      <c r="G18" s="50">
        <f>C18*1.5%</f>
        <v>2088121.6199999999</v>
      </c>
      <c r="H18" s="50">
        <f>ROUND(E18*0.5%,2)+ROUND(E18*2%,2)+ROUND(C18*1.5%,2)</f>
        <v>5164321.2</v>
      </c>
      <c r="I18" s="50">
        <f t="shared" ref="I18:I19" si="18">+SUM(F18:H18)</f>
        <v>11251502.27</v>
      </c>
      <c r="J18" s="53"/>
      <c r="K18" s="53"/>
      <c r="L18" s="32">
        <v>2813397</v>
      </c>
      <c r="M18" s="55">
        <f t="shared" si="15"/>
        <v>14064899.27</v>
      </c>
      <c r="N18" s="55">
        <f>+E18-I18</f>
        <v>111796480.73</v>
      </c>
      <c r="O18" s="144">
        <v>111796470</v>
      </c>
      <c r="P18" s="58">
        <f t="shared" si="16"/>
        <v>70.029999926686287</v>
      </c>
    </row>
    <row r="19" spans="2:17" s="10" customFormat="1" ht="24.75" customHeight="1" x14ac:dyDescent="0.25">
      <c r="B19" s="15">
        <v>12</v>
      </c>
      <c r="C19" s="50">
        <f>SUMIFS('Chi tiết'!$L:$L,'Chi tiết'!B:B,'2025'!$B19,'Chi tiết'!$A:$A,"BH")</f>
        <v>190734339</v>
      </c>
      <c r="D19" s="50">
        <f>SUMIFS('Chi tiết'!$L:$L,'Chi tiết'!$B:$B,'2025'!$B19,'Chi tiết'!$A:$A,"TRA")</f>
        <v>-9467606.1600000039</v>
      </c>
      <c r="E19" s="50">
        <f t="shared" si="14"/>
        <v>181266732.84</v>
      </c>
      <c r="F19" s="50">
        <f t="shared" si="17"/>
        <v>5891168.8200000003</v>
      </c>
      <c r="G19" s="50">
        <f>C19*1.5%</f>
        <v>2861015.085</v>
      </c>
      <c r="H19" s="50">
        <f>ROUND(E19*0.5%,2)+ROUND(E19*2%,2)+ROUND(C19*1.5%,2)</f>
        <v>7392683.4100000001</v>
      </c>
      <c r="I19" s="50">
        <f t="shared" si="18"/>
        <v>16144867.315000001</v>
      </c>
      <c r="J19" s="54"/>
      <c r="K19" s="54"/>
      <c r="L19" s="54"/>
      <c r="M19" s="54"/>
      <c r="N19" s="55">
        <f>+E19-I19</f>
        <v>165121865.52500001</v>
      </c>
      <c r="O19" s="54"/>
      <c r="P19" s="58">
        <f t="shared" si="16"/>
        <v>165121935.55499995</v>
      </c>
    </row>
    <row r="20" spans="2:17" s="10" customFormat="1" ht="24.75" customHeight="1" x14ac:dyDescent="0.25">
      <c r="B20" s="21" t="s">
        <v>803</v>
      </c>
      <c r="C20" s="14">
        <f>SUBTOTAL(9,C7:C19)</f>
        <v>1926869880</v>
      </c>
      <c r="D20" s="14">
        <f t="shared" ref="D20:O20" si="19">SUBTOTAL(9,D7:D19)</f>
        <v>-181637555.16</v>
      </c>
      <c r="E20" s="14">
        <f t="shared" si="19"/>
        <v>1745232324.8399999</v>
      </c>
      <c r="F20" s="14">
        <f t="shared" si="19"/>
        <v>56720050.940000005</v>
      </c>
      <c r="G20" s="14">
        <f t="shared" si="19"/>
        <v>29827484.785</v>
      </c>
      <c r="H20" s="14">
        <f t="shared" si="19"/>
        <v>87274278.87999998</v>
      </c>
      <c r="I20" s="14">
        <f t="shared" si="19"/>
        <v>172196957.62500003</v>
      </c>
      <c r="J20" s="14">
        <f t="shared" si="19"/>
        <v>0</v>
      </c>
      <c r="K20" s="14">
        <f t="shared" si="19"/>
        <v>0</v>
      </c>
      <c r="L20" s="14">
        <f t="shared" si="19"/>
        <v>68040228</v>
      </c>
      <c r="M20" s="14">
        <f t="shared" si="19"/>
        <v>224092318.30999997</v>
      </c>
      <c r="N20" s="14">
        <f t="shared" si="19"/>
        <v>1573035367.2150002</v>
      </c>
      <c r="O20" s="14">
        <f t="shared" si="19"/>
        <v>1483252549.6600001</v>
      </c>
      <c r="P20" s="59">
        <f>+P14</f>
        <v>130233834.27999997</v>
      </c>
      <c r="Q20" s="59">
        <f>SUM(Q13:Q19)</f>
        <v>523167691.16999996</v>
      </c>
    </row>
    <row r="21" spans="2:17" x14ac:dyDescent="0.25">
      <c r="I21">
        <f>+'Tổng hợp '!E18</f>
        <v>-156052090.94</v>
      </c>
      <c r="O21" s="69"/>
    </row>
    <row r="22" spans="2:17" x14ac:dyDescent="0.25">
      <c r="H22" s="65"/>
      <c r="I22" s="65">
        <f>+I21+I20</f>
        <v>16144866.685000032</v>
      </c>
      <c r="O22" s="23"/>
    </row>
    <row r="23" spans="2:17" x14ac:dyDescent="0.25">
      <c r="H23" s="65"/>
    </row>
    <row r="24" spans="2:17" x14ac:dyDescent="0.25">
      <c r="H24" s="65"/>
    </row>
    <row r="27" spans="2:17" x14ac:dyDescent="0.25">
      <c r="E27" s="76"/>
    </row>
  </sheetData>
  <mergeCells count="9">
    <mergeCell ref="B4:B5"/>
    <mergeCell ref="B2:P2"/>
    <mergeCell ref="C4:C5"/>
    <mergeCell ref="D4:D5"/>
    <mergeCell ref="E4:E5"/>
    <mergeCell ref="F4:I4"/>
    <mergeCell ref="N4:N5"/>
    <mergeCell ref="O4:O5"/>
    <mergeCell ref="P4:P5"/>
  </mergeCells>
  <conditionalFormatting sqref="B20">
    <cfRule type="duplicateValues" dxfId="6" priority="1"/>
  </conditionalFormatting>
  <pageMargins left="0.7" right="0.7" top="0.75" bottom="0.75" header="0.3" footer="0.3"/>
  <pageSetup paperSize="9" scale="65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N18"/>
  <sheetViews>
    <sheetView tabSelected="1" topLeftCell="A4" zoomScaleNormal="100" workbookViewId="0">
      <selection activeCell="E16" sqref="E16"/>
    </sheetView>
  </sheetViews>
  <sheetFormatPr defaultRowHeight="15" x14ac:dyDescent="0.25"/>
  <cols>
    <col min="1" max="1" width="5.42578125" customWidth="1"/>
    <col min="2" max="2" width="9.85546875" customWidth="1"/>
    <col min="3" max="3" width="21" customWidth="1"/>
    <col min="4" max="4" width="23.28515625" customWidth="1"/>
    <col min="5" max="5" width="18.5703125" customWidth="1"/>
    <col min="6" max="6" width="18.42578125" customWidth="1"/>
    <col min="7" max="7" width="17.28515625" customWidth="1"/>
    <col min="8" max="8" width="22" customWidth="1"/>
    <col min="9" max="9" width="13" hidden="1" customWidth="1"/>
    <col min="10" max="10" width="15.42578125" hidden="1" customWidth="1"/>
    <col min="11" max="11" width="14.42578125" hidden="1" customWidth="1"/>
    <col min="12" max="12" width="12.28515625" hidden="1" customWidth="1"/>
    <col min="13" max="13" width="17.5703125" style="71" customWidth="1"/>
    <col min="14" max="14" width="18.42578125" customWidth="1"/>
  </cols>
  <sheetData>
    <row r="2" spans="1:14" ht="19.5" x14ac:dyDescent="0.3">
      <c r="B2" s="146" t="s">
        <v>22</v>
      </c>
      <c r="C2" s="146"/>
      <c r="D2" s="146"/>
      <c r="E2" s="146"/>
      <c r="F2" s="146"/>
      <c r="G2" s="146"/>
      <c r="H2" s="146"/>
    </row>
    <row r="3" spans="1:14" s="6" customFormat="1" ht="19.5" x14ac:dyDescent="0.3">
      <c r="A3" s="5"/>
      <c r="B3" s="5"/>
      <c r="C3" s="5" t="s">
        <v>12</v>
      </c>
      <c r="D3" s="5" t="s">
        <v>13</v>
      </c>
      <c r="E3" s="5" t="s">
        <v>14</v>
      </c>
      <c r="F3" s="5" t="s">
        <v>15</v>
      </c>
      <c r="G3" s="5"/>
      <c r="H3" s="5"/>
      <c r="M3" s="72"/>
    </row>
    <row r="4" spans="1:14" ht="35.65" customHeight="1" x14ac:dyDescent="0.25">
      <c r="B4" s="1" t="s">
        <v>16</v>
      </c>
      <c r="C4" s="7" t="s">
        <v>797</v>
      </c>
      <c r="D4" s="2" t="s">
        <v>20</v>
      </c>
      <c r="E4" s="2" t="s">
        <v>0</v>
      </c>
      <c r="F4" s="2" t="s">
        <v>19</v>
      </c>
      <c r="G4" s="2" t="s">
        <v>17</v>
      </c>
      <c r="H4" s="2" t="s">
        <v>18</v>
      </c>
      <c r="I4" s="19"/>
      <c r="J4" s="19"/>
    </row>
    <row r="5" spans="1:14" s="10" customFormat="1" ht="24.75" customHeight="1" x14ac:dyDescent="0.25">
      <c r="A5" s="8"/>
      <c r="B5" s="3" t="s">
        <v>1</v>
      </c>
      <c r="C5" s="13"/>
      <c r="D5" s="4"/>
      <c r="E5" s="9"/>
      <c r="F5" s="9"/>
      <c r="G5" s="9"/>
      <c r="H5" s="116">
        <f>106468853-31129735</f>
        <v>75339118</v>
      </c>
      <c r="I5" s="17"/>
      <c r="J5" s="17"/>
      <c r="M5" s="37">
        <f>+H5</f>
        <v>75339118</v>
      </c>
      <c r="N5" s="33"/>
    </row>
    <row r="6" spans="1:14" s="10" customFormat="1" ht="24.75" customHeight="1" x14ac:dyDescent="0.25">
      <c r="A6" s="79"/>
      <c r="B6" s="15">
        <v>1</v>
      </c>
      <c r="C6" s="11">
        <f>SUMIFS('Chi tiết'!$L:$L,'Chi tiết'!$B:$B,'Tổng hợp '!$B6,'Chi tiết'!$A:$A,"BH")</f>
        <v>419156178</v>
      </c>
      <c r="D6" s="11">
        <f>SUMIFS('Chi tiết'!$L:$L,'Chi tiết'!$B:$B,'Tổng hợp '!$B6,'Chi tiết'!$A:$A,"TRA")</f>
        <v>-8522068</v>
      </c>
      <c r="E6" s="11">
        <f>SUMIFS('Chi tiết'!$L:$L,'Chi tiết'!$B:$B,'Tổng hợp '!$B6,'Chi tiết'!$A:$A,"GT")</f>
        <v>-32432492</v>
      </c>
      <c r="F6" s="11">
        <f>SUMIFS('Chi tiết'!$L:$L,'Chi tiết'!$B:$B,'Tổng hợp '!$B6,'Chi tiết'!$A:$A,"TT")</f>
        <v>0</v>
      </c>
      <c r="G6" s="11">
        <f>SUM(C6:E6)</f>
        <v>378201618</v>
      </c>
      <c r="H6" s="11">
        <f>+H5+SUM(F6:G6)</f>
        <v>453540736</v>
      </c>
      <c r="I6" s="17"/>
      <c r="J6" s="17"/>
      <c r="K6" s="32">
        <v>37092861</v>
      </c>
      <c r="L6" s="33">
        <f>E6+K6</f>
        <v>4660369</v>
      </c>
      <c r="M6" s="37">
        <v>22720666</v>
      </c>
    </row>
    <row r="7" spans="1:14" s="10" customFormat="1" ht="24.75" customHeight="1" x14ac:dyDescent="0.25">
      <c r="B7" s="15">
        <v>2</v>
      </c>
      <c r="C7" s="11">
        <f>SUMIFS('Chi tiết'!$L:$L,'Chi tiết'!B:B,'Tổng hợp '!$B7,'Chi tiết'!$A:$A,"BH")</f>
        <v>99343067</v>
      </c>
      <c r="D7" s="11">
        <f>SUMIFS('Chi tiết'!$L:$L,'Chi tiết'!$B:$B,'Tổng hợp '!$B7,'Chi tiết'!$A:$A,"TRA")</f>
        <v>-18960291</v>
      </c>
      <c r="E7" s="11">
        <f>SUMIFS('Chi tiết'!$L:$L,'Chi tiết'!$B:$B,'Tổng hợp '!$B7,'Chi tiết'!$A:$A,"GT")</f>
        <v>-6348751</v>
      </c>
      <c r="F7" s="11">
        <f>SUMIFS('Chi tiết'!$L:$L,'Chi tiết'!$B:$B,'Tổng hợp '!$B7,'Chi tiết'!$A:$A,"TT")</f>
        <v>-378201605</v>
      </c>
      <c r="G7" s="117">
        <f t="shared" ref="G7:G14" si="0">SUM(C7:E7)</f>
        <v>74034025</v>
      </c>
      <c r="H7" s="11">
        <f t="shared" ref="H7:H17" si="1">+H6+SUM(F7:G7)</f>
        <v>149373156</v>
      </c>
      <c r="I7" s="17"/>
      <c r="J7" s="17"/>
      <c r="K7" s="32">
        <v>2813397</v>
      </c>
      <c r="L7" s="33">
        <f>E7+K7</f>
        <v>-3535354</v>
      </c>
      <c r="M7" s="37"/>
    </row>
    <row r="8" spans="1:14" s="10" customFormat="1" ht="24.75" customHeight="1" x14ac:dyDescent="0.25">
      <c r="B8" s="15">
        <v>3</v>
      </c>
      <c r="C8" s="11">
        <f>SUMIFS('Chi tiết'!$L:$L,'Chi tiết'!B:B,'Tổng hợp '!$B8,'Chi tiết'!$A:$A,"BH")</f>
        <v>105556758</v>
      </c>
      <c r="D8" s="11">
        <f>SUMIFS('Chi tiết'!$L:$L,'Chi tiết'!$B:$B,'Tổng hợp '!$B8,'Chi tiết'!$A:$A,"TRA")</f>
        <v>-24151031</v>
      </c>
      <c r="E8" s="11">
        <f>SUMIFS('Chi tiết'!$L:$L,'Chi tiết'!$B:$B,'Tổng hợp '!$B8,'Chi tiết'!$A:$A,"GT")</f>
        <v>-6429545</v>
      </c>
      <c r="F8" s="117">
        <f>SUMIFS('Chi tiết'!$L:$L,'Chi tiết'!$B:$B,'Tổng hợp '!$B8,'Chi tiết'!$A:$A,"TT")</f>
        <v>-149373130</v>
      </c>
      <c r="G8" s="11">
        <f t="shared" si="0"/>
        <v>74976182</v>
      </c>
      <c r="H8" s="11">
        <f t="shared" si="1"/>
        <v>74976208</v>
      </c>
      <c r="I8" s="17"/>
      <c r="J8" s="17"/>
      <c r="K8" s="32">
        <v>3726411</v>
      </c>
      <c r="L8" s="33">
        <f>E8+K8</f>
        <v>-2703134</v>
      </c>
      <c r="M8" s="37">
        <v>75339118</v>
      </c>
    </row>
    <row r="9" spans="1:14" s="10" customFormat="1" ht="24.75" customHeight="1" x14ac:dyDescent="0.25">
      <c r="B9" s="15">
        <v>4</v>
      </c>
      <c r="C9" s="20">
        <f>SUMIFS('Chi tiết'!$L:$L,'Chi tiết'!B:B,'Tổng hợp '!$B9,'Chi tiết'!$A:$A,"BH")</f>
        <v>111559341</v>
      </c>
      <c r="D9" s="20">
        <f>SUMIFS('Chi tiết'!$L:$L,'Chi tiết'!$B:$B,'Tổng hợp '!$B9,'Chi tiết'!$A:$A,"TRA")</f>
        <v>-21693455</v>
      </c>
      <c r="E9" s="20">
        <f>SUMIFS('Chi tiết'!$L:$L,'Chi tiết'!$B:$B,'Tổng hợp '!$B9,'Chi tiết'!$A:$A,"GT")</f>
        <v>-7097740</v>
      </c>
      <c r="F9" s="20">
        <f>SUMIFS('Chi tiết'!$L:$L,'Chi tiết'!$B:$B,'Tổng hợp '!$B9,'Chi tiết'!$A:$A,"TT")</f>
        <v>-74976175</v>
      </c>
      <c r="G9" s="11">
        <f t="shared" si="0"/>
        <v>82768146</v>
      </c>
      <c r="H9" s="11">
        <f t="shared" si="1"/>
        <v>82768179</v>
      </c>
      <c r="I9" s="17"/>
      <c r="J9" s="17"/>
      <c r="K9" s="32">
        <v>6429551.7199999988</v>
      </c>
      <c r="L9" s="33">
        <f>E9+K9</f>
        <v>-668188.28000000119</v>
      </c>
      <c r="M9" s="37">
        <v>3726410</v>
      </c>
    </row>
    <row r="10" spans="1:14" s="10" customFormat="1" ht="24.75" customHeight="1" x14ac:dyDescent="0.25">
      <c r="B10" s="15">
        <v>5</v>
      </c>
      <c r="C10" s="11">
        <f>SUMIFS('Chi tiết'!$L:$L,'Chi tiết'!B:B,'Tổng hợp '!$B10,'Chi tiết'!$A:$A,"BH")</f>
        <v>97549844</v>
      </c>
      <c r="D10" s="11">
        <f>SUMIFS('Chi tiết'!$L:$L,'Chi tiết'!$B:$B,'Tổng hợp '!$B10,'Chi tiết'!$A:$A,"TRA")</f>
        <v>-14285945</v>
      </c>
      <c r="E10" s="11">
        <f>SUMIFS('Chi tiết'!$L:$L,'Chi tiết'!$B:$B,'Tổng hợp '!$B10,'Chi tiết'!$A:$A,"GT")</f>
        <v>-6576308</v>
      </c>
      <c r="F10" s="11">
        <f>SUMIFS('Chi tiết'!$L:$L,'Chi tiết'!$B:$B,'Tổng hợp '!$B10,'Chi tiết'!$A:$A,"TT")</f>
        <v>-82768147</v>
      </c>
      <c r="G10" s="11">
        <f t="shared" si="0"/>
        <v>76687591</v>
      </c>
      <c r="H10" s="11">
        <f t="shared" si="1"/>
        <v>76687623</v>
      </c>
      <c r="I10" s="17">
        <v>109542237.60000002</v>
      </c>
      <c r="J10" s="17">
        <f>H10-I10</f>
        <v>-32854614.600000024</v>
      </c>
      <c r="K10" s="32">
        <v>7097739</v>
      </c>
      <c r="L10" s="33">
        <f>E10+K10</f>
        <v>521431</v>
      </c>
      <c r="M10" s="37"/>
    </row>
    <row r="11" spans="1:14" s="10" customFormat="1" ht="24.75" customHeight="1" x14ac:dyDescent="0.25">
      <c r="B11" s="15">
        <v>6</v>
      </c>
      <c r="C11" s="11">
        <f>SUMIFS('Chi tiết'!$L:$L,'Chi tiết'!B:B,'Tổng hợp '!$B11,'Chi tiết'!$A:$A,"BH")</f>
        <v>105794987</v>
      </c>
      <c r="D11" s="11">
        <f>SUMIFS('Chi tiết'!$L:$L,'Chi tiết'!$B:$B,'Tổng hợp '!$B11,'Chi tiết'!$A:$A,"TRA")</f>
        <v>-10880768</v>
      </c>
      <c r="E11" s="11">
        <f>SUMIFS('Chi tiết'!$L:$L,'Chi tiết'!$B:$B,'Tổng hợp '!$B11,'Chi tiết'!$A:$A,"GT")</f>
        <v>-7399050</v>
      </c>
      <c r="F11" s="11">
        <f>SUMIFS('Chi tiết'!$L:$L,'Chi tiết'!$B:$B,'Tổng hợp '!$B11,'Chi tiết'!$A:$A,"TT")</f>
        <v>-76687595</v>
      </c>
      <c r="G11" s="11">
        <f t="shared" si="0"/>
        <v>87515169</v>
      </c>
      <c r="H11" s="11">
        <f t="shared" si="1"/>
        <v>87515197</v>
      </c>
      <c r="I11" s="17"/>
      <c r="J11" s="17"/>
      <c r="M11" s="37"/>
      <c r="N11" s="33"/>
    </row>
    <row r="12" spans="1:14" s="10" customFormat="1" ht="24.75" customHeight="1" x14ac:dyDescent="0.25">
      <c r="B12" s="15">
        <v>7</v>
      </c>
      <c r="C12" s="11">
        <f>SUMIFS('Chi tiết'!$L:$L,'Chi tiết'!B:B,'Tổng hợp '!$B12,'Chi tiết'!$A:$A,"BH")</f>
        <v>176959799</v>
      </c>
      <c r="D12" s="11">
        <f>SUMIFS('Chi tiết'!$L:$L,'Chi tiết'!$B:$B,'Tổng hợp '!$B12,'Chi tiết'!$A:$A,"TRA")</f>
        <v>-14908438</v>
      </c>
      <c r="E12" s="11">
        <f>SUMIFS('Chi tiết'!$L:$L,'Chi tiết'!$B:$B,'Tổng hợp '!$B12,'Chi tiết'!$A:$A,"GT")</f>
        <v>-12896474</v>
      </c>
      <c r="F12" s="11">
        <f>SUMIFS('Chi tiết'!$L:$L,'Chi tiết'!$B:$B,'Tổng hợp '!$B12,'Chi tiết'!$A:$A,"TT")</f>
        <v>-86281766</v>
      </c>
      <c r="G12" s="11">
        <f t="shared" si="0"/>
        <v>149154887</v>
      </c>
      <c r="H12" s="11">
        <f t="shared" si="1"/>
        <v>150388318</v>
      </c>
      <c r="M12" s="37"/>
      <c r="N12" s="33"/>
    </row>
    <row r="13" spans="1:14" s="10" customFormat="1" ht="24.75" customHeight="1" x14ac:dyDescent="0.25">
      <c r="B13" s="15">
        <v>8</v>
      </c>
      <c r="C13" s="11">
        <f>SUMIFS('Chi tiết'!$L:$L,'Chi tiết'!B:B,'Tổng hợp '!$B13,'Chi tiết'!$A:$A,"BH")</f>
        <v>155741402</v>
      </c>
      <c r="D13" s="11">
        <f>SUMIFS('Chi tiết'!$L:$L,'Chi tiết'!$B:$B,'Tổng hợp '!$B13,'Chi tiết'!$A:$A,"TRA")</f>
        <v>-14339459</v>
      </c>
      <c r="E13" s="11">
        <f>SUMIFS('Chi tiết'!$L:$L,'Chi tiết'!$B:$B,'Tổng hợp '!$B13,'Chi tiết'!$A:$A,"GT")</f>
        <v>-11168135.07</v>
      </c>
      <c r="F13" s="11">
        <f>SUMIFS('Chi tiết'!$L:$L,'Chi tiết'!$B:$B,'Tổng hợp '!$B13,'Chi tiết'!$A:$A,"TT")</f>
        <v>-150388295</v>
      </c>
      <c r="G13" s="11">
        <f t="shared" si="0"/>
        <v>130233807.93000001</v>
      </c>
      <c r="H13" s="11">
        <f t="shared" si="1"/>
        <v>130233830.93000001</v>
      </c>
      <c r="M13" s="37"/>
    </row>
    <row r="14" spans="1:14" s="10" customFormat="1" ht="24.75" customHeight="1" x14ac:dyDescent="0.25">
      <c r="B14" s="15">
        <v>9</v>
      </c>
      <c r="C14" s="11">
        <f>SUMIFS('Chi tiết'!$L:$L,'Chi tiết'!B:B,'Tổng hợp '!$B14,'Chi tiết'!$A:$A,"BH")</f>
        <v>167278994</v>
      </c>
      <c r="D14" s="11">
        <f>SUMIFS('Chi tiết'!$L:$L,'Chi tiết'!$B:$B,'Tổng hợp '!$B14,'Chi tiết'!$A:$A,"TRA")</f>
        <v>-10365655</v>
      </c>
      <c r="E14" s="11">
        <f>SUMIFS('Chi tiết'!$L:$L,'Chi tiết'!$B:$B,'Tổng hợp '!$B14,'Chi tiết'!$A:$A,"GT")</f>
        <v>-12393247.870000001</v>
      </c>
      <c r="F14" s="11">
        <f>SUMIFS('Chi tiết'!$L:$L,'Chi tiết'!$B:$B,'Tổng hợp '!$B14,'Chi tiết'!$A:$A,"TT")</f>
        <v>-130233793</v>
      </c>
      <c r="G14" s="11">
        <f t="shared" si="0"/>
        <v>144520091.13</v>
      </c>
      <c r="H14" s="11">
        <f t="shared" si="1"/>
        <v>144520129.06</v>
      </c>
      <c r="M14" s="37"/>
    </row>
    <row r="15" spans="1:14" s="10" customFormat="1" ht="24.75" customHeight="1" x14ac:dyDescent="0.25">
      <c r="B15" s="15">
        <v>10</v>
      </c>
      <c r="C15" s="11">
        <f>SUMIFS('Chi tiết'!$L:$L,'Chi tiết'!B:B,'Tổng hợp '!$B15,'Chi tiết'!$A:$A,"BH")</f>
        <v>157987063</v>
      </c>
      <c r="D15" s="11">
        <f>SUMIFS('Chi tiết'!$L:$L,'Chi tiết'!$B:$B,'Tổng hợp '!$B15,'Chi tiết'!$A:$A,"TRA")</f>
        <v>-17902714</v>
      </c>
      <c r="E15" s="11">
        <f>SUMIFS('Chi tiết'!$L:$L,'Chi tiết'!$B:$B,'Tổng hợp '!$B15,'Chi tiết'!$A:$A,"GT")</f>
        <v>-42058848</v>
      </c>
      <c r="F15" s="11">
        <f>SUMIFS('Chi tiết'!$L:$L,'Chi tiết'!$B:$B,'Tổng hợp '!$B15,'Chi tiết'!$A:$A,"TT")</f>
        <v>-144520073</v>
      </c>
      <c r="G15" s="11">
        <f>SUM(C15:E15)</f>
        <v>98025501</v>
      </c>
      <c r="H15" s="11">
        <f t="shared" si="1"/>
        <v>98025557.060000002</v>
      </c>
      <c r="M15" s="37"/>
    </row>
    <row r="16" spans="1:14" s="10" customFormat="1" ht="24.75" customHeight="1" x14ac:dyDescent="0.25">
      <c r="B16" s="15">
        <v>11</v>
      </c>
      <c r="C16" s="11">
        <f>SUMIFS('Chi tiết'!$L:$L,'Chi tiết'!B:B,'Tổng hợp '!$B16,'Chi tiết'!$A:$A,"BH")</f>
        <v>139208108</v>
      </c>
      <c r="D16" s="11">
        <f>SUMIFS('Chi tiết'!$L:$L,'Chi tiết'!$B:$B,'Tổng hợp '!$B16,'Chi tiết'!$A:$A,"TRA")</f>
        <v>-16160125</v>
      </c>
      <c r="E16" s="11">
        <f>SUMIFS('Chi tiết'!$L:$L,'Chi tiết'!$B:$B,'Tổng hợp '!$B16,'Chi tiết'!$A:$A,"GT")</f>
        <v>-11251500</v>
      </c>
      <c r="F16" s="11">
        <f>SUMIFS('Chi tiết'!$L:$L,'Chi tiết'!$B:$B,'Tổng hợp '!$B16,'Chi tiết'!$A:$A,"TT")</f>
        <v>-98025480</v>
      </c>
      <c r="G16" s="11">
        <f>SUM(C16:E16)</f>
        <v>111796483</v>
      </c>
      <c r="H16" s="11">
        <f t="shared" si="1"/>
        <v>111796560.06</v>
      </c>
      <c r="M16" s="37"/>
    </row>
    <row r="17" spans="2:13" s="10" customFormat="1" ht="24.75" customHeight="1" x14ac:dyDescent="0.25">
      <c r="B17" s="15">
        <v>12</v>
      </c>
      <c r="C17" s="11">
        <f>SUMIFS('Chi tiết'!$L:$L,'Chi tiết'!B:B,'Tổng hợp '!$B17,'Chi tiết'!$A:$A,"BH")</f>
        <v>190734339</v>
      </c>
      <c r="D17" s="11">
        <f>SUMIFS('Chi tiết'!$L:$L,'Chi tiết'!$B:$B,'Tổng hợp '!$B17,'Chi tiết'!$A:$A,"TRA")</f>
        <v>-9467606.1600000039</v>
      </c>
      <c r="E17" s="11">
        <f>SUMIFS('Chi tiết'!$L:$L,'Chi tiết'!$B:$B,'Tổng hợp '!$B17,'Chi tiết'!$A:$A,"GT")</f>
        <v>0</v>
      </c>
      <c r="F17" s="11">
        <f>SUMIFS('Chi tiết'!$L:$L,'Chi tiết'!$B:$B,'Tổng hợp '!$B17,'Chi tiết'!$A:$A,"TT")</f>
        <v>-111796470</v>
      </c>
      <c r="G17" s="11">
        <f>SUM(C17:E17)</f>
        <v>181266732.84</v>
      </c>
      <c r="H17" s="11">
        <f t="shared" si="1"/>
        <v>181266822.90000001</v>
      </c>
      <c r="M17" s="37"/>
    </row>
    <row r="18" spans="2:13" s="10" customFormat="1" ht="24.75" customHeight="1" x14ac:dyDescent="0.25">
      <c r="B18" s="21" t="s">
        <v>17</v>
      </c>
      <c r="C18" s="14">
        <f>SUBTOTAL(9,C6:C17)</f>
        <v>1926869880</v>
      </c>
      <c r="D18" s="14">
        <f t="shared" ref="D18:G18" si="2">SUBTOTAL(9,D6:D17)</f>
        <v>-181637555.16</v>
      </c>
      <c r="E18" s="14">
        <f t="shared" si="2"/>
        <v>-156052090.94</v>
      </c>
      <c r="F18" s="14">
        <f t="shared" si="2"/>
        <v>-1483252529</v>
      </c>
      <c r="G18" s="14">
        <f t="shared" si="2"/>
        <v>1589180233.8999999</v>
      </c>
      <c r="H18" s="14">
        <f>H5+SUM(C18:F18)</f>
        <v>181266822.89999986</v>
      </c>
      <c r="M18" s="37">
        <f>+M5-SUM(M6:M17)</f>
        <v>-26447076</v>
      </c>
    </row>
  </sheetData>
  <mergeCells count="1">
    <mergeCell ref="B2:H2"/>
  </mergeCells>
  <conditionalFormatting sqref="B18">
    <cfRule type="duplicateValues" dxfId="5" priority="1"/>
  </conditionalFormatting>
  <pageMargins left="0.7" right="0.7" top="0.75" bottom="0.75" header="0.3" footer="0.3"/>
  <pageSetup paperSize="9" scale="96" orientation="landscape" horizontalDpi="300" verticalDpi="300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O1453"/>
  <sheetViews>
    <sheetView workbookViewId="0">
      <pane xSplit="2" ySplit="4" topLeftCell="C1436" activePane="bottomRight" state="frozen"/>
      <selection activeCell="E14" sqref="E14"/>
      <selection pane="topRight" activeCell="E14" sqref="E14"/>
      <selection pane="bottomLeft" activeCell="E14" sqref="E14"/>
      <selection pane="bottomRight" activeCell="L1451" sqref="L1451"/>
    </sheetView>
  </sheetViews>
  <sheetFormatPr defaultColWidth="9.140625" defaultRowHeight="15" x14ac:dyDescent="0.25"/>
  <cols>
    <col min="1" max="1" width="6.140625" customWidth="1"/>
    <col min="2" max="2" width="15.28515625" customWidth="1"/>
    <col min="3" max="3" width="11.28515625" customWidth="1"/>
    <col min="5" max="5" width="13.28515625" style="22" customWidth="1"/>
    <col min="6" max="6" width="9" customWidth="1"/>
    <col min="7" max="7" width="42.42578125" customWidth="1"/>
    <col min="8" max="8" width="39.42578125" customWidth="1"/>
    <col min="9" max="10" width="16.85546875" style="23" customWidth="1"/>
    <col min="11" max="11" width="13.7109375" style="23" customWidth="1"/>
    <col min="12" max="12" width="16.85546875" style="23" customWidth="1"/>
    <col min="13" max="13" width="15.7109375" customWidth="1"/>
    <col min="14" max="14" width="15.140625" style="71" customWidth="1"/>
    <col min="15" max="15" width="14" style="71" bestFit="1" customWidth="1"/>
  </cols>
  <sheetData>
    <row r="1" spans="1:15" x14ac:dyDescent="0.25">
      <c r="L1" s="12">
        <f>SUBTOTAL(9,L3:L31251)</f>
        <v>155520033.89999983</v>
      </c>
    </row>
    <row r="2" spans="1:15" ht="38.25" x14ac:dyDescent="0.25">
      <c r="A2" s="34" t="s">
        <v>2</v>
      </c>
      <c r="B2" s="34"/>
      <c r="C2" s="34" t="s">
        <v>3</v>
      </c>
      <c r="D2" s="34" t="s">
        <v>4</v>
      </c>
      <c r="E2" s="38" t="s">
        <v>5</v>
      </c>
      <c r="F2" s="34" t="s">
        <v>6</v>
      </c>
      <c r="G2" s="34" t="s">
        <v>7</v>
      </c>
      <c r="H2" s="34" t="s">
        <v>23</v>
      </c>
      <c r="I2" s="35" t="s">
        <v>8</v>
      </c>
      <c r="J2" s="35" t="s">
        <v>1511</v>
      </c>
      <c r="K2" s="35" t="s">
        <v>9</v>
      </c>
      <c r="L2" s="35" t="s">
        <v>10</v>
      </c>
      <c r="M2" s="36" t="s">
        <v>584</v>
      </c>
      <c r="N2" s="122" t="s">
        <v>1240</v>
      </c>
    </row>
    <row r="3" spans="1:15" x14ac:dyDescent="0.25">
      <c r="A3" s="16"/>
      <c r="B3" s="29"/>
      <c r="C3" s="24"/>
      <c r="D3" s="25"/>
      <c r="E3" s="39"/>
      <c r="F3" s="25"/>
      <c r="G3" s="25"/>
      <c r="H3" s="25" t="s">
        <v>11</v>
      </c>
      <c r="I3" s="26"/>
      <c r="J3" s="26"/>
      <c r="K3" s="26"/>
      <c r="L3" s="27">
        <f>106468858-31129735</f>
        <v>75339123</v>
      </c>
    </row>
    <row r="4" spans="1:15" x14ac:dyDescent="0.25">
      <c r="A4" s="16" t="s">
        <v>12</v>
      </c>
      <c r="B4" s="16">
        <f t="shared" ref="B4:B67" si="0">MONTH(E4)</f>
        <v>1</v>
      </c>
      <c r="C4" s="30" t="s">
        <v>26</v>
      </c>
      <c r="D4" s="30" t="s">
        <v>24</v>
      </c>
      <c r="E4" s="41">
        <v>45659</v>
      </c>
      <c r="F4" s="28" t="s">
        <v>487</v>
      </c>
      <c r="G4" s="28" t="s">
        <v>489</v>
      </c>
      <c r="H4" s="28" t="s">
        <v>491</v>
      </c>
      <c r="I4" s="26">
        <v>1383358</v>
      </c>
      <c r="J4" s="26"/>
      <c r="K4" s="26">
        <v>110669</v>
      </c>
      <c r="L4" s="26">
        <v>1494027</v>
      </c>
      <c r="M4" s="22">
        <v>45713</v>
      </c>
      <c r="N4"/>
      <c r="O4"/>
    </row>
    <row r="5" spans="1:15" x14ac:dyDescent="0.25">
      <c r="A5" s="16" t="s">
        <v>12</v>
      </c>
      <c r="B5" s="29">
        <f t="shared" si="0"/>
        <v>1</v>
      </c>
      <c r="C5" s="30" t="s">
        <v>27</v>
      </c>
      <c r="D5" s="30" t="s">
        <v>24</v>
      </c>
      <c r="E5" s="40">
        <v>45659</v>
      </c>
      <c r="F5" s="28" t="s">
        <v>487</v>
      </c>
      <c r="G5" s="28" t="s">
        <v>489</v>
      </c>
      <c r="H5" s="28" t="s">
        <v>492</v>
      </c>
      <c r="I5" s="26">
        <v>1004649</v>
      </c>
      <c r="J5" s="26"/>
      <c r="K5" s="26">
        <v>80372</v>
      </c>
      <c r="L5" s="26">
        <v>1085021</v>
      </c>
      <c r="M5" s="22">
        <v>45713</v>
      </c>
      <c r="N5"/>
      <c r="O5"/>
    </row>
    <row r="6" spans="1:15" x14ac:dyDescent="0.25">
      <c r="A6" s="16" t="s">
        <v>12</v>
      </c>
      <c r="B6" s="29">
        <f t="shared" si="0"/>
        <v>1</v>
      </c>
      <c r="C6" s="30" t="s">
        <v>29</v>
      </c>
      <c r="D6" s="30" t="s">
        <v>24</v>
      </c>
      <c r="E6" s="40">
        <v>45659</v>
      </c>
      <c r="F6" s="28" t="s">
        <v>487</v>
      </c>
      <c r="G6" s="28" t="s">
        <v>489</v>
      </c>
      <c r="H6" s="28" t="s">
        <v>494</v>
      </c>
      <c r="I6" s="26">
        <v>2206603</v>
      </c>
      <c r="J6" s="26"/>
      <c r="K6" s="26">
        <v>176528</v>
      </c>
      <c r="L6" s="26">
        <v>2383131</v>
      </c>
      <c r="M6" s="22">
        <v>45713</v>
      </c>
      <c r="N6"/>
      <c r="O6"/>
    </row>
    <row r="7" spans="1:15" x14ac:dyDescent="0.25">
      <c r="A7" s="16" t="s">
        <v>12</v>
      </c>
      <c r="B7" s="29">
        <f t="shared" si="0"/>
        <v>1</v>
      </c>
      <c r="C7" s="30" t="s">
        <v>30</v>
      </c>
      <c r="D7" s="30" t="s">
        <v>24</v>
      </c>
      <c r="E7" s="40">
        <v>45659</v>
      </c>
      <c r="F7" s="28" t="s">
        <v>487</v>
      </c>
      <c r="G7" s="28" t="s">
        <v>489</v>
      </c>
      <c r="H7" s="28" t="s">
        <v>494</v>
      </c>
      <c r="I7" s="26">
        <v>558072</v>
      </c>
      <c r="J7" s="26"/>
      <c r="K7" s="26">
        <v>44646</v>
      </c>
      <c r="L7" s="26">
        <v>602718</v>
      </c>
      <c r="M7" s="22">
        <v>45713</v>
      </c>
      <c r="N7"/>
      <c r="O7"/>
    </row>
    <row r="8" spans="1:15" x14ac:dyDescent="0.25">
      <c r="A8" s="16" t="s">
        <v>12</v>
      </c>
      <c r="B8" s="29">
        <f t="shared" si="0"/>
        <v>1</v>
      </c>
      <c r="C8" s="30" t="s">
        <v>31</v>
      </c>
      <c r="D8" s="30" t="s">
        <v>24</v>
      </c>
      <c r="E8" s="40">
        <v>45659</v>
      </c>
      <c r="F8" s="28" t="s">
        <v>487</v>
      </c>
      <c r="G8" s="28" t="s">
        <v>489</v>
      </c>
      <c r="H8" s="28" t="s">
        <v>495</v>
      </c>
      <c r="I8" s="26">
        <v>948854</v>
      </c>
      <c r="J8" s="26"/>
      <c r="K8" s="26">
        <v>75908</v>
      </c>
      <c r="L8" s="26">
        <v>1024762</v>
      </c>
      <c r="M8" s="22">
        <v>45713</v>
      </c>
      <c r="N8"/>
      <c r="O8"/>
    </row>
    <row r="9" spans="1:15" x14ac:dyDescent="0.25">
      <c r="A9" s="16" t="s">
        <v>12</v>
      </c>
      <c r="B9" s="29">
        <f t="shared" si="0"/>
        <v>1</v>
      </c>
      <c r="C9" s="30" t="s">
        <v>32</v>
      </c>
      <c r="D9" s="30" t="s">
        <v>24</v>
      </c>
      <c r="E9" s="40">
        <v>45659</v>
      </c>
      <c r="F9" s="28" t="s">
        <v>487</v>
      </c>
      <c r="G9" s="28" t="s">
        <v>489</v>
      </c>
      <c r="H9" s="28" t="s">
        <v>496</v>
      </c>
      <c r="I9" s="26">
        <v>2260913</v>
      </c>
      <c r="J9" s="26"/>
      <c r="K9" s="26">
        <v>180873</v>
      </c>
      <c r="L9" s="26">
        <v>2441786</v>
      </c>
      <c r="M9" s="22">
        <v>45713</v>
      </c>
      <c r="N9"/>
      <c r="O9"/>
    </row>
    <row r="10" spans="1:15" x14ac:dyDescent="0.25">
      <c r="A10" s="16" t="s">
        <v>12</v>
      </c>
      <c r="B10" s="29">
        <f t="shared" si="0"/>
        <v>1</v>
      </c>
      <c r="C10" s="30" t="s">
        <v>33</v>
      </c>
      <c r="D10" s="30" t="s">
        <v>24</v>
      </c>
      <c r="E10" s="40">
        <v>45660</v>
      </c>
      <c r="F10" s="28" t="s">
        <v>487</v>
      </c>
      <c r="G10" s="28" t="s">
        <v>489</v>
      </c>
      <c r="H10" s="28" t="s">
        <v>497</v>
      </c>
      <c r="I10" s="26">
        <v>2164700</v>
      </c>
      <c r="J10" s="26"/>
      <c r="K10" s="26">
        <v>173176</v>
      </c>
      <c r="L10" s="26">
        <v>2337876</v>
      </c>
      <c r="M10" s="22">
        <v>45713</v>
      </c>
      <c r="N10"/>
      <c r="O10"/>
    </row>
    <row r="11" spans="1:15" ht="25.5" x14ac:dyDescent="0.25">
      <c r="A11" s="16" t="s">
        <v>12</v>
      </c>
      <c r="B11" s="29">
        <f t="shared" si="0"/>
        <v>1</v>
      </c>
      <c r="C11" s="30" t="s">
        <v>34</v>
      </c>
      <c r="D11" s="30" t="s">
        <v>24</v>
      </c>
      <c r="E11" s="40">
        <v>45660</v>
      </c>
      <c r="F11" s="28" t="s">
        <v>487</v>
      </c>
      <c r="G11" s="28" t="s">
        <v>489</v>
      </c>
      <c r="H11" s="28" t="s">
        <v>498</v>
      </c>
      <c r="I11" s="26">
        <v>2450230</v>
      </c>
      <c r="J11" s="26"/>
      <c r="K11" s="26">
        <v>196018</v>
      </c>
      <c r="L11" s="26">
        <v>2646248</v>
      </c>
      <c r="M11" s="22">
        <v>45713</v>
      </c>
      <c r="N11"/>
      <c r="O11"/>
    </row>
    <row r="12" spans="1:15" x14ac:dyDescent="0.25">
      <c r="A12" s="16" t="s">
        <v>12</v>
      </c>
      <c r="B12" s="29">
        <f t="shared" si="0"/>
        <v>1</v>
      </c>
      <c r="C12" s="30" t="s">
        <v>35</v>
      </c>
      <c r="D12" s="30" t="s">
        <v>24</v>
      </c>
      <c r="E12" s="40">
        <v>45660</v>
      </c>
      <c r="F12" s="28" t="s">
        <v>487</v>
      </c>
      <c r="G12" s="28" t="s">
        <v>489</v>
      </c>
      <c r="H12" s="28" t="s">
        <v>499</v>
      </c>
      <c r="I12" s="26">
        <v>755766</v>
      </c>
      <c r="J12" s="26"/>
      <c r="K12" s="26">
        <v>60461</v>
      </c>
      <c r="L12" s="26">
        <v>816227</v>
      </c>
      <c r="M12" s="22">
        <v>45713</v>
      </c>
      <c r="N12"/>
      <c r="O12"/>
    </row>
    <row r="13" spans="1:15" ht="25.5" x14ac:dyDescent="0.25">
      <c r="A13" s="16" t="s">
        <v>12</v>
      </c>
      <c r="B13" s="29">
        <f t="shared" si="0"/>
        <v>1</v>
      </c>
      <c r="C13" s="30" t="s">
        <v>36</v>
      </c>
      <c r="D13" s="30" t="s">
        <v>24</v>
      </c>
      <c r="E13" s="40">
        <v>45661</v>
      </c>
      <c r="F13" s="28" t="s">
        <v>487</v>
      </c>
      <c r="G13" s="28" t="s">
        <v>489</v>
      </c>
      <c r="H13" s="28" t="s">
        <v>500</v>
      </c>
      <c r="I13" s="26">
        <v>2120790</v>
      </c>
      <c r="J13" s="26"/>
      <c r="K13" s="26">
        <v>169663</v>
      </c>
      <c r="L13" s="26">
        <v>2290453</v>
      </c>
      <c r="M13" s="22">
        <v>45713</v>
      </c>
      <c r="N13"/>
      <c r="O13"/>
    </row>
    <row r="14" spans="1:15" x14ac:dyDescent="0.25">
      <c r="A14" s="16" t="s">
        <v>12</v>
      </c>
      <c r="B14" s="29">
        <f t="shared" si="0"/>
        <v>1</v>
      </c>
      <c r="C14" s="30" t="s">
        <v>37</v>
      </c>
      <c r="D14" s="30" t="s">
        <v>24</v>
      </c>
      <c r="E14" s="40">
        <v>45661</v>
      </c>
      <c r="F14" s="28" t="s">
        <v>487</v>
      </c>
      <c r="G14" s="28" t="s">
        <v>489</v>
      </c>
      <c r="H14" s="28" t="s">
        <v>501</v>
      </c>
      <c r="I14" s="26">
        <v>1015668</v>
      </c>
      <c r="J14" s="26"/>
      <c r="K14" s="26">
        <v>81253</v>
      </c>
      <c r="L14" s="26">
        <v>1096921</v>
      </c>
      <c r="M14" s="22">
        <v>45713</v>
      </c>
      <c r="N14"/>
      <c r="O14"/>
    </row>
    <row r="15" spans="1:15" x14ac:dyDescent="0.25">
      <c r="A15" s="16" t="s">
        <v>12</v>
      </c>
      <c r="B15" s="29">
        <f t="shared" si="0"/>
        <v>1</v>
      </c>
      <c r="C15" s="30" t="s">
        <v>38</v>
      </c>
      <c r="D15" s="30" t="s">
        <v>24</v>
      </c>
      <c r="E15" s="40">
        <v>45661</v>
      </c>
      <c r="F15" s="28" t="s">
        <v>487</v>
      </c>
      <c r="G15" s="28" t="s">
        <v>489</v>
      </c>
      <c r="H15" s="28" t="s">
        <v>496</v>
      </c>
      <c r="I15" s="26">
        <v>476730</v>
      </c>
      <c r="J15" s="26"/>
      <c r="K15" s="26">
        <v>38138</v>
      </c>
      <c r="L15" s="26">
        <v>514868</v>
      </c>
      <c r="M15" s="22">
        <v>45713</v>
      </c>
      <c r="N15"/>
      <c r="O15"/>
    </row>
    <row r="16" spans="1:15" x14ac:dyDescent="0.25">
      <c r="A16" s="16" t="s">
        <v>12</v>
      </c>
      <c r="B16" s="29">
        <f t="shared" si="0"/>
        <v>1</v>
      </c>
      <c r="C16" s="30" t="s">
        <v>39</v>
      </c>
      <c r="D16" s="30" t="s">
        <v>24</v>
      </c>
      <c r="E16" s="40">
        <v>45663</v>
      </c>
      <c r="F16" s="28" t="s">
        <v>487</v>
      </c>
      <c r="G16" s="28" t="s">
        <v>489</v>
      </c>
      <c r="H16" s="28" t="s">
        <v>502</v>
      </c>
      <c r="I16" s="26">
        <v>2019320</v>
      </c>
      <c r="J16" s="26"/>
      <c r="K16" s="26">
        <v>161546</v>
      </c>
      <c r="L16" s="26">
        <v>2180866</v>
      </c>
      <c r="M16" s="22">
        <v>45713</v>
      </c>
      <c r="N16"/>
      <c r="O16"/>
    </row>
    <row r="17" spans="1:15" x14ac:dyDescent="0.25">
      <c r="A17" s="16" t="s">
        <v>12</v>
      </c>
      <c r="B17" s="29">
        <f t="shared" si="0"/>
        <v>1</v>
      </c>
      <c r="C17" s="30" t="s">
        <v>40</v>
      </c>
      <c r="D17" s="30" t="s">
        <v>24</v>
      </c>
      <c r="E17" s="40">
        <v>45663</v>
      </c>
      <c r="F17" s="28" t="s">
        <v>487</v>
      </c>
      <c r="G17" s="28" t="s">
        <v>489</v>
      </c>
      <c r="H17" s="28" t="s">
        <v>503</v>
      </c>
      <c r="I17" s="26">
        <v>1624757</v>
      </c>
      <c r="J17" s="26"/>
      <c r="K17" s="26">
        <v>129981</v>
      </c>
      <c r="L17" s="26">
        <v>1754738</v>
      </c>
      <c r="M17" s="22">
        <v>45713</v>
      </c>
      <c r="N17"/>
      <c r="O17"/>
    </row>
    <row r="18" spans="1:15" x14ac:dyDescent="0.25">
      <c r="A18" s="16" t="s">
        <v>12</v>
      </c>
      <c r="B18" s="29">
        <f t="shared" si="0"/>
        <v>1</v>
      </c>
      <c r="C18" s="30" t="s">
        <v>41</v>
      </c>
      <c r="D18" s="30" t="s">
        <v>24</v>
      </c>
      <c r="E18" s="40">
        <v>45664</v>
      </c>
      <c r="F18" s="28" t="s">
        <v>487</v>
      </c>
      <c r="G18" s="28" t="s">
        <v>489</v>
      </c>
      <c r="H18" s="28" t="s">
        <v>504</v>
      </c>
      <c r="I18" s="26">
        <v>1386509</v>
      </c>
      <c r="J18" s="26"/>
      <c r="K18" s="26">
        <v>110921</v>
      </c>
      <c r="L18" s="26">
        <v>1497430</v>
      </c>
      <c r="M18" s="22">
        <v>45713</v>
      </c>
      <c r="N18"/>
      <c r="O18"/>
    </row>
    <row r="19" spans="1:15" x14ac:dyDescent="0.25">
      <c r="A19" s="16" t="s">
        <v>12</v>
      </c>
      <c r="B19" s="29">
        <f t="shared" si="0"/>
        <v>1</v>
      </c>
      <c r="C19" s="30" t="s">
        <v>42</v>
      </c>
      <c r="D19" s="30" t="s">
        <v>24</v>
      </c>
      <c r="E19" s="40">
        <v>45664</v>
      </c>
      <c r="F19" s="28" t="s">
        <v>487</v>
      </c>
      <c r="G19" s="28" t="s">
        <v>489</v>
      </c>
      <c r="H19" s="28" t="s">
        <v>505</v>
      </c>
      <c r="I19" s="26">
        <v>1669605</v>
      </c>
      <c r="J19" s="26"/>
      <c r="K19" s="26">
        <v>133568</v>
      </c>
      <c r="L19" s="26">
        <v>1803173</v>
      </c>
      <c r="M19" s="22">
        <v>45713</v>
      </c>
      <c r="N19"/>
      <c r="O19"/>
    </row>
    <row r="20" spans="1:15" x14ac:dyDescent="0.25">
      <c r="A20" s="16" t="s">
        <v>12</v>
      </c>
      <c r="B20" s="29">
        <f t="shared" si="0"/>
        <v>1</v>
      </c>
      <c r="C20" s="30" t="s">
        <v>43</v>
      </c>
      <c r="D20" s="30" t="s">
        <v>24</v>
      </c>
      <c r="E20" s="40">
        <v>45664</v>
      </c>
      <c r="F20" s="28" t="s">
        <v>487</v>
      </c>
      <c r="G20" s="28" t="s">
        <v>489</v>
      </c>
      <c r="H20" s="28" t="s">
        <v>506</v>
      </c>
      <c r="I20" s="26">
        <v>851118</v>
      </c>
      <c r="J20" s="26"/>
      <c r="K20" s="26">
        <v>68089</v>
      </c>
      <c r="L20" s="26">
        <v>919207</v>
      </c>
      <c r="M20" s="22">
        <v>45713</v>
      </c>
      <c r="N20"/>
      <c r="O20"/>
    </row>
    <row r="21" spans="1:15" x14ac:dyDescent="0.25">
      <c r="A21" s="16" t="s">
        <v>12</v>
      </c>
      <c r="B21" s="29">
        <f t="shared" si="0"/>
        <v>1</v>
      </c>
      <c r="C21" s="30" t="s">
        <v>44</v>
      </c>
      <c r="D21" s="30" t="s">
        <v>24</v>
      </c>
      <c r="E21" s="40">
        <v>45664</v>
      </c>
      <c r="F21" s="28" t="s">
        <v>487</v>
      </c>
      <c r="G21" s="28" t="s">
        <v>489</v>
      </c>
      <c r="H21" s="28" t="s">
        <v>507</v>
      </c>
      <c r="I21" s="26">
        <v>1639128</v>
      </c>
      <c r="J21" s="26"/>
      <c r="K21" s="26">
        <v>131130</v>
      </c>
      <c r="L21" s="26">
        <v>1770258</v>
      </c>
      <c r="M21" s="22">
        <v>45713</v>
      </c>
      <c r="N21"/>
      <c r="O21"/>
    </row>
    <row r="22" spans="1:15" x14ac:dyDescent="0.25">
      <c r="A22" s="16" t="s">
        <v>12</v>
      </c>
      <c r="B22" s="29">
        <f t="shared" si="0"/>
        <v>1</v>
      </c>
      <c r="C22" s="30" t="s">
        <v>45</v>
      </c>
      <c r="D22" s="30" t="s">
        <v>24</v>
      </c>
      <c r="E22" s="40">
        <v>45664</v>
      </c>
      <c r="F22" s="28" t="s">
        <v>487</v>
      </c>
      <c r="G22" s="28" t="s">
        <v>489</v>
      </c>
      <c r="H22" s="28" t="s">
        <v>508</v>
      </c>
      <c r="I22" s="26">
        <v>854691</v>
      </c>
      <c r="J22" s="26"/>
      <c r="K22" s="26">
        <v>68375</v>
      </c>
      <c r="L22" s="26">
        <v>923066</v>
      </c>
      <c r="M22" s="22">
        <v>45713</v>
      </c>
      <c r="N22"/>
      <c r="O22"/>
    </row>
    <row r="23" spans="1:15" x14ac:dyDescent="0.25">
      <c r="A23" s="16" t="s">
        <v>12</v>
      </c>
      <c r="B23" s="29">
        <f t="shared" si="0"/>
        <v>1</v>
      </c>
      <c r="C23" s="30" t="s">
        <v>46</v>
      </c>
      <c r="D23" s="30" t="s">
        <v>24</v>
      </c>
      <c r="E23" s="40">
        <v>45665</v>
      </c>
      <c r="F23" s="28" t="s">
        <v>487</v>
      </c>
      <c r="G23" s="28" t="s">
        <v>489</v>
      </c>
      <c r="H23" s="28" t="s">
        <v>509</v>
      </c>
      <c r="I23" s="26">
        <v>3205795</v>
      </c>
      <c r="J23" s="26"/>
      <c r="K23" s="26">
        <v>256464</v>
      </c>
      <c r="L23" s="26">
        <v>3462259</v>
      </c>
      <c r="M23" s="22">
        <v>45713</v>
      </c>
      <c r="N23"/>
      <c r="O23"/>
    </row>
    <row r="24" spans="1:15" x14ac:dyDescent="0.25">
      <c r="A24" s="16" t="s">
        <v>12</v>
      </c>
      <c r="B24" s="29">
        <f t="shared" si="0"/>
        <v>1</v>
      </c>
      <c r="C24" s="30" t="s">
        <v>47</v>
      </c>
      <c r="D24" s="30" t="s">
        <v>24</v>
      </c>
      <c r="E24" s="40">
        <v>45665</v>
      </c>
      <c r="F24" s="28" t="s">
        <v>487</v>
      </c>
      <c r="G24" s="28" t="s">
        <v>489</v>
      </c>
      <c r="H24" s="28" t="s">
        <v>510</v>
      </c>
      <c r="I24" s="26">
        <v>3363105</v>
      </c>
      <c r="J24" s="26"/>
      <c r="K24" s="26">
        <v>269048</v>
      </c>
      <c r="L24" s="26">
        <v>3632153</v>
      </c>
      <c r="M24" s="22">
        <v>45713</v>
      </c>
      <c r="N24"/>
      <c r="O24"/>
    </row>
    <row r="25" spans="1:15" x14ac:dyDescent="0.25">
      <c r="A25" s="16" t="s">
        <v>12</v>
      </c>
      <c r="B25" s="29">
        <f t="shared" si="0"/>
        <v>1</v>
      </c>
      <c r="C25" s="30" t="s">
        <v>48</v>
      </c>
      <c r="D25" s="30" t="s">
        <v>24</v>
      </c>
      <c r="E25" s="40">
        <v>45665</v>
      </c>
      <c r="F25" s="28" t="s">
        <v>487</v>
      </c>
      <c r="G25" s="28" t="s">
        <v>489</v>
      </c>
      <c r="H25" s="28" t="s">
        <v>511</v>
      </c>
      <c r="I25" s="26">
        <v>2869930</v>
      </c>
      <c r="J25" s="26"/>
      <c r="K25" s="26">
        <v>229594</v>
      </c>
      <c r="L25" s="26">
        <v>3099524</v>
      </c>
      <c r="M25" s="22">
        <v>45713</v>
      </c>
      <c r="N25"/>
      <c r="O25"/>
    </row>
    <row r="26" spans="1:15" x14ac:dyDescent="0.25">
      <c r="A26" s="16" t="s">
        <v>12</v>
      </c>
      <c r="B26" s="29">
        <f t="shared" si="0"/>
        <v>1</v>
      </c>
      <c r="C26" s="30" t="s">
        <v>49</v>
      </c>
      <c r="D26" s="30" t="s">
        <v>24</v>
      </c>
      <c r="E26" s="40">
        <v>45666</v>
      </c>
      <c r="F26" s="28" t="s">
        <v>487</v>
      </c>
      <c r="G26" s="28" t="s">
        <v>489</v>
      </c>
      <c r="H26" s="28" t="s">
        <v>512</v>
      </c>
      <c r="I26" s="26">
        <v>2757520</v>
      </c>
      <c r="J26" s="26"/>
      <c r="K26" s="26">
        <v>220602</v>
      </c>
      <c r="L26" s="26">
        <v>2978122</v>
      </c>
      <c r="M26" s="22">
        <v>45713</v>
      </c>
      <c r="N26"/>
      <c r="O26"/>
    </row>
    <row r="27" spans="1:15" x14ac:dyDescent="0.25">
      <c r="A27" s="16" t="s">
        <v>12</v>
      </c>
      <c r="B27" s="29">
        <f t="shared" si="0"/>
        <v>1</v>
      </c>
      <c r="C27" s="30" t="s">
        <v>50</v>
      </c>
      <c r="D27" s="30" t="s">
        <v>24</v>
      </c>
      <c r="E27" s="40">
        <v>45666</v>
      </c>
      <c r="F27" s="28" t="s">
        <v>487</v>
      </c>
      <c r="G27" s="28" t="s">
        <v>489</v>
      </c>
      <c r="H27" s="28" t="s">
        <v>502</v>
      </c>
      <c r="I27" s="26">
        <v>1978340</v>
      </c>
      <c r="J27" s="26"/>
      <c r="K27" s="26">
        <v>158267</v>
      </c>
      <c r="L27" s="26">
        <v>2136607</v>
      </c>
      <c r="M27" s="22">
        <v>45713</v>
      </c>
      <c r="N27"/>
      <c r="O27"/>
    </row>
    <row r="28" spans="1:15" x14ac:dyDescent="0.25">
      <c r="A28" s="16" t="s">
        <v>12</v>
      </c>
      <c r="B28" s="29">
        <f t="shared" si="0"/>
        <v>1</v>
      </c>
      <c r="C28" s="30" t="s">
        <v>51</v>
      </c>
      <c r="D28" s="30" t="s">
        <v>24</v>
      </c>
      <c r="E28" s="40">
        <v>45666</v>
      </c>
      <c r="F28" s="28" t="s">
        <v>487</v>
      </c>
      <c r="G28" s="28" t="s">
        <v>489</v>
      </c>
      <c r="H28" s="28" t="s">
        <v>513</v>
      </c>
      <c r="I28" s="26">
        <v>1764365</v>
      </c>
      <c r="J28" s="26"/>
      <c r="K28" s="26">
        <v>141149</v>
      </c>
      <c r="L28" s="26">
        <v>1905514</v>
      </c>
      <c r="M28" s="22">
        <v>45713</v>
      </c>
      <c r="N28"/>
      <c r="O28"/>
    </row>
    <row r="29" spans="1:15" x14ac:dyDescent="0.25">
      <c r="A29" s="16" t="s">
        <v>12</v>
      </c>
      <c r="B29" s="29">
        <f t="shared" si="0"/>
        <v>1</v>
      </c>
      <c r="C29" s="30" t="s">
        <v>52</v>
      </c>
      <c r="D29" s="30" t="s">
        <v>24</v>
      </c>
      <c r="E29" s="40">
        <v>45666</v>
      </c>
      <c r="F29" s="28" t="s">
        <v>487</v>
      </c>
      <c r="G29" s="28" t="s">
        <v>489</v>
      </c>
      <c r="H29" s="28" t="s">
        <v>494</v>
      </c>
      <c r="I29" s="26">
        <v>11311536</v>
      </c>
      <c r="J29" s="26"/>
      <c r="K29" s="26">
        <v>904923</v>
      </c>
      <c r="L29" s="26">
        <v>12216459</v>
      </c>
      <c r="M29" s="22">
        <v>45713</v>
      </c>
      <c r="N29"/>
      <c r="O29"/>
    </row>
    <row r="30" spans="1:15" x14ac:dyDescent="0.25">
      <c r="A30" s="16" t="s">
        <v>12</v>
      </c>
      <c r="B30" s="29">
        <f t="shared" si="0"/>
        <v>1</v>
      </c>
      <c r="C30" s="30" t="s">
        <v>53</v>
      </c>
      <c r="D30" s="30" t="s">
        <v>24</v>
      </c>
      <c r="E30" s="40">
        <v>45667</v>
      </c>
      <c r="F30" s="28" t="s">
        <v>487</v>
      </c>
      <c r="G30" s="28" t="s">
        <v>489</v>
      </c>
      <c r="H30" s="28" t="s">
        <v>514</v>
      </c>
      <c r="I30" s="26">
        <v>2953715</v>
      </c>
      <c r="J30" s="26"/>
      <c r="K30" s="26">
        <v>236297</v>
      </c>
      <c r="L30" s="26">
        <v>3190012</v>
      </c>
      <c r="M30" s="22">
        <v>45713</v>
      </c>
      <c r="N30"/>
      <c r="O30"/>
    </row>
    <row r="31" spans="1:15" x14ac:dyDescent="0.25">
      <c r="A31" s="16" t="s">
        <v>12</v>
      </c>
      <c r="B31" s="29">
        <f t="shared" si="0"/>
        <v>1</v>
      </c>
      <c r="C31" s="30" t="s">
        <v>54</v>
      </c>
      <c r="D31" s="30" t="s">
        <v>24</v>
      </c>
      <c r="E31" s="40">
        <v>45667</v>
      </c>
      <c r="F31" s="28" t="s">
        <v>487</v>
      </c>
      <c r="G31" s="28" t="s">
        <v>489</v>
      </c>
      <c r="H31" s="28" t="s">
        <v>497</v>
      </c>
      <c r="I31" s="26">
        <v>1801075</v>
      </c>
      <c r="J31" s="26"/>
      <c r="K31" s="26">
        <v>144086</v>
      </c>
      <c r="L31" s="26">
        <v>1945161</v>
      </c>
      <c r="M31" s="22">
        <v>45713</v>
      </c>
      <c r="N31"/>
      <c r="O31"/>
    </row>
    <row r="32" spans="1:15" x14ac:dyDescent="0.25">
      <c r="A32" s="16" t="s">
        <v>12</v>
      </c>
      <c r="B32" s="29">
        <f t="shared" si="0"/>
        <v>1</v>
      </c>
      <c r="C32" s="30" t="s">
        <v>55</v>
      </c>
      <c r="D32" s="30" t="s">
        <v>24</v>
      </c>
      <c r="E32" s="40">
        <v>45667</v>
      </c>
      <c r="F32" s="28" t="s">
        <v>487</v>
      </c>
      <c r="G32" s="28" t="s">
        <v>489</v>
      </c>
      <c r="H32" s="28" t="s">
        <v>515</v>
      </c>
      <c r="I32" s="26">
        <v>2483624</v>
      </c>
      <c r="J32" s="26"/>
      <c r="K32" s="26">
        <v>198690</v>
      </c>
      <c r="L32" s="26">
        <v>2682314</v>
      </c>
      <c r="M32" s="22">
        <v>45713</v>
      </c>
      <c r="N32"/>
      <c r="O32"/>
    </row>
    <row r="33" spans="1:15" x14ac:dyDescent="0.25">
      <c r="A33" s="16" t="s">
        <v>12</v>
      </c>
      <c r="B33" s="29">
        <f t="shared" si="0"/>
        <v>1</v>
      </c>
      <c r="C33" s="30" t="s">
        <v>56</v>
      </c>
      <c r="D33" s="30" t="s">
        <v>24</v>
      </c>
      <c r="E33" s="40">
        <v>45668</v>
      </c>
      <c r="F33" s="28" t="s">
        <v>487</v>
      </c>
      <c r="G33" s="28" t="s">
        <v>489</v>
      </c>
      <c r="H33" s="28" t="s">
        <v>516</v>
      </c>
      <c r="I33" s="26">
        <v>2396403</v>
      </c>
      <c r="J33" s="26"/>
      <c r="K33" s="26">
        <v>191712</v>
      </c>
      <c r="L33" s="26">
        <v>2588115</v>
      </c>
      <c r="M33" s="22">
        <v>45713</v>
      </c>
      <c r="N33"/>
      <c r="O33"/>
    </row>
    <row r="34" spans="1:15" x14ac:dyDescent="0.25">
      <c r="A34" s="16" t="s">
        <v>12</v>
      </c>
      <c r="B34" s="29">
        <f t="shared" si="0"/>
        <v>1</v>
      </c>
      <c r="C34" s="30" t="s">
        <v>57</v>
      </c>
      <c r="D34" s="30" t="s">
        <v>24</v>
      </c>
      <c r="E34" s="40">
        <v>45668</v>
      </c>
      <c r="F34" s="28" t="s">
        <v>487</v>
      </c>
      <c r="G34" s="28" t="s">
        <v>489</v>
      </c>
      <c r="H34" s="28" t="s">
        <v>517</v>
      </c>
      <c r="I34" s="26">
        <v>4427391</v>
      </c>
      <c r="J34" s="26"/>
      <c r="K34" s="26">
        <v>354191</v>
      </c>
      <c r="L34" s="26">
        <v>4781582</v>
      </c>
      <c r="M34" s="22">
        <v>45713</v>
      </c>
      <c r="N34"/>
      <c r="O34"/>
    </row>
    <row r="35" spans="1:15" ht="25.5" x14ac:dyDescent="0.25">
      <c r="A35" s="16" t="s">
        <v>12</v>
      </c>
      <c r="B35" s="29">
        <f t="shared" si="0"/>
        <v>1</v>
      </c>
      <c r="C35" s="30" t="s">
        <v>58</v>
      </c>
      <c r="D35" s="30" t="s">
        <v>24</v>
      </c>
      <c r="E35" s="40">
        <v>45668</v>
      </c>
      <c r="F35" s="28" t="s">
        <v>487</v>
      </c>
      <c r="G35" s="28" t="s">
        <v>489</v>
      </c>
      <c r="H35" s="28" t="s">
        <v>518</v>
      </c>
      <c r="I35" s="26">
        <v>4820863</v>
      </c>
      <c r="J35" s="26"/>
      <c r="K35" s="26">
        <v>385669</v>
      </c>
      <c r="L35" s="26">
        <v>5206532</v>
      </c>
      <c r="M35" s="22">
        <v>45713</v>
      </c>
      <c r="N35"/>
      <c r="O35"/>
    </row>
    <row r="36" spans="1:15" x14ac:dyDescent="0.25">
      <c r="A36" s="16" t="s">
        <v>12</v>
      </c>
      <c r="B36" s="29">
        <f t="shared" si="0"/>
        <v>1</v>
      </c>
      <c r="C36" s="30" t="s">
        <v>59</v>
      </c>
      <c r="D36" s="30" t="s">
        <v>24</v>
      </c>
      <c r="E36" s="40">
        <v>45668</v>
      </c>
      <c r="F36" s="28" t="s">
        <v>487</v>
      </c>
      <c r="G36" s="28" t="s">
        <v>489</v>
      </c>
      <c r="H36" s="28" t="s">
        <v>519</v>
      </c>
      <c r="I36" s="26">
        <v>2202595</v>
      </c>
      <c r="J36" s="26"/>
      <c r="K36" s="26">
        <v>176208</v>
      </c>
      <c r="L36" s="26">
        <v>2378803</v>
      </c>
      <c r="M36" s="22">
        <v>45713</v>
      </c>
      <c r="N36"/>
      <c r="O36"/>
    </row>
    <row r="37" spans="1:15" x14ac:dyDescent="0.25">
      <c r="A37" s="16" t="s">
        <v>12</v>
      </c>
      <c r="B37" s="29">
        <f t="shared" si="0"/>
        <v>1</v>
      </c>
      <c r="C37" s="30" t="s">
        <v>60</v>
      </c>
      <c r="D37" s="30" t="s">
        <v>24</v>
      </c>
      <c r="E37" s="40">
        <v>45668</v>
      </c>
      <c r="F37" s="28" t="s">
        <v>487</v>
      </c>
      <c r="G37" s="28" t="s">
        <v>489</v>
      </c>
      <c r="H37" s="28" t="s">
        <v>520</v>
      </c>
      <c r="I37" s="26">
        <v>13445500</v>
      </c>
      <c r="J37" s="26"/>
      <c r="K37" s="26">
        <v>1075640</v>
      </c>
      <c r="L37" s="26">
        <v>14521140</v>
      </c>
      <c r="M37" s="22">
        <v>45713</v>
      </c>
      <c r="N37"/>
      <c r="O37"/>
    </row>
    <row r="38" spans="1:15" x14ac:dyDescent="0.25">
      <c r="A38" s="16" t="s">
        <v>12</v>
      </c>
      <c r="B38" s="29">
        <f t="shared" si="0"/>
        <v>1</v>
      </c>
      <c r="C38" s="30" t="s">
        <v>61</v>
      </c>
      <c r="D38" s="30" t="s">
        <v>24</v>
      </c>
      <c r="E38" s="40">
        <v>45668</v>
      </c>
      <c r="F38" s="28" t="s">
        <v>487</v>
      </c>
      <c r="G38" s="28" t="s">
        <v>489</v>
      </c>
      <c r="H38" s="28" t="s">
        <v>521</v>
      </c>
      <c r="I38" s="26">
        <v>1406450</v>
      </c>
      <c r="J38" s="26"/>
      <c r="K38" s="26">
        <v>112516</v>
      </c>
      <c r="L38" s="26">
        <v>1518966</v>
      </c>
      <c r="M38" s="22">
        <v>45713</v>
      </c>
      <c r="N38"/>
      <c r="O38"/>
    </row>
    <row r="39" spans="1:15" x14ac:dyDescent="0.25">
      <c r="A39" s="16" t="s">
        <v>12</v>
      </c>
      <c r="B39" s="29">
        <f t="shared" si="0"/>
        <v>1</v>
      </c>
      <c r="C39" s="30" t="s">
        <v>62</v>
      </c>
      <c r="D39" s="30" t="s">
        <v>24</v>
      </c>
      <c r="E39" s="40">
        <v>45668</v>
      </c>
      <c r="F39" s="28" t="s">
        <v>487</v>
      </c>
      <c r="G39" s="28" t="s">
        <v>489</v>
      </c>
      <c r="H39" s="28" t="s">
        <v>522</v>
      </c>
      <c r="I39" s="26">
        <v>1823545</v>
      </c>
      <c r="J39" s="26"/>
      <c r="K39" s="26">
        <v>145884</v>
      </c>
      <c r="L39" s="26">
        <v>1969429</v>
      </c>
      <c r="M39" s="22">
        <v>45713</v>
      </c>
      <c r="N39"/>
      <c r="O39"/>
    </row>
    <row r="40" spans="1:15" x14ac:dyDescent="0.25">
      <c r="A40" s="16" t="s">
        <v>12</v>
      </c>
      <c r="B40" s="29">
        <f t="shared" si="0"/>
        <v>1</v>
      </c>
      <c r="C40" s="30" t="s">
        <v>63</v>
      </c>
      <c r="D40" s="30" t="s">
        <v>24</v>
      </c>
      <c r="E40" s="40">
        <v>45670</v>
      </c>
      <c r="F40" s="28" t="s">
        <v>487</v>
      </c>
      <c r="G40" s="28" t="s">
        <v>489</v>
      </c>
      <c r="H40" s="28" t="s">
        <v>523</v>
      </c>
      <c r="I40" s="26">
        <v>2620295</v>
      </c>
      <c r="J40" s="26"/>
      <c r="K40" s="26">
        <v>209624</v>
      </c>
      <c r="L40" s="26">
        <v>2829919</v>
      </c>
      <c r="M40" s="22">
        <v>45713</v>
      </c>
      <c r="N40"/>
      <c r="O40"/>
    </row>
    <row r="41" spans="1:15" x14ac:dyDescent="0.25">
      <c r="A41" s="16" t="s">
        <v>12</v>
      </c>
      <c r="B41" s="29">
        <f t="shared" si="0"/>
        <v>1</v>
      </c>
      <c r="C41" s="30" t="s">
        <v>64</v>
      </c>
      <c r="D41" s="30" t="s">
        <v>24</v>
      </c>
      <c r="E41" s="40">
        <v>45670</v>
      </c>
      <c r="F41" s="28" t="s">
        <v>487</v>
      </c>
      <c r="G41" s="28" t="s">
        <v>489</v>
      </c>
      <c r="H41" s="28" t="s">
        <v>524</v>
      </c>
      <c r="I41" s="26">
        <v>3161695</v>
      </c>
      <c r="J41" s="26"/>
      <c r="K41" s="26">
        <v>252936</v>
      </c>
      <c r="L41" s="26">
        <v>3414631</v>
      </c>
      <c r="M41" s="22">
        <v>45713</v>
      </c>
      <c r="N41"/>
      <c r="O41"/>
    </row>
    <row r="42" spans="1:15" x14ac:dyDescent="0.25">
      <c r="A42" s="16" t="s">
        <v>12</v>
      </c>
      <c r="B42" s="29">
        <f t="shared" si="0"/>
        <v>1</v>
      </c>
      <c r="C42" s="30" t="s">
        <v>65</v>
      </c>
      <c r="D42" s="30" t="s">
        <v>24</v>
      </c>
      <c r="E42" s="40">
        <v>45670</v>
      </c>
      <c r="F42" s="28" t="s">
        <v>487</v>
      </c>
      <c r="G42" s="28" t="s">
        <v>489</v>
      </c>
      <c r="H42" s="28" t="s">
        <v>525</v>
      </c>
      <c r="I42" s="26">
        <v>1029965</v>
      </c>
      <c r="J42" s="26"/>
      <c r="K42" s="26">
        <v>82397</v>
      </c>
      <c r="L42" s="26">
        <v>1112362</v>
      </c>
      <c r="M42" s="22">
        <v>45713</v>
      </c>
      <c r="N42"/>
      <c r="O42"/>
    </row>
    <row r="43" spans="1:15" x14ac:dyDescent="0.25">
      <c r="A43" s="16" t="s">
        <v>12</v>
      </c>
      <c r="B43" s="29">
        <f t="shared" si="0"/>
        <v>1</v>
      </c>
      <c r="C43" s="30" t="s">
        <v>66</v>
      </c>
      <c r="D43" s="30" t="s">
        <v>24</v>
      </c>
      <c r="E43" s="40">
        <v>45670</v>
      </c>
      <c r="F43" s="28" t="s">
        <v>487</v>
      </c>
      <c r="G43" s="28" t="s">
        <v>489</v>
      </c>
      <c r="H43" s="28" t="s">
        <v>499</v>
      </c>
      <c r="I43" s="26">
        <v>1463480</v>
      </c>
      <c r="J43" s="26"/>
      <c r="K43" s="26">
        <v>117078</v>
      </c>
      <c r="L43" s="26">
        <v>1580558</v>
      </c>
      <c r="M43" s="22">
        <v>45713</v>
      </c>
      <c r="N43"/>
      <c r="O43"/>
    </row>
    <row r="44" spans="1:15" ht="25.5" x14ac:dyDescent="0.25">
      <c r="A44" s="16" t="s">
        <v>12</v>
      </c>
      <c r="B44" s="29">
        <f t="shared" si="0"/>
        <v>1</v>
      </c>
      <c r="C44" s="30" t="s">
        <v>67</v>
      </c>
      <c r="D44" s="30" t="s">
        <v>24</v>
      </c>
      <c r="E44" s="40">
        <v>45671</v>
      </c>
      <c r="F44" s="28" t="s">
        <v>487</v>
      </c>
      <c r="G44" s="28" t="s">
        <v>489</v>
      </c>
      <c r="H44" s="28" t="s">
        <v>498</v>
      </c>
      <c r="I44" s="26">
        <v>3487950</v>
      </c>
      <c r="J44" s="26"/>
      <c r="K44" s="26">
        <v>279036</v>
      </c>
      <c r="L44" s="26">
        <v>3766986</v>
      </c>
      <c r="M44" s="22">
        <v>45713</v>
      </c>
      <c r="N44"/>
      <c r="O44"/>
    </row>
    <row r="45" spans="1:15" ht="25.5" x14ac:dyDescent="0.25">
      <c r="A45" s="16" t="s">
        <v>12</v>
      </c>
      <c r="B45" s="29">
        <f t="shared" si="0"/>
        <v>1</v>
      </c>
      <c r="C45" s="30" t="s">
        <v>68</v>
      </c>
      <c r="D45" s="30" t="s">
        <v>24</v>
      </c>
      <c r="E45" s="40">
        <v>45671</v>
      </c>
      <c r="F45" s="28" t="s">
        <v>487</v>
      </c>
      <c r="G45" s="28" t="s">
        <v>489</v>
      </c>
      <c r="H45" s="28" t="s">
        <v>500</v>
      </c>
      <c r="I45" s="26">
        <v>1352546</v>
      </c>
      <c r="J45" s="26"/>
      <c r="K45" s="26">
        <v>108204</v>
      </c>
      <c r="L45" s="26">
        <v>1460750</v>
      </c>
      <c r="M45" s="22">
        <v>45713</v>
      </c>
      <c r="N45"/>
      <c r="O45"/>
    </row>
    <row r="46" spans="1:15" x14ac:dyDescent="0.25">
      <c r="A46" s="16" t="s">
        <v>12</v>
      </c>
      <c r="B46" s="29">
        <f t="shared" si="0"/>
        <v>1</v>
      </c>
      <c r="C46" s="30" t="s">
        <v>92</v>
      </c>
      <c r="D46" s="30" t="s">
        <v>24</v>
      </c>
      <c r="E46" s="40">
        <v>45671</v>
      </c>
      <c r="F46" s="28" t="s">
        <v>487</v>
      </c>
      <c r="G46" s="28" t="s">
        <v>489</v>
      </c>
      <c r="H46" s="28" t="s">
        <v>503</v>
      </c>
      <c r="I46" s="26">
        <v>2226923</v>
      </c>
      <c r="J46" s="26"/>
      <c r="K46" s="26">
        <v>178154</v>
      </c>
      <c r="L46" s="26">
        <v>2405077</v>
      </c>
      <c r="M46" s="22">
        <v>45713</v>
      </c>
      <c r="N46"/>
      <c r="O46"/>
    </row>
    <row r="47" spans="1:15" x14ac:dyDescent="0.25">
      <c r="A47" s="16" t="s">
        <v>12</v>
      </c>
      <c r="B47" s="29">
        <f t="shared" si="0"/>
        <v>1</v>
      </c>
      <c r="C47" s="30" t="s">
        <v>69</v>
      </c>
      <c r="D47" s="30" t="s">
        <v>24</v>
      </c>
      <c r="E47" s="40">
        <v>45672</v>
      </c>
      <c r="F47" s="28" t="s">
        <v>487</v>
      </c>
      <c r="G47" s="28" t="s">
        <v>489</v>
      </c>
      <c r="H47" s="28" t="s">
        <v>526</v>
      </c>
      <c r="I47" s="26">
        <v>1626975</v>
      </c>
      <c r="J47" s="26"/>
      <c r="K47" s="26">
        <v>130158</v>
      </c>
      <c r="L47" s="26">
        <v>1757133</v>
      </c>
      <c r="M47" s="22">
        <v>45713</v>
      </c>
      <c r="N47"/>
      <c r="O47"/>
    </row>
    <row r="48" spans="1:15" x14ac:dyDescent="0.25">
      <c r="A48" s="16" t="s">
        <v>12</v>
      </c>
      <c r="B48" s="29">
        <f t="shared" si="0"/>
        <v>1</v>
      </c>
      <c r="C48" s="30" t="s">
        <v>70</v>
      </c>
      <c r="D48" s="30" t="s">
        <v>24</v>
      </c>
      <c r="E48" s="40">
        <v>45672</v>
      </c>
      <c r="F48" s="28" t="s">
        <v>487</v>
      </c>
      <c r="G48" s="28" t="s">
        <v>489</v>
      </c>
      <c r="H48" s="28" t="s">
        <v>502</v>
      </c>
      <c r="I48" s="26">
        <v>13172020</v>
      </c>
      <c r="J48" s="26"/>
      <c r="K48" s="26">
        <v>1053762</v>
      </c>
      <c r="L48" s="26">
        <v>14225782</v>
      </c>
      <c r="M48" s="22">
        <v>45713</v>
      </c>
      <c r="N48"/>
      <c r="O48"/>
    </row>
    <row r="49" spans="1:15" x14ac:dyDescent="0.25">
      <c r="A49" s="16" t="s">
        <v>12</v>
      </c>
      <c r="B49" s="29">
        <f t="shared" si="0"/>
        <v>1</v>
      </c>
      <c r="C49" s="30" t="s">
        <v>71</v>
      </c>
      <c r="D49" s="30" t="s">
        <v>24</v>
      </c>
      <c r="E49" s="40">
        <v>45672</v>
      </c>
      <c r="F49" s="28" t="s">
        <v>487</v>
      </c>
      <c r="G49" s="28" t="s">
        <v>489</v>
      </c>
      <c r="H49" s="28" t="s">
        <v>495</v>
      </c>
      <c r="I49" s="26">
        <v>2879052</v>
      </c>
      <c r="J49" s="26"/>
      <c r="K49" s="26">
        <v>230324</v>
      </c>
      <c r="L49" s="26">
        <v>3109376</v>
      </c>
      <c r="M49" s="22">
        <v>45713</v>
      </c>
      <c r="N49"/>
      <c r="O49"/>
    </row>
    <row r="50" spans="1:15" x14ac:dyDescent="0.25">
      <c r="A50" s="16" t="s">
        <v>12</v>
      </c>
      <c r="B50" s="29">
        <f t="shared" si="0"/>
        <v>1</v>
      </c>
      <c r="C50" s="30" t="s">
        <v>72</v>
      </c>
      <c r="D50" s="30" t="s">
        <v>24</v>
      </c>
      <c r="E50" s="40">
        <v>45672</v>
      </c>
      <c r="F50" s="28" t="s">
        <v>487</v>
      </c>
      <c r="G50" s="28" t="s">
        <v>489</v>
      </c>
      <c r="H50" s="28" t="s">
        <v>527</v>
      </c>
      <c r="I50" s="26">
        <v>1086131</v>
      </c>
      <c r="J50" s="26"/>
      <c r="K50" s="26">
        <v>86890</v>
      </c>
      <c r="L50" s="26">
        <v>1173021</v>
      </c>
      <c r="M50" s="22">
        <v>45713</v>
      </c>
      <c r="N50"/>
      <c r="O50"/>
    </row>
    <row r="51" spans="1:15" x14ac:dyDescent="0.25">
      <c r="A51" s="16" t="s">
        <v>12</v>
      </c>
      <c r="B51" s="29">
        <f t="shared" si="0"/>
        <v>1</v>
      </c>
      <c r="C51" s="30" t="s">
        <v>73</v>
      </c>
      <c r="D51" s="30" t="s">
        <v>24</v>
      </c>
      <c r="E51" s="40">
        <v>45672</v>
      </c>
      <c r="F51" s="28" t="s">
        <v>487</v>
      </c>
      <c r="G51" s="28" t="s">
        <v>489</v>
      </c>
      <c r="H51" s="28" t="s">
        <v>525</v>
      </c>
      <c r="I51" s="26">
        <v>8243490</v>
      </c>
      <c r="J51" s="26"/>
      <c r="K51" s="26">
        <v>659479</v>
      </c>
      <c r="L51" s="26">
        <v>8902969</v>
      </c>
      <c r="M51" s="22">
        <v>45713</v>
      </c>
      <c r="N51"/>
      <c r="O51"/>
    </row>
    <row r="52" spans="1:15" x14ac:dyDescent="0.25">
      <c r="A52" s="16" t="s">
        <v>12</v>
      </c>
      <c r="B52" s="29">
        <f t="shared" si="0"/>
        <v>1</v>
      </c>
      <c r="C52" s="30" t="s">
        <v>74</v>
      </c>
      <c r="D52" s="30" t="s">
        <v>24</v>
      </c>
      <c r="E52" s="40">
        <v>45672</v>
      </c>
      <c r="F52" s="28" t="s">
        <v>487</v>
      </c>
      <c r="G52" s="28" t="s">
        <v>489</v>
      </c>
      <c r="H52" s="28" t="s">
        <v>528</v>
      </c>
      <c r="I52" s="26">
        <v>2062140</v>
      </c>
      <c r="J52" s="26"/>
      <c r="K52" s="26">
        <v>164971</v>
      </c>
      <c r="L52" s="26">
        <v>2227111</v>
      </c>
      <c r="M52" s="22">
        <v>45713</v>
      </c>
      <c r="N52"/>
      <c r="O52"/>
    </row>
    <row r="53" spans="1:15" x14ac:dyDescent="0.25">
      <c r="A53" s="16" t="s">
        <v>12</v>
      </c>
      <c r="B53" s="29">
        <f t="shared" si="0"/>
        <v>1</v>
      </c>
      <c r="C53" s="30" t="s">
        <v>75</v>
      </c>
      <c r="D53" s="30" t="s">
        <v>24</v>
      </c>
      <c r="E53" s="40">
        <v>45672</v>
      </c>
      <c r="F53" s="28" t="s">
        <v>487</v>
      </c>
      <c r="G53" s="28" t="s">
        <v>489</v>
      </c>
      <c r="H53" s="28" t="s">
        <v>499</v>
      </c>
      <c r="I53" s="26">
        <v>2115310</v>
      </c>
      <c r="J53" s="26"/>
      <c r="K53" s="26">
        <v>169225</v>
      </c>
      <c r="L53" s="26">
        <v>2284535</v>
      </c>
      <c r="M53" s="22">
        <v>45713</v>
      </c>
      <c r="N53"/>
      <c r="O53"/>
    </row>
    <row r="54" spans="1:15" x14ac:dyDescent="0.25">
      <c r="A54" s="16" t="s">
        <v>12</v>
      </c>
      <c r="B54" s="29">
        <f t="shared" si="0"/>
        <v>1</v>
      </c>
      <c r="C54" s="30" t="s">
        <v>76</v>
      </c>
      <c r="D54" s="30" t="s">
        <v>24</v>
      </c>
      <c r="E54" s="40">
        <v>45672</v>
      </c>
      <c r="F54" s="28" t="s">
        <v>487</v>
      </c>
      <c r="G54" s="28" t="s">
        <v>489</v>
      </c>
      <c r="H54" s="28" t="s">
        <v>529</v>
      </c>
      <c r="I54" s="26">
        <v>2926960</v>
      </c>
      <c r="J54" s="26"/>
      <c r="K54" s="26">
        <v>234157</v>
      </c>
      <c r="L54" s="26">
        <v>3161117</v>
      </c>
      <c r="M54" s="22">
        <v>45713</v>
      </c>
      <c r="N54"/>
      <c r="O54"/>
    </row>
    <row r="55" spans="1:15" x14ac:dyDescent="0.25">
      <c r="A55" s="16" t="s">
        <v>12</v>
      </c>
      <c r="B55" s="29">
        <f t="shared" si="0"/>
        <v>1</v>
      </c>
      <c r="C55" s="30" t="s">
        <v>77</v>
      </c>
      <c r="D55" s="30" t="s">
        <v>24</v>
      </c>
      <c r="E55" s="40">
        <v>45672</v>
      </c>
      <c r="F55" s="28" t="s">
        <v>487</v>
      </c>
      <c r="G55" s="28" t="s">
        <v>489</v>
      </c>
      <c r="H55" s="28" t="s">
        <v>505</v>
      </c>
      <c r="I55" s="26">
        <v>2282770</v>
      </c>
      <c r="J55" s="26"/>
      <c r="K55" s="26">
        <v>182622</v>
      </c>
      <c r="L55" s="26">
        <v>2465392</v>
      </c>
      <c r="M55" s="22">
        <v>45713</v>
      </c>
      <c r="N55"/>
      <c r="O55"/>
    </row>
    <row r="56" spans="1:15" x14ac:dyDescent="0.25">
      <c r="A56" s="16" t="s">
        <v>12</v>
      </c>
      <c r="B56" s="29">
        <f t="shared" si="0"/>
        <v>1</v>
      </c>
      <c r="C56" s="30" t="s">
        <v>78</v>
      </c>
      <c r="D56" s="30" t="s">
        <v>24</v>
      </c>
      <c r="E56" s="40">
        <v>45672</v>
      </c>
      <c r="F56" s="28" t="s">
        <v>487</v>
      </c>
      <c r="G56" s="28" t="s">
        <v>489</v>
      </c>
      <c r="H56" s="28" t="s">
        <v>530</v>
      </c>
      <c r="I56" s="26">
        <v>2845730</v>
      </c>
      <c r="J56" s="26"/>
      <c r="K56" s="26">
        <v>227658</v>
      </c>
      <c r="L56" s="26">
        <v>3073388</v>
      </c>
      <c r="M56" s="22">
        <v>45713</v>
      </c>
      <c r="N56"/>
      <c r="O56"/>
    </row>
    <row r="57" spans="1:15" x14ac:dyDescent="0.25">
      <c r="A57" s="16" t="s">
        <v>12</v>
      </c>
      <c r="B57" s="29">
        <f t="shared" si="0"/>
        <v>1</v>
      </c>
      <c r="C57" s="30" t="s">
        <v>79</v>
      </c>
      <c r="D57" s="30" t="s">
        <v>24</v>
      </c>
      <c r="E57" s="40">
        <v>45673</v>
      </c>
      <c r="F57" s="28" t="s">
        <v>487</v>
      </c>
      <c r="G57" s="28" t="s">
        <v>489</v>
      </c>
      <c r="H57" s="28" t="s">
        <v>509</v>
      </c>
      <c r="I57" s="26">
        <v>9143600</v>
      </c>
      <c r="J57" s="26"/>
      <c r="K57" s="26">
        <v>731488</v>
      </c>
      <c r="L57" s="26">
        <v>9875088</v>
      </c>
      <c r="M57" s="22">
        <v>45713</v>
      </c>
      <c r="N57"/>
      <c r="O57"/>
    </row>
    <row r="58" spans="1:15" x14ac:dyDescent="0.25">
      <c r="A58" s="16" t="s">
        <v>12</v>
      </c>
      <c r="B58" s="29">
        <f t="shared" si="0"/>
        <v>1</v>
      </c>
      <c r="C58" s="30" t="s">
        <v>80</v>
      </c>
      <c r="D58" s="30" t="s">
        <v>24</v>
      </c>
      <c r="E58" s="40">
        <v>45673</v>
      </c>
      <c r="F58" s="28" t="s">
        <v>487</v>
      </c>
      <c r="G58" s="28" t="s">
        <v>489</v>
      </c>
      <c r="H58" s="28" t="s">
        <v>531</v>
      </c>
      <c r="I58" s="26">
        <v>2268330</v>
      </c>
      <c r="J58" s="26"/>
      <c r="K58" s="26">
        <v>181466</v>
      </c>
      <c r="L58" s="26">
        <v>2449796</v>
      </c>
      <c r="M58" s="22">
        <v>45713</v>
      </c>
      <c r="N58"/>
      <c r="O58"/>
    </row>
    <row r="59" spans="1:15" x14ac:dyDescent="0.25">
      <c r="A59" s="16" t="s">
        <v>12</v>
      </c>
      <c r="B59" s="29">
        <f t="shared" si="0"/>
        <v>1</v>
      </c>
      <c r="C59" s="30" t="s">
        <v>81</v>
      </c>
      <c r="D59" s="30" t="s">
        <v>24</v>
      </c>
      <c r="E59" s="40">
        <v>45673</v>
      </c>
      <c r="F59" s="28" t="s">
        <v>487</v>
      </c>
      <c r="G59" s="28" t="s">
        <v>489</v>
      </c>
      <c r="H59" s="28" t="s">
        <v>497</v>
      </c>
      <c r="I59" s="26">
        <v>3340635</v>
      </c>
      <c r="J59" s="26"/>
      <c r="K59" s="26">
        <v>267251</v>
      </c>
      <c r="L59" s="26">
        <v>3607886</v>
      </c>
      <c r="M59" s="22">
        <v>45713</v>
      </c>
      <c r="N59"/>
      <c r="O59"/>
    </row>
    <row r="60" spans="1:15" x14ac:dyDescent="0.25">
      <c r="A60" s="16" t="s">
        <v>12</v>
      </c>
      <c r="B60" s="29">
        <f t="shared" si="0"/>
        <v>1</v>
      </c>
      <c r="C60" s="30" t="s">
        <v>82</v>
      </c>
      <c r="D60" s="30" t="s">
        <v>24</v>
      </c>
      <c r="E60" s="40">
        <v>45673</v>
      </c>
      <c r="F60" s="28" t="s">
        <v>487</v>
      </c>
      <c r="G60" s="28" t="s">
        <v>489</v>
      </c>
      <c r="H60" s="28" t="s">
        <v>509</v>
      </c>
      <c r="I60" s="26">
        <v>2450230</v>
      </c>
      <c r="J60" s="26"/>
      <c r="K60" s="26">
        <v>196018</v>
      </c>
      <c r="L60" s="26">
        <v>2646248</v>
      </c>
      <c r="M60" s="22">
        <v>45713</v>
      </c>
      <c r="N60"/>
      <c r="O60"/>
    </row>
    <row r="61" spans="1:15" x14ac:dyDescent="0.25">
      <c r="A61" s="16" t="s">
        <v>12</v>
      </c>
      <c r="B61" s="29">
        <f t="shared" si="0"/>
        <v>1</v>
      </c>
      <c r="C61" s="30" t="s">
        <v>83</v>
      </c>
      <c r="D61" s="30" t="s">
        <v>24</v>
      </c>
      <c r="E61" s="40">
        <v>45673</v>
      </c>
      <c r="F61" s="28" t="s">
        <v>487</v>
      </c>
      <c r="G61" s="28" t="s">
        <v>489</v>
      </c>
      <c r="H61" s="28" t="s">
        <v>496</v>
      </c>
      <c r="I61" s="26">
        <v>4897490</v>
      </c>
      <c r="J61" s="26"/>
      <c r="K61" s="26">
        <v>391799</v>
      </c>
      <c r="L61" s="26">
        <v>5289289</v>
      </c>
      <c r="M61" s="22">
        <v>45713</v>
      </c>
      <c r="N61"/>
      <c r="O61"/>
    </row>
    <row r="62" spans="1:15" x14ac:dyDescent="0.25">
      <c r="A62" s="16" t="s">
        <v>12</v>
      </c>
      <c r="B62" s="29">
        <f t="shared" si="0"/>
        <v>1</v>
      </c>
      <c r="C62" s="30" t="s">
        <v>84</v>
      </c>
      <c r="D62" s="30" t="s">
        <v>24</v>
      </c>
      <c r="E62" s="40">
        <v>45673</v>
      </c>
      <c r="F62" s="28" t="s">
        <v>487</v>
      </c>
      <c r="G62" s="28" t="s">
        <v>489</v>
      </c>
      <c r="H62" s="28" t="s">
        <v>532</v>
      </c>
      <c r="I62" s="26">
        <v>1046385</v>
      </c>
      <c r="J62" s="26"/>
      <c r="K62" s="26">
        <v>83711</v>
      </c>
      <c r="L62" s="26">
        <v>1130096</v>
      </c>
      <c r="M62" s="22">
        <v>45713</v>
      </c>
      <c r="N62"/>
      <c r="O62"/>
    </row>
    <row r="63" spans="1:15" x14ac:dyDescent="0.25">
      <c r="A63" s="16" t="s">
        <v>12</v>
      </c>
      <c r="B63" s="29">
        <f t="shared" si="0"/>
        <v>1</v>
      </c>
      <c r="C63" s="30" t="s">
        <v>86</v>
      </c>
      <c r="D63" s="30" t="s">
        <v>24</v>
      </c>
      <c r="E63" s="40">
        <v>45673</v>
      </c>
      <c r="F63" s="28" t="s">
        <v>487</v>
      </c>
      <c r="G63" s="28" t="s">
        <v>489</v>
      </c>
      <c r="H63" s="28" t="s">
        <v>520</v>
      </c>
      <c r="I63" s="26">
        <v>11025460</v>
      </c>
      <c r="J63" s="26"/>
      <c r="K63" s="26">
        <v>882037</v>
      </c>
      <c r="L63" s="26">
        <v>11907497</v>
      </c>
      <c r="M63" s="22">
        <v>45713</v>
      </c>
      <c r="N63"/>
      <c r="O63"/>
    </row>
    <row r="64" spans="1:15" x14ac:dyDescent="0.25">
      <c r="A64" s="16" t="s">
        <v>12</v>
      </c>
      <c r="B64" s="29">
        <f t="shared" si="0"/>
        <v>1</v>
      </c>
      <c r="C64" s="30" t="s">
        <v>85</v>
      </c>
      <c r="D64" s="30" t="s">
        <v>24</v>
      </c>
      <c r="E64" s="40">
        <v>45674</v>
      </c>
      <c r="F64" s="28" t="s">
        <v>487</v>
      </c>
      <c r="G64" s="28" t="s">
        <v>489</v>
      </c>
      <c r="H64" s="28" t="s">
        <v>505</v>
      </c>
      <c r="I64" s="26">
        <v>2282770</v>
      </c>
      <c r="J64" s="26"/>
      <c r="K64" s="26">
        <v>182622</v>
      </c>
      <c r="L64" s="26">
        <v>2465392</v>
      </c>
      <c r="M64" s="22">
        <v>45713</v>
      </c>
      <c r="N64"/>
      <c r="O64"/>
    </row>
    <row r="65" spans="1:15" x14ac:dyDescent="0.25">
      <c r="A65" s="16" t="s">
        <v>12</v>
      </c>
      <c r="B65" s="29">
        <f t="shared" si="0"/>
        <v>1</v>
      </c>
      <c r="C65" s="30" t="s">
        <v>87</v>
      </c>
      <c r="D65" s="30" t="s">
        <v>24</v>
      </c>
      <c r="E65" s="40">
        <v>45674</v>
      </c>
      <c r="F65" s="28" t="s">
        <v>487</v>
      </c>
      <c r="G65" s="28" t="s">
        <v>489</v>
      </c>
      <c r="H65" s="28" t="s">
        <v>533</v>
      </c>
      <c r="I65" s="26">
        <v>2168787</v>
      </c>
      <c r="J65" s="26"/>
      <c r="K65" s="26">
        <v>173503</v>
      </c>
      <c r="L65" s="26">
        <v>2342290</v>
      </c>
      <c r="M65" s="22">
        <v>45713</v>
      </c>
      <c r="N65"/>
      <c r="O65"/>
    </row>
    <row r="66" spans="1:15" x14ac:dyDescent="0.25">
      <c r="A66" s="16" t="s">
        <v>12</v>
      </c>
      <c r="B66" s="29">
        <f t="shared" si="0"/>
        <v>1</v>
      </c>
      <c r="C66" s="30" t="s">
        <v>88</v>
      </c>
      <c r="D66" s="30" t="s">
        <v>24</v>
      </c>
      <c r="E66" s="40">
        <v>45674</v>
      </c>
      <c r="F66" s="28" t="s">
        <v>487</v>
      </c>
      <c r="G66" s="28" t="s">
        <v>489</v>
      </c>
      <c r="H66" s="28" t="s">
        <v>534</v>
      </c>
      <c r="I66" s="26">
        <v>2450230</v>
      </c>
      <c r="J66" s="26"/>
      <c r="K66" s="26">
        <v>196018</v>
      </c>
      <c r="L66" s="26">
        <v>2646248</v>
      </c>
      <c r="M66" s="22">
        <v>45713</v>
      </c>
      <c r="N66"/>
      <c r="O66"/>
    </row>
    <row r="67" spans="1:15" x14ac:dyDescent="0.25">
      <c r="A67" s="16" t="s">
        <v>12</v>
      </c>
      <c r="B67" s="29">
        <f t="shared" si="0"/>
        <v>1</v>
      </c>
      <c r="C67" s="30" t="s">
        <v>89</v>
      </c>
      <c r="D67" s="30" t="s">
        <v>24</v>
      </c>
      <c r="E67" s="40">
        <v>45674</v>
      </c>
      <c r="F67" s="28" t="s">
        <v>487</v>
      </c>
      <c r="G67" s="28" t="s">
        <v>489</v>
      </c>
      <c r="H67" s="28" t="s">
        <v>494</v>
      </c>
      <c r="I67" s="26">
        <v>14401520</v>
      </c>
      <c r="J67" s="26"/>
      <c r="K67" s="26">
        <v>1152122</v>
      </c>
      <c r="L67" s="26">
        <v>15553642</v>
      </c>
      <c r="M67" s="22">
        <v>45713</v>
      </c>
      <c r="N67"/>
      <c r="O67"/>
    </row>
    <row r="68" spans="1:15" x14ac:dyDescent="0.25">
      <c r="A68" s="16" t="s">
        <v>12</v>
      </c>
      <c r="B68" s="29">
        <f t="shared" ref="B68:B131" si="1">MONTH(E68)</f>
        <v>1</v>
      </c>
      <c r="C68" s="30" t="s">
        <v>90</v>
      </c>
      <c r="D68" s="30" t="s">
        <v>24</v>
      </c>
      <c r="E68" s="40">
        <v>45674</v>
      </c>
      <c r="F68" s="28" t="s">
        <v>487</v>
      </c>
      <c r="G68" s="28" t="s">
        <v>489</v>
      </c>
      <c r="H68" s="28" t="s">
        <v>535</v>
      </c>
      <c r="I68" s="26">
        <v>4230620</v>
      </c>
      <c r="J68" s="26"/>
      <c r="K68" s="26">
        <v>338450</v>
      </c>
      <c r="L68" s="26">
        <v>4569070</v>
      </c>
      <c r="M68" s="22">
        <v>45713</v>
      </c>
      <c r="N68"/>
      <c r="O68"/>
    </row>
    <row r="69" spans="1:15" x14ac:dyDescent="0.25">
      <c r="A69" s="16" t="s">
        <v>12</v>
      </c>
      <c r="B69" s="29">
        <f t="shared" si="1"/>
        <v>1</v>
      </c>
      <c r="C69" s="30" t="s">
        <v>91</v>
      </c>
      <c r="D69" s="30" t="s">
        <v>24</v>
      </c>
      <c r="E69" s="40">
        <v>45674</v>
      </c>
      <c r="F69" s="28" t="s">
        <v>487</v>
      </c>
      <c r="G69" s="28" t="s">
        <v>489</v>
      </c>
      <c r="H69" s="28" t="s">
        <v>513</v>
      </c>
      <c r="I69" s="26">
        <v>2584192</v>
      </c>
      <c r="J69" s="26"/>
      <c r="K69" s="26">
        <v>206735</v>
      </c>
      <c r="L69" s="26">
        <v>2790927</v>
      </c>
      <c r="M69" s="22">
        <v>45713</v>
      </c>
      <c r="N69"/>
      <c r="O69"/>
    </row>
    <row r="70" spans="1:15" x14ac:dyDescent="0.25">
      <c r="A70" s="16" t="s">
        <v>12</v>
      </c>
      <c r="B70" s="29">
        <f t="shared" si="1"/>
        <v>1</v>
      </c>
      <c r="C70" s="30" t="s">
        <v>93</v>
      </c>
      <c r="D70" s="30" t="s">
        <v>24</v>
      </c>
      <c r="E70" s="40">
        <v>45674</v>
      </c>
      <c r="F70" s="28" t="s">
        <v>487</v>
      </c>
      <c r="G70" s="28" t="s">
        <v>489</v>
      </c>
      <c r="H70" s="28" t="s">
        <v>492</v>
      </c>
      <c r="I70" s="26">
        <v>6324081</v>
      </c>
      <c r="J70" s="26"/>
      <c r="K70" s="26">
        <v>505926</v>
      </c>
      <c r="L70" s="26">
        <v>6830007</v>
      </c>
      <c r="M70" s="22">
        <v>45713</v>
      </c>
      <c r="N70"/>
      <c r="O70"/>
    </row>
    <row r="71" spans="1:15" x14ac:dyDescent="0.25">
      <c r="A71" s="16" t="s">
        <v>12</v>
      </c>
      <c r="B71" s="29">
        <f t="shared" si="1"/>
        <v>1</v>
      </c>
      <c r="C71" s="30" t="s">
        <v>94</v>
      </c>
      <c r="D71" s="30" t="s">
        <v>24</v>
      </c>
      <c r="E71" s="40">
        <v>45674</v>
      </c>
      <c r="F71" s="28" t="s">
        <v>487</v>
      </c>
      <c r="G71" s="28" t="s">
        <v>489</v>
      </c>
      <c r="H71" s="28" t="s">
        <v>504</v>
      </c>
      <c r="I71" s="26">
        <v>2500053</v>
      </c>
      <c r="J71" s="26"/>
      <c r="K71" s="26">
        <v>200004</v>
      </c>
      <c r="L71" s="26">
        <v>2700057</v>
      </c>
      <c r="M71" s="22">
        <v>45713</v>
      </c>
      <c r="N71"/>
      <c r="O71"/>
    </row>
    <row r="72" spans="1:15" x14ac:dyDescent="0.25">
      <c r="A72" s="16" t="s">
        <v>12</v>
      </c>
      <c r="B72" s="29">
        <f t="shared" si="1"/>
        <v>1</v>
      </c>
      <c r="C72" s="30" t="s">
        <v>95</v>
      </c>
      <c r="D72" s="30" t="s">
        <v>24</v>
      </c>
      <c r="E72" s="40">
        <v>45674</v>
      </c>
      <c r="F72" s="28" t="s">
        <v>487</v>
      </c>
      <c r="G72" s="28" t="s">
        <v>489</v>
      </c>
      <c r="H72" s="28" t="s">
        <v>506</v>
      </c>
      <c r="I72" s="26">
        <v>1613122</v>
      </c>
      <c r="J72" s="26"/>
      <c r="K72" s="26">
        <v>129050</v>
      </c>
      <c r="L72" s="26">
        <v>1742172</v>
      </c>
      <c r="M72" s="22">
        <v>45713</v>
      </c>
      <c r="N72"/>
      <c r="O72"/>
    </row>
    <row r="73" spans="1:15" x14ac:dyDescent="0.25">
      <c r="A73" s="16" t="s">
        <v>12</v>
      </c>
      <c r="B73" s="29">
        <f t="shared" si="1"/>
        <v>1</v>
      </c>
      <c r="C73" s="30" t="s">
        <v>96</v>
      </c>
      <c r="D73" s="30" t="s">
        <v>24</v>
      </c>
      <c r="E73" s="40">
        <v>45674</v>
      </c>
      <c r="F73" s="28" t="s">
        <v>487</v>
      </c>
      <c r="G73" s="28" t="s">
        <v>489</v>
      </c>
      <c r="H73" s="28" t="s">
        <v>514</v>
      </c>
      <c r="I73" s="26">
        <v>3505280</v>
      </c>
      <c r="J73" s="26"/>
      <c r="K73" s="26">
        <v>280422</v>
      </c>
      <c r="L73" s="26">
        <v>3785702</v>
      </c>
      <c r="M73" s="22">
        <v>45713</v>
      </c>
      <c r="N73"/>
      <c r="O73"/>
    </row>
    <row r="74" spans="1:15" x14ac:dyDescent="0.25">
      <c r="A74" s="16" t="s">
        <v>12</v>
      </c>
      <c r="B74" s="29">
        <f t="shared" si="1"/>
        <v>1</v>
      </c>
      <c r="C74" s="30" t="s">
        <v>97</v>
      </c>
      <c r="D74" s="30" t="s">
        <v>24</v>
      </c>
      <c r="E74" s="40">
        <v>45675</v>
      </c>
      <c r="F74" s="28" t="s">
        <v>487</v>
      </c>
      <c r="G74" s="28" t="s">
        <v>489</v>
      </c>
      <c r="H74" s="28" t="s">
        <v>529</v>
      </c>
      <c r="I74" s="26">
        <v>1948170</v>
      </c>
      <c r="J74" s="26"/>
      <c r="K74" s="26">
        <v>155854</v>
      </c>
      <c r="L74" s="26">
        <v>2104024</v>
      </c>
      <c r="M74" s="22">
        <v>45713</v>
      </c>
      <c r="N74"/>
      <c r="O74"/>
    </row>
    <row r="75" spans="1:15" x14ac:dyDescent="0.25">
      <c r="A75" s="16" t="s">
        <v>12</v>
      </c>
      <c r="B75" s="29">
        <f t="shared" si="1"/>
        <v>1</v>
      </c>
      <c r="C75" s="30" t="s">
        <v>98</v>
      </c>
      <c r="D75" s="30" t="s">
        <v>24</v>
      </c>
      <c r="E75" s="40">
        <v>45675</v>
      </c>
      <c r="F75" s="28" t="s">
        <v>487</v>
      </c>
      <c r="G75" s="28" t="s">
        <v>489</v>
      </c>
      <c r="H75" s="28" t="s">
        <v>536</v>
      </c>
      <c r="I75" s="26">
        <v>1752640</v>
      </c>
      <c r="J75" s="26"/>
      <c r="K75" s="26">
        <v>140211</v>
      </c>
      <c r="L75" s="26">
        <v>1892851</v>
      </c>
      <c r="M75" s="22">
        <v>45713</v>
      </c>
      <c r="N75"/>
      <c r="O75"/>
    </row>
    <row r="76" spans="1:15" x14ac:dyDescent="0.25">
      <c r="A76" s="16" t="s">
        <v>12</v>
      </c>
      <c r="B76" s="29">
        <f t="shared" si="1"/>
        <v>1</v>
      </c>
      <c r="C76" s="30" t="s">
        <v>99</v>
      </c>
      <c r="D76" s="30" t="s">
        <v>24</v>
      </c>
      <c r="E76" s="40">
        <v>45675</v>
      </c>
      <c r="F76" s="28" t="s">
        <v>487</v>
      </c>
      <c r="G76" s="28" t="s">
        <v>489</v>
      </c>
      <c r="H76" s="28" t="s">
        <v>520</v>
      </c>
      <c r="I76" s="26">
        <v>9314650</v>
      </c>
      <c r="J76" s="26"/>
      <c r="K76" s="26">
        <v>745172</v>
      </c>
      <c r="L76" s="26">
        <v>10059822</v>
      </c>
      <c r="M76" s="22">
        <v>45713</v>
      </c>
      <c r="N76"/>
      <c r="O76"/>
    </row>
    <row r="77" spans="1:15" s="133" customFormat="1" ht="25.5" x14ac:dyDescent="0.25">
      <c r="A77" s="125" t="s">
        <v>562</v>
      </c>
      <c r="B77" s="126">
        <v>2024</v>
      </c>
      <c r="C77" s="127" t="s">
        <v>28</v>
      </c>
      <c r="D77" s="127" t="s">
        <v>25</v>
      </c>
      <c r="E77" s="128">
        <v>45675</v>
      </c>
      <c r="F77" s="129" t="s">
        <v>488</v>
      </c>
      <c r="G77" s="129" t="s">
        <v>490</v>
      </c>
      <c r="H77" s="129" t="s">
        <v>493</v>
      </c>
      <c r="I77" s="130"/>
      <c r="J77" s="130"/>
      <c r="K77" s="130"/>
      <c r="L77" s="130">
        <v>-21037654</v>
      </c>
      <c r="M77" s="131"/>
      <c r="N77" s="132">
        <f>L77/1.08</f>
        <v>-19479309.259259257</v>
      </c>
      <c r="O77" s="132">
        <f>L77-N77</f>
        <v>-1558344.7407407425</v>
      </c>
    </row>
    <row r="78" spans="1:15" x14ac:dyDescent="0.25">
      <c r="A78" s="16" t="s">
        <v>12</v>
      </c>
      <c r="B78" s="29">
        <f t="shared" si="1"/>
        <v>1</v>
      </c>
      <c r="C78" s="30" t="s">
        <v>100</v>
      </c>
      <c r="D78" s="30" t="s">
        <v>24</v>
      </c>
      <c r="E78" s="40">
        <v>45677</v>
      </c>
      <c r="F78" s="28" t="s">
        <v>487</v>
      </c>
      <c r="G78" s="28" t="s">
        <v>489</v>
      </c>
      <c r="H78" s="28" t="s">
        <v>521</v>
      </c>
      <c r="I78" s="26">
        <v>3435495</v>
      </c>
      <c r="J78" s="26"/>
      <c r="K78" s="26">
        <v>274840</v>
      </c>
      <c r="L78" s="26">
        <v>3710335</v>
      </c>
      <c r="M78" s="22">
        <v>45713</v>
      </c>
      <c r="N78"/>
      <c r="O78"/>
    </row>
    <row r="79" spans="1:15" x14ac:dyDescent="0.25">
      <c r="A79" s="16" t="s">
        <v>12</v>
      </c>
      <c r="B79" s="29">
        <f t="shared" si="1"/>
        <v>1</v>
      </c>
      <c r="C79" s="30" t="s">
        <v>101</v>
      </c>
      <c r="D79" s="30" t="s">
        <v>24</v>
      </c>
      <c r="E79" s="40">
        <v>45677</v>
      </c>
      <c r="F79" s="28" t="s">
        <v>487</v>
      </c>
      <c r="G79" s="28" t="s">
        <v>489</v>
      </c>
      <c r="H79" s="28" t="s">
        <v>516</v>
      </c>
      <c r="I79" s="26">
        <v>1588414</v>
      </c>
      <c r="J79" s="26"/>
      <c r="K79" s="26">
        <v>127073</v>
      </c>
      <c r="L79" s="26">
        <v>1715487</v>
      </c>
      <c r="M79" s="22">
        <v>45713</v>
      </c>
      <c r="N79"/>
      <c r="O79"/>
    </row>
    <row r="80" spans="1:15" x14ac:dyDescent="0.25">
      <c r="A80" s="16" t="s">
        <v>12</v>
      </c>
      <c r="B80" s="29">
        <f t="shared" si="1"/>
        <v>1</v>
      </c>
      <c r="C80" s="30" t="s">
        <v>102</v>
      </c>
      <c r="D80" s="30" t="s">
        <v>24</v>
      </c>
      <c r="E80" s="40">
        <v>45677</v>
      </c>
      <c r="F80" s="28" t="s">
        <v>487</v>
      </c>
      <c r="G80" s="28" t="s">
        <v>489</v>
      </c>
      <c r="H80" s="28" t="s">
        <v>526</v>
      </c>
      <c r="I80" s="26">
        <v>2282770</v>
      </c>
      <c r="J80" s="26"/>
      <c r="K80" s="26">
        <v>182622</v>
      </c>
      <c r="L80" s="26">
        <v>2465392</v>
      </c>
      <c r="M80" s="22">
        <v>45713</v>
      </c>
      <c r="N80"/>
      <c r="O80"/>
    </row>
    <row r="81" spans="1:15" x14ac:dyDescent="0.25">
      <c r="A81" s="16" t="s">
        <v>12</v>
      </c>
      <c r="B81" s="29">
        <f t="shared" si="1"/>
        <v>1</v>
      </c>
      <c r="C81" s="30" t="s">
        <v>103</v>
      </c>
      <c r="D81" s="30" t="s">
        <v>24</v>
      </c>
      <c r="E81" s="40">
        <v>45677</v>
      </c>
      <c r="F81" s="28" t="s">
        <v>487</v>
      </c>
      <c r="G81" s="28" t="s">
        <v>489</v>
      </c>
      <c r="H81" s="28" t="s">
        <v>509</v>
      </c>
      <c r="I81" s="26">
        <v>7411400</v>
      </c>
      <c r="J81" s="26"/>
      <c r="K81" s="26">
        <v>592912</v>
      </c>
      <c r="L81" s="26">
        <v>8004312</v>
      </c>
      <c r="M81" s="22">
        <v>45713</v>
      </c>
      <c r="N81"/>
      <c r="O81"/>
    </row>
    <row r="82" spans="1:15" x14ac:dyDescent="0.25">
      <c r="A82" s="16" t="s">
        <v>12</v>
      </c>
      <c r="B82" s="29">
        <f t="shared" si="1"/>
        <v>1</v>
      </c>
      <c r="C82" s="30" t="s">
        <v>104</v>
      </c>
      <c r="D82" s="30" t="s">
        <v>24</v>
      </c>
      <c r="E82" s="40">
        <v>45677</v>
      </c>
      <c r="F82" s="28" t="s">
        <v>487</v>
      </c>
      <c r="G82" s="28" t="s">
        <v>489</v>
      </c>
      <c r="H82" s="28" t="s">
        <v>501</v>
      </c>
      <c r="I82" s="26">
        <v>697590</v>
      </c>
      <c r="J82" s="26"/>
      <c r="K82" s="26">
        <v>55807</v>
      </c>
      <c r="L82" s="26">
        <v>753397</v>
      </c>
      <c r="M82" s="22">
        <v>45713</v>
      </c>
      <c r="N82"/>
      <c r="O82"/>
    </row>
    <row r="83" spans="1:15" x14ac:dyDescent="0.25">
      <c r="A83" s="16" t="s">
        <v>12</v>
      </c>
      <c r="B83" s="29">
        <f t="shared" si="1"/>
        <v>1</v>
      </c>
      <c r="C83" s="30" t="s">
        <v>105</v>
      </c>
      <c r="D83" s="30" t="s">
        <v>24</v>
      </c>
      <c r="E83" s="40">
        <v>45677</v>
      </c>
      <c r="F83" s="28" t="s">
        <v>487</v>
      </c>
      <c r="G83" s="28" t="s">
        <v>489</v>
      </c>
      <c r="H83" s="28" t="s">
        <v>537</v>
      </c>
      <c r="I83" s="26">
        <v>3944030</v>
      </c>
      <c r="J83" s="26"/>
      <c r="K83" s="26">
        <v>315522</v>
      </c>
      <c r="L83" s="26">
        <v>4259552</v>
      </c>
      <c r="M83" s="22">
        <v>45713</v>
      </c>
      <c r="N83"/>
      <c r="O83"/>
    </row>
    <row r="84" spans="1:15" x14ac:dyDescent="0.25">
      <c r="A84" s="16" t="s">
        <v>12</v>
      </c>
      <c r="B84" s="29">
        <f t="shared" si="1"/>
        <v>1</v>
      </c>
      <c r="C84" s="30" t="s">
        <v>106</v>
      </c>
      <c r="D84" s="30" t="s">
        <v>24</v>
      </c>
      <c r="E84" s="40">
        <v>45677</v>
      </c>
      <c r="F84" s="28" t="s">
        <v>487</v>
      </c>
      <c r="G84" s="28" t="s">
        <v>489</v>
      </c>
      <c r="H84" s="28" t="s">
        <v>523</v>
      </c>
      <c r="I84" s="26">
        <v>25811430</v>
      </c>
      <c r="J84" s="26"/>
      <c r="K84" s="26">
        <v>2064914</v>
      </c>
      <c r="L84" s="26">
        <v>27876344</v>
      </c>
      <c r="M84" s="22">
        <v>45713</v>
      </c>
      <c r="N84"/>
      <c r="O84"/>
    </row>
    <row r="85" spans="1:15" x14ac:dyDescent="0.25">
      <c r="A85" s="16" t="s">
        <v>12</v>
      </c>
      <c r="B85" s="29">
        <f t="shared" si="1"/>
        <v>1</v>
      </c>
      <c r="C85" s="30" t="s">
        <v>107</v>
      </c>
      <c r="D85" s="30" t="s">
        <v>24</v>
      </c>
      <c r="E85" s="40">
        <v>45677</v>
      </c>
      <c r="F85" s="28" t="s">
        <v>487</v>
      </c>
      <c r="G85" s="28" t="s">
        <v>489</v>
      </c>
      <c r="H85" s="28" t="s">
        <v>508</v>
      </c>
      <c r="I85" s="26">
        <v>5257426</v>
      </c>
      <c r="J85" s="26"/>
      <c r="K85" s="26">
        <v>420594</v>
      </c>
      <c r="L85" s="26">
        <v>5678020</v>
      </c>
      <c r="M85" s="22">
        <v>45713</v>
      </c>
      <c r="N85"/>
      <c r="O85"/>
    </row>
    <row r="86" spans="1:15" x14ac:dyDescent="0.25">
      <c r="A86" s="16" t="s">
        <v>12</v>
      </c>
      <c r="B86" s="29">
        <f t="shared" si="1"/>
        <v>1</v>
      </c>
      <c r="C86" s="30" t="s">
        <v>108</v>
      </c>
      <c r="D86" s="30" t="s">
        <v>24</v>
      </c>
      <c r="E86" s="40">
        <v>45677</v>
      </c>
      <c r="F86" s="28" t="s">
        <v>487</v>
      </c>
      <c r="G86" s="28" t="s">
        <v>489</v>
      </c>
      <c r="H86" s="28" t="s">
        <v>511</v>
      </c>
      <c r="I86" s="26">
        <v>16527130</v>
      </c>
      <c r="J86" s="26"/>
      <c r="K86" s="26">
        <v>1322170</v>
      </c>
      <c r="L86" s="26">
        <v>17849300</v>
      </c>
      <c r="M86" s="22">
        <v>45713</v>
      </c>
      <c r="N86"/>
      <c r="O86"/>
    </row>
    <row r="87" spans="1:15" x14ac:dyDescent="0.25">
      <c r="A87" s="16" t="s">
        <v>12</v>
      </c>
      <c r="B87" s="29">
        <f t="shared" si="1"/>
        <v>1</v>
      </c>
      <c r="C87" s="30" t="s">
        <v>109</v>
      </c>
      <c r="D87" s="30" t="s">
        <v>24</v>
      </c>
      <c r="E87" s="40">
        <v>45677</v>
      </c>
      <c r="F87" s="28" t="s">
        <v>487</v>
      </c>
      <c r="G87" s="28" t="s">
        <v>489</v>
      </c>
      <c r="H87" s="28" t="s">
        <v>525</v>
      </c>
      <c r="I87" s="26">
        <v>6653100</v>
      </c>
      <c r="J87" s="26"/>
      <c r="K87" s="26">
        <v>532248</v>
      </c>
      <c r="L87" s="26">
        <v>7185348</v>
      </c>
      <c r="M87" s="22">
        <v>45713</v>
      </c>
      <c r="N87"/>
      <c r="O87"/>
    </row>
    <row r="88" spans="1:15" x14ac:dyDescent="0.25">
      <c r="A88" s="16" t="s">
        <v>12</v>
      </c>
      <c r="B88" s="29">
        <f t="shared" si="1"/>
        <v>1</v>
      </c>
      <c r="C88" s="30" t="s">
        <v>110</v>
      </c>
      <c r="D88" s="30" t="s">
        <v>24</v>
      </c>
      <c r="E88" s="40">
        <v>45677</v>
      </c>
      <c r="F88" s="28" t="s">
        <v>487</v>
      </c>
      <c r="G88" s="28" t="s">
        <v>489</v>
      </c>
      <c r="H88" s="28" t="s">
        <v>499</v>
      </c>
      <c r="I88" s="26">
        <v>6101739</v>
      </c>
      <c r="J88" s="26"/>
      <c r="K88" s="26">
        <v>488139</v>
      </c>
      <c r="L88" s="26">
        <v>6589878</v>
      </c>
      <c r="M88" s="22">
        <v>45713</v>
      </c>
      <c r="N88"/>
      <c r="O88"/>
    </row>
    <row r="89" spans="1:15" ht="25.5" x14ac:dyDescent="0.25">
      <c r="A89" s="16" t="s">
        <v>12</v>
      </c>
      <c r="B89" s="29">
        <f t="shared" si="1"/>
        <v>1</v>
      </c>
      <c r="C89" s="30" t="s">
        <v>111</v>
      </c>
      <c r="D89" s="30" t="s">
        <v>24</v>
      </c>
      <c r="E89" s="40">
        <v>45678</v>
      </c>
      <c r="F89" s="28" t="s">
        <v>487</v>
      </c>
      <c r="G89" s="28" t="s">
        <v>489</v>
      </c>
      <c r="H89" s="28" t="s">
        <v>498</v>
      </c>
      <c r="I89" s="26">
        <v>6975900</v>
      </c>
      <c r="J89" s="26"/>
      <c r="K89" s="26">
        <v>558072</v>
      </c>
      <c r="L89" s="26">
        <v>7533972</v>
      </c>
      <c r="M89" s="22">
        <v>45713</v>
      </c>
      <c r="N89"/>
      <c r="O89"/>
    </row>
    <row r="90" spans="1:15" x14ac:dyDescent="0.25">
      <c r="A90" s="16" t="s">
        <v>12</v>
      </c>
      <c r="B90" s="29">
        <f t="shared" si="1"/>
        <v>1</v>
      </c>
      <c r="C90" s="30" t="s">
        <v>112</v>
      </c>
      <c r="D90" s="30" t="s">
        <v>24</v>
      </c>
      <c r="E90" s="40">
        <v>45678</v>
      </c>
      <c r="F90" s="28" t="s">
        <v>487</v>
      </c>
      <c r="G90" s="28" t="s">
        <v>489</v>
      </c>
      <c r="H90" s="28" t="s">
        <v>494</v>
      </c>
      <c r="I90" s="26">
        <v>6079990</v>
      </c>
      <c r="J90" s="26"/>
      <c r="K90" s="26">
        <v>486399</v>
      </c>
      <c r="L90" s="26">
        <v>6566389</v>
      </c>
      <c r="M90" s="22">
        <v>45713</v>
      </c>
      <c r="N90"/>
      <c r="O90"/>
    </row>
    <row r="91" spans="1:15" x14ac:dyDescent="0.25">
      <c r="A91" s="16" t="s">
        <v>12</v>
      </c>
      <c r="B91" s="29">
        <f t="shared" si="1"/>
        <v>1</v>
      </c>
      <c r="C91" s="30" t="s">
        <v>113</v>
      </c>
      <c r="D91" s="30" t="s">
        <v>24</v>
      </c>
      <c r="E91" s="40">
        <v>45678</v>
      </c>
      <c r="F91" s="28" t="s">
        <v>487</v>
      </c>
      <c r="G91" s="28" t="s">
        <v>489</v>
      </c>
      <c r="H91" s="28" t="s">
        <v>509</v>
      </c>
      <c r="I91" s="26">
        <v>10361110</v>
      </c>
      <c r="J91" s="26"/>
      <c r="K91" s="26">
        <v>828889</v>
      </c>
      <c r="L91" s="26">
        <v>11189999</v>
      </c>
      <c r="M91" s="22">
        <v>45713</v>
      </c>
      <c r="N91"/>
      <c r="O91"/>
    </row>
    <row r="92" spans="1:15" x14ac:dyDescent="0.25">
      <c r="A92" s="16" t="s">
        <v>12</v>
      </c>
      <c r="B92" s="29">
        <f t="shared" si="1"/>
        <v>1</v>
      </c>
      <c r="C92" s="30" t="s">
        <v>114</v>
      </c>
      <c r="D92" s="30" t="s">
        <v>24</v>
      </c>
      <c r="E92" s="40">
        <v>45679</v>
      </c>
      <c r="F92" s="28" t="s">
        <v>487</v>
      </c>
      <c r="G92" s="28" t="s">
        <v>489</v>
      </c>
      <c r="H92" s="28" t="s">
        <v>505</v>
      </c>
      <c r="I92" s="26">
        <v>2450230</v>
      </c>
      <c r="J92" s="26"/>
      <c r="K92" s="26">
        <v>196018</v>
      </c>
      <c r="L92" s="26">
        <v>2646248</v>
      </c>
      <c r="M92" s="22">
        <v>45713</v>
      </c>
      <c r="N92"/>
      <c r="O92"/>
    </row>
    <row r="93" spans="1:15" x14ac:dyDescent="0.25">
      <c r="A93" s="16" t="s">
        <v>12</v>
      </c>
      <c r="B93" s="29">
        <f t="shared" si="1"/>
        <v>1</v>
      </c>
      <c r="C93" s="30" t="s">
        <v>115</v>
      </c>
      <c r="D93" s="30" t="s">
        <v>24</v>
      </c>
      <c r="E93" s="40">
        <v>45679</v>
      </c>
      <c r="F93" s="28" t="s">
        <v>487</v>
      </c>
      <c r="G93" s="28" t="s">
        <v>489</v>
      </c>
      <c r="H93" s="28" t="s">
        <v>495</v>
      </c>
      <c r="I93" s="26">
        <v>2120520</v>
      </c>
      <c r="J93" s="26"/>
      <c r="K93" s="26">
        <v>169642</v>
      </c>
      <c r="L93" s="26">
        <v>2290162</v>
      </c>
      <c r="M93" s="22">
        <v>45713</v>
      </c>
      <c r="N93"/>
      <c r="O93"/>
    </row>
    <row r="94" spans="1:15" x14ac:dyDescent="0.25">
      <c r="A94" s="16" t="s">
        <v>12</v>
      </c>
      <c r="B94" s="29">
        <f t="shared" si="1"/>
        <v>1</v>
      </c>
      <c r="C94" s="30" t="s">
        <v>116</v>
      </c>
      <c r="D94" s="30" t="s">
        <v>24</v>
      </c>
      <c r="E94" s="40">
        <v>45679</v>
      </c>
      <c r="F94" s="28" t="s">
        <v>487</v>
      </c>
      <c r="G94" s="28" t="s">
        <v>489</v>
      </c>
      <c r="H94" s="28" t="s">
        <v>523</v>
      </c>
      <c r="I94" s="26">
        <v>8557900</v>
      </c>
      <c r="J94" s="26"/>
      <c r="K94" s="26">
        <v>684632</v>
      </c>
      <c r="L94" s="26">
        <v>9242532</v>
      </c>
      <c r="M94" s="22">
        <v>45713</v>
      </c>
      <c r="N94"/>
      <c r="O94"/>
    </row>
    <row r="95" spans="1:15" ht="25.5" x14ac:dyDescent="0.25">
      <c r="A95" s="16" t="s">
        <v>12</v>
      </c>
      <c r="B95" s="29">
        <f t="shared" si="1"/>
        <v>1</v>
      </c>
      <c r="C95" s="30" t="s">
        <v>117</v>
      </c>
      <c r="D95" s="30" t="s">
        <v>24</v>
      </c>
      <c r="E95" s="40">
        <v>45680</v>
      </c>
      <c r="F95" s="28" t="s">
        <v>487</v>
      </c>
      <c r="G95" s="28" t="s">
        <v>489</v>
      </c>
      <c r="H95" s="28" t="s">
        <v>498</v>
      </c>
      <c r="I95" s="26">
        <v>5275250</v>
      </c>
      <c r="J95" s="26"/>
      <c r="K95" s="26">
        <v>422020</v>
      </c>
      <c r="L95" s="26">
        <v>5697270</v>
      </c>
      <c r="M95" s="22">
        <v>45713</v>
      </c>
      <c r="N95"/>
      <c r="O95"/>
    </row>
    <row r="96" spans="1:15" x14ac:dyDescent="0.25">
      <c r="A96" s="16" t="s">
        <v>12</v>
      </c>
      <c r="B96" s="29">
        <f t="shared" si="1"/>
        <v>1</v>
      </c>
      <c r="C96" s="30" t="s">
        <v>118</v>
      </c>
      <c r="D96" s="30" t="s">
        <v>24</v>
      </c>
      <c r="E96" s="40">
        <v>45680</v>
      </c>
      <c r="F96" s="28" t="s">
        <v>487</v>
      </c>
      <c r="G96" s="28" t="s">
        <v>489</v>
      </c>
      <c r="H96" s="28" t="s">
        <v>492</v>
      </c>
      <c r="I96" s="26">
        <v>2648045</v>
      </c>
      <c r="J96" s="26"/>
      <c r="K96" s="26">
        <v>211844</v>
      </c>
      <c r="L96" s="26">
        <v>2859889</v>
      </c>
      <c r="M96" s="22">
        <v>45713</v>
      </c>
      <c r="N96"/>
      <c r="O96"/>
    </row>
    <row r="97" spans="1:15" x14ac:dyDescent="0.25">
      <c r="A97" s="16" t="s">
        <v>12</v>
      </c>
      <c r="B97" s="29">
        <f t="shared" si="1"/>
        <v>1</v>
      </c>
      <c r="C97" s="30" t="s">
        <v>119</v>
      </c>
      <c r="D97" s="30" t="s">
        <v>24</v>
      </c>
      <c r="E97" s="40">
        <v>45681</v>
      </c>
      <c r="F97" s="28" t="s">
        <v>487</v>
      </c>
      <c r="G97" s="28" t="s">
        <v>489</v>
      </c>
      <c r="H97" s="28" t="s">
        <v>520</v>
      </c>
      <c r="I97" s="26">
        <v>12631550</v>
      </c>
      <c r="J97" s="26"/>
      <c r="K97" s="26">
        <v>1010524</v>
      </c>
      <c r="L97" s="26">
        <v>13642074</v>
      </c>
      <c r="M97" s="22">
        <v>45713</v>
      </c>
      <c r="N97"/>
      <c r="O97"/>
    </row>
    <row r="98" spans="1:15" x14ac:dyDescent="0.25">
      <c r="A98" s="16" t="s">
        <v>12</v>
      </c>
      <c r="B98" s="29">
        <f t="shared" si="1"/>
        <v>1</v>
      </c>
      <c r="C98" s="30" t="s">
        <v>120</v>
      </c>
      <c r="D98" s="30" t="s">
        <v>24</v>
      </c>
      <c r="E98" s="40">
        <v>45681</v>
      </c>
      <c r="F98" s="28" t="s">
        <v>487</v>
      </c>
      <c r="G98" s="28" t="s">
        <v>489</v>
      </c>
      <c r="H98" s="28" t="s">
        <v>533</v>
      </c>
      <c r="I98" s="26">
        <v>1812900</v>
      </c>
      <c r="J98" s="26"/>
      <c r="K98" s="26">
        <v>145032</v>
      </c>
      <c r="L98" s="26">
        <v>1957932</v>
      </c>
      <c r="M98" s="22">
        <v>45713</v>
      </c>
      <c r="N98"/>
      <c r="O98"/>
    </row>
    <row r="99" spans="1:15" x14ac:dyDescent="0.25">
      <c r="A99" s="16" t="s">
        <v>12</v>
      </c>
      <c r="B99" s="29">
        <f t="shared" si="1"/>
        <v>1</v>
      </c>
      <c r="C99" s="30" t="s">
        <v>121</v>
      </c>
      <c r="D99" s="30" t="s">
        <v>24</v>
      </c>
      <c r="E99" s="40">
        <v>45681</v>
      </c>
      <c r="F99" s="28" t="s">
        <v>487</v>
      </c>
      <c r="G99" s="28" t="s">
        <v>489</v>
      </c>
      <c r="H99" s="28" t="s">
        <v>516</v>
      </c>
      <c r="I99" s="26">
        <v>2789785</v>
      </c>
      <c r="J99" s="26"/>
      <c r="K99" s="26">
        <v>223183</v>
      </c>
      <c r="L99" s="26">
        <v>3012968</v>
      </c>
      <c r="M99" s="22">
        <v>45713</v>
      </c>
      <c r="N99"/>
      <c r="O99"/>
    </row>
    <row r="100" spans="1:15" x14ac:dyDescent="0.25">
      <c r="A100" s="16" t="s">
        <v>12</v>
      </c>
      <c r="B100" s="29">
        <f t="shared" si="1"/>
        <v>1</v>
      </c>
      <c r="C100" s="30" t="s">
        <v>122</v>
      </c>
      <c r="D100" s="30" t="s">
        <v>24</v>
      </c>
      <c r="E100" s="40">
        <v>45682</v>
      </c>
      <c r="F100" s="28" t="s">
        <v>487</v>
      </c>
      <c r="G100" s="28" t="s">
        <v>489</v>
      </c>
      <c r="H100" s="28" t="s">
        <v>532</v>
      </c>
      <c r="I100" s="26">
        <v>2790360</v>
      </c>
      <c r="J100" s="26"/>
      <c r="K100" s="26">
        <v>223229</v>
      </c>
      <c r="L100" s="26">
        <v>3013589</v>
      </c>
      <c r="M100" s="22">
        <v>45713</v>
      </c>
      <c r="N100"/>
      <c r="O100"/>
    </row>
    <row r="101" spans="1:15" x14ac:dyDescent="0.25">
      <c r="A101" s="16" t="s">
        <v>12</v>
      </c>
      <c r="B101" s="29">
        <f t="shared" si="1"/>
        <v>1</v>
      </c>
      <c r="C101" s="30" t="s">
        <v>123</v>
      </c>
      <c r="D101" s="30" t="s">
        <v>24</v>
      </c>
      <c r="E101" s="40">
        <v>45682</v>
      </c>
      <c r="F101" s="28" t="s">
        <v>487</v>
      </c>
      <c r="G101" s="28" t="s">
        <v>489</v>
      </c>
      <c r="H101" s="28" t="s">
        <v>497</v>
      </c>
      <c r="I101" s="26">
        <v>2092770</v>
      </c>
      <c r="J101" s="26"/>
      <c r="K101" s="26">
        <v>167422</v>
      </c>
      <c r="L101" s="26">
        <v>2260192</v>
      </c>
      <c r="M101" s="22">
        <v>45713</v>
      </c>
      <c r="N101"/>
      <c r="O101"/>
    </row>
    <row r="102" spans="1:15" x14ac:dyDescent="0.25">
      <c r="A102" s="16" t="s">
        <v>12</v>
      </c>
      <c r="B102" s="29">
        <f t="shared" si="1"/>
        <v>1</v>
      </c>
      <c r="C102" s="30" t="s">
        <v>124</v>
      </c>
      <c r="D102" s="30" t="s">
        <v>24</v>
      </c>
      <c r="E102" s="40">
        <v>45682</v>
      </c>
      <c r="F102" s="28" t="s">
        <v>487</v>
      </c>
      <c r="G102" s="28" t="s">
        <v>489</v>
      </c>
      <c r="H102" s="28" t="s">
        <v>531</v>
      </c>
      <c r="I102" s="26">
        <v>2807690</v>
      </c>
      <c r="J102" s="26"/>
      <c r="K102" s="26">
        <v>224615</v>
      </c>
      <c r="L102" s="26">
        <v>3032305</v>
      </c>
      <c r="M102" s="22">
        <v>45713</v>
      </c>
      <c r="N102"/>
      <c r="O102"/>
    </row>
    <row r="103" spans="1:15" x14ac:dyDescent="0.25">
      <c r="A103" s="16" t="s">
        <v>12</v>
      </c>
      <c r="B103" s="29">
        <f t="shared" si="1"/>
        <v>1</v>
      </c>
      <c r="C103" s="30" t="s">
        <v>125</v>
      </c>
      <c r="D103" s="30" t="s">
        <v>24</v>
      </c>
      <c r="E103" s="40">
        <v>45682</v>
      </c>
      <c r="F103" s="28" t="s">
        <v>487</v>
      </c>
      <c r="G103" s="28" t="s">
        <v>489</v>
      </c>
      <c r="H103" s="28" t="s">
        <v>517</v>
      </c>
      <c r="I103" s="26">
        <v>2768160</v>
      </c>
      <c r="J103" s="26"/>
      <c r="K103" s="26">
        <v>221453</v>
      </c>
      <c r="L103" s="26">
        <v>2989613</v>
      </c>
      <c r="M103" s="22">
        <v>45713</v>
      </c>
      <c r="N103"/>
      <c r="O103"/>
    </row>
    <row r="104" spans="1:15" x14ac:dyDescent="0.25">
      <c r="A104" s="16" t="s">
        <v>13</v>
      </c>
      <c r="B104" s="29">
        <f t="shared" si="1"/>
        <v>1</v>
      </c>
      <c r="C104" s="30" t="s">
        <v>555</v>
      </c>
      <c r="D104" s="30" t="s">
        <v>563</v>
      </c>
      <c r="E104" s="40">
        <v>45685</v>
      </c>
      <c r="F104" s="28" t="s">
        <v>487</v>
      </c>
      <c r="G104" s="28" t="s">
        <v>489</v>
      </c>
      <c r="H104" s="28" t="s">
        <v>579</v>
      </c>
      <c r="I104" s="26">
        <v>-7890805</v>
      </c>
      <c r="J104" s="26"/>
      <c r="K104" s="26">
        <v>-631263</v>
      </c>
      <c r="L104" s="26">
        <v>-8522068</v>
      </c>
      <c r="M104" s="22">
        <v>45713</v>
      </c>
      <c r="N104"/>
      <c r="O104" s="23">
        <f>-L104</f>
        <v>8522068</v>
      </c>
    </row>
    <row r="105" spans="1:15" x14ac:dyDescent="0.25">
      <c r="A105" s="16" t="s">
        <v>562</v>
      </c>
      <c r="B105" s="29">
        <f t="shared" si="1"/>
        <v>1</v>
      </c>
      <c r="C105" s="30">
        <v>432</v>
      </c>
      <c r="D105" s="30" t="s">
        <v>565</v>
      </c>
      <c r="E105" s="40">
        <v>45688</v>
      </c>
      <c r="F105" s="28" t="s">
        <v>487</v>
      </c>
      <c r="G105" s="28" t="s">
        <v>489</v>
      </c>
      <c r="H105" s="28" t="s">
        <v>570</v>
      </c>
      <c r="I105" s="26"/>
      <c r="J105" s="26"/>
      <c r="K105" s="26"/>
      <c r="L105" s="26">
        <v>-14372195</v>
      </c>
      <c r="M105" s="22">
        <v>45713</v>
      </c>
      <c r="N105" s="71">
        <f t="shared" ref="N105:N107" si="2">L105/1.08</f>
        <v>-13307587.962962963</v>
      </c>
      <c r="O105" s="71">
        <f t="shared" ref="O105:O107" si="3">L105-N105</f>
        <v>-1064607.0370370373</v>
      </c>
    </row>
    <row r="106" spans="1:15" x14ac:dyDescent="0.25">
      <c r="A106" s="16" t="s">
        <v>562</v>
      </c>
      <c r="B106" s="29">
        <f t="shared" si="1"/>
        <v>1</v>
      </c>
      <c r="C106" s="123" t="s">
        <v>1241</v>
      </c>
      <c r="D106" t="s">
        <v>24</v>
      </c>
      <c r="E106" s="40">
        <v>45688</v>
      </c>
      <c r="F106" s="28"/>
      <c r="G106" s="28"/>
      <c r="H106" s="28" t="s">
        <v>582</v>
      </c>
      <c r="I106" s="26"/>
      <c r="J106" s="26"/>
      <c r="K106" s="26"/>
      <c r="L106" s="26">
        <v>-12357045</v>
      </c>
      <c r="M106" s="22">
        <v>45713</v>
      </c>
      <c r="N106" s="71">
        <f t="shared" si="2"/>
        <v>-11441708.333333332</v>
      </c>
      <c r="O106" s="71">
        <f t="shared" si="3"/>
        <v>-915336.66666666791</v>
      </c>
    </row>
    <row r="107" spans="1:15" x14ac:dyDescent="0.25">
      <c r="A107" s="16" t="s">
        <v>562</v>
      </c>
      <c r="B107" s="29">
        <f t="shared" si="1"/>
        <v>1</v>
      </c>
      <c r="C107" s="30"/>
      <c r="D107" s="30"/>
      <c r="E107" s="40">
        <v>45688</v>
      </c>
      <c r="F107" s="28"/>
      <c r="G107" s="28"/>
      <c r="H107" s="28" t="s">
        <v>583</v>
      </c>
      <c r="I107" s="26"/>
      <c r="J107" s="26"/>
      <c r="K107" s="26"/>
      <c r="L107" s="26">
        <v>-5703252</v>
      </c>
      <c r="M107" s="22">
        <v>45713</v>
      </c>
      <c r="N107" s="71">
        <f t="shared" si="2"/>
        <v>-5280788.888888889</v>
      </c>
      <c r="O107" s="71">
        <f t="shared" si="3"/>
        <v>-422463.11111111101</v>
      </c>
    </row>
    <row r="108" spans="1:15" x14ac:dyDescent="0.25">
      <c r="A108" s="16" t="s">
        <v>12</v>
      </c>
      <c r="B108" s="29">
        <f t="shared" si="1"/>
        <v>2</v>
      </c>
      <c r="C108" s="30" t="s">
        <v>126</v>
      </c>
      <c r="D108" s="30" t="s">
        <v>24</v>
      </c>
      <c r="E108" s="40">
        <v>45691</v>
      </c>
      <c r="F108" s="28" t="s">
        <v>487</v>
      </c>
      <c r="G108" s="28" t="s">
        <v>489</v>
      </c>
      <c r="H108" s="28" t="s">
        <v>512</v>
      </c>
      <c r="I108" s="26">
        <v>1473639</v>
      </c>
      <c r="J108" s="26"/>
      <c r="K108" s="26">
        <v>117891</v>
      </c>
      <c r="L108" s="26">
        <v>1591530</v>
      </c>
      <c r="M108" s="22">
        <v>45741</v>
      </c>
      <c r="N108"/>
      <c r="O108"/>
    </row>
    <row r="109" spans="1:15" x14ac:dyDescent="0.25">
      <c r="A109" s="16" t="s">
        <v>12</v>
      </c>
      <c r="B109" s="29">
        <f t="shared" si="1"/>
        <v>2</v>
      </c>
      <c r="C109" s="30" t="s">
        <v>127</v>
      </c>
      <c r="D109" s="30" t="s">
        <v>24</v>
      </c>
      <c r="E109" s="40">
        <v>45691</v>
      </c>
      <c r="F109" s="28" t="s">
        <v>487</v>
      </c>
      <c r="G109" s="28" t="s">
        <v>489</v>
      </c>
      <c r="H109" s="28" t="s">
        <v>492</v>
      </c>
      <c r="I109" s="26">
        <v>2448745</v>
      </c>
      <c r="J109" s="26"/>
      <c r="K109" s="26">
        <v>195900</v>
      </c>
      <c r="L109" s="26">
        <v>2644645</v>
      </c>
      <c r="M109" s="22">
        <v>45741</v>
      </c>
      <c r="N109"/>
      <c r="O109"/>
    </row>
    <row r="110" spans="1:15" x14ac:dyDescent="0.25">
      <c r="A110" s="16" t="s">
        <v>12</v>
      </c>
      <c r="B110" s="29">
        <f t="shared" si="1"/>
        <v>2</v>
      </c>
      <c r="C110" s="30" t="s">
        <v>128</v>
      </c>
      <c r="D110" s="30" t="s">
        <v>24</v>
      </c>
      <c r="E110" s="40">
        <v>45691</v>
      </c>
      <c r="F110" s="28" t="s">
        <v>487</v>
      </c>
      <c r="G110" s="28" t="s">
        <v>489</v>
      </c>
      <c r="H110" s="28" t="s">
        <v>503</v>
      </c>
      <c r="I110" s="26">
        <v>2210380</v>
      </c>
      <c r="J110" s="26"/>
      <c r="K110" s="26">
        <v>176830</v>
      </c>
      <c r="L110" s="26">
        <v>2387210</v>
      </c>
      <c r="M110" s="22">
        <v>45741</v>
      </c>
      <c r="N110"/>
      <c r="O110"/>
    </row>
    <row r="111" spans="1:15" x14ac:dyDescent="0.25">
      <c r="A111" s="16" t="s">
        <v>12</v>
      </c>
      <c r="B111" s="29">
        <f t="shared" si="1"/>
        <v>2</v>
      </c>
      <c r="C111" s="30" t="s">
        <v>129</v>
      </c>
      <c r="D111" s="30" t="s">
        <v>24</v>
      </c>
      <c r="E111" s="40">
        <v>45691</v>
      </c>
      <c r="F111" s="28" t="s">
        <v>487</v>
      </c>
      <c r="G111" s="28" t="s">
        <v>489</v>
      </c>
      <c r="H111" s="28" t="s">
        <v>534</v>
      </c>
      <c r="I111" s="26">
        <v>946079</v>
      </c>
      <c r="J111" s="26"/>
      <c r="K111" s="26">
        <v>75686</v>
      </c>
      <c r="L111" s="26">
        <v>1021765</v>
      </c>
      <c r="M111" s="22">
        <v>45741</v>
      </c>
      <c r="N111"/>
      <c r="O111"/>
    </row>
    <row r="112" spans="1:15" x14ac:dyDescent="0.25">
      <c r="A112" s="16" t="s">
        <v>12</v>
      </c>
      <c r="B112" s="29">
        <f t="shared" si="1"/>
        <v>2</v>
      </c>
      <c r="C112" s="30" t="s">
        <v>130</v>
      </c>
      <c r="D112" s="30" t="s">
        <v>24</v>
      </c>
      <c r="E112" s="40">
        <v>45691</v>
      </c>
      <c r="F112" s="28" t="s">
        <v>487</v>
      </c>
      <c r="G112" s="28" t="s">
        <v>489</v>
      </c>
      <c r="H112" s="28" t="s">
        <v>513</v>
      </c>
      <c r="I112" s="26">
        <v>2581558</v>
      </c>
      <c r="J112" s="26"/>
      <c r="K112" s="26">
        <v>206525</v>
      </c>
      <c r="L112" s="26">
        <v>2788083</v>
      </c>
      <c r="M112" s="22">
        <v>45741</v>
      </c>
      <c r="N112"/>
      <c r="O112"/>
    </row>
    <row r="113" spans="1:15" x14ac:dyDescent="0.25">
      <c r="A113" s="16" t="s">
        <v>12</v>
      </c>
      <c r="B113" s="29">
        <f t="shared" si="1"/>
        <v>2</v>
      </c>
      <c r="C113" s="30" t="s">
        <v>131</v>
      </c>
      <c r="D113" s="30" t="s">
        <v>24</v>
      </c>
      <c r="E113" s="40">
        <v>45691</v>
      </c>
      <c r="F113" s="28" t="s">
        <v>487</v>
      </c>
      <c r="G113" s="28" t="s">
        <v>489</v>
      </c>
      <c r="H113" s="28" t="s">
        <v>495</v>
      </c>
      <c r="I113" s="26">
        <v>2486028</v>
      </c>
      <c r="J113" s="26"/>
      <c r="K113" s="26">
        <v>198882</v>
      </c>
      <c r="L113" s="26">
        <v>2684910</v>
      </c>
      <c r="M113" s="22">
        <v>45741</v>
      </c>
      <c r="N113"/>
      <c r="O113"/>
    </row>
    <row r="114" spans="1:15" x14ac:dyDescent="0.25">
      <c r="A114" s="16" t="s">
        <v>12</v>
      </c>
      <c r="B114" s="29">
        <f t="shared" si="1"/>
        <v>2</v>
      </c>
      <c r="C114" s="30" t="s">
        <v>132</v>
      </c>
      <c r="D114" s="30" t="s">
        <v>24</v>
      </c>
      <c r="E114" s="40">
        <v>45691</v>
      </c>
      <c r="F114" s="28" t="s">
        <v>487</v>
      </c>
      <c r="G114" s="28" t="s">
        <v>489</v>
      </c>
      <c r="H114" s="28" t="s">
        <v>496</v>
      </c>
      <c r="I114" s="26">
        <v>1556773</v>
      </c>
      <c r="J114" s="26"/>
      <c r="K114" s="26">
        <v>124542</v>
      </c>
      <c r="L114" s="26">
        <v>1681315</v>
      </c>
      <c r="M114" s="22">
        <v>45741</v>
      </c>
      <c r="N114"/>
      <c r="O114"/>
    </row>
    <row r="115" spans="1:15" x14ac:dyDescent="0.25">
      <c r="A115" s="16" t="s">
        <v>12</v>
      </c>
      <c r="B115" s="29">
        <f t="shared" si="1"/>
        <v>2</v>
      </c>
      <c r="C115" s="30" t="s">
        <v>133</v>
      </c>
      <c r="D115" s="30" t="s">
        <v>24</v>
      </c>
      <c r="E115" s="40">
        <v>45691</v>
      </c>
      <c r="F115" s="28" t="s">
        <v>487</v>
      </c>
      <c r="G115" s="28" t="s">
        <v>489</v>
      </c>
      <c r="H115" s="28" t="s">
        <v>501</v>
      </c>
      <c r="I115" s="26">
        <v>1470138</v>
      </c>
      <c r="J115" s="26"/>
      <c r="K115" s="26">
        <v>117611</v>
      </c>
      <c r="L115" s="26">
        <v>1587749</v>
      </c>
      <c r="M115" s="22">
        <v>45741</v>
      </c>
      <c r="N115"/>
      <c r="O115"/>
    </row>
    <row r="116" spans="1:15" x14ac:dyDescent="0.25">
      <c r="A116" s="16" t="s">
        <v>12</v>
      </c>
      <c r="B116" s="29">
        <f t="shared" si="1"/>
        <v>2</v>
      </c>
      <c r="C116" s="30" t="s">
        <v>134</v>
      </c>
      <c r="D116" s="30" t="s">
        <v>24</v>
      </c>
      <c r="E116" s="40">
        <v>45692</v>
      </c>
      <c r="F116" s="28" t="s">
        <v>487</v>
      </c>
      <c r="G116" s="28" t="s">
        <v>489</v>
      </c>
      <c r="H116" s="28" t="s">
        <v>520</v>
      </c>
      <c r="I116" s="26">
        <v>3223900</v>
      </c>
      <c r="J116" s="26"/>
      <c r="K116" s="26">
        <v>257912</v>
      </c>
      <c r="L116" s="26">
        <v>3481812</v>
      </c>
      <c r="M116" s="22">
        <v>45741</v>
      </c>
      <c r="N116"/>
      <c r="O116"/>
    </row>
    <row r="117" spans="1:15" x14ac:dyDescent="0.25">
      <c r="A117" s="16" t="s">
        <v>12</v>
      </c>
      <c r="B117" s="29">
        <f t="shared" si="1"/>
        <v>2</v>
      </c>
      <c r="C117" s="30" t="s">
        <v>135</v>
      </c>
      <c r="D117" s="30" t="s">
        <v>24</v>
      </c>
      <c r="E117" s="40">
        <v>45692</v>
      </c>
      <c r="F117" s="28" t="s">
        <v>487</v>
      </c>
      <c r="G117" s="28" t="s">
        <v>489</v>
      </c>
      <c r="H117" s="28" t="s">
        <v>532</v>
      </c>
      <c r="I117" s="26">
        <v>1046385</v>
      </c>
      <c r="J117" s="26"/>
      <c r="K117" s="26">
        <v>83711</v>
      </c>
      <c r="L117" s="26">
        <v>1130096</v>
      </c>
      <c r="M117" s="22">
        <v>45741</v>
      </c>
      <c r="N117"/>
      <c r="O117"/>
    </row>
    <row r="118" spans="1:15" x14ac:dyDescent="0.25">
      <c r="A118" s="16" t="s">
        <v>12</v>
      </c>
      <c r="B118" s="29">
        <f t="shared" si="1"/>
        <v>2</v>
      </c>
      <c r="C118" s="30" t="s">
        <v>136</v>
      </c>
      <c r="D118" s="30" t="s">
        <v>24</v>
      </c>
      <c r="E118" s="40">
        <v>45692</v>
      </c>
      <c r="F118" s="28" t="s">
        <v>487</v>
      </c>
      <c r="G118" s="28" t="s">
        <v>489</v>
      </c>
      <c r="H118" s="28" t="s">
        <v>509</v>
      </c>
      <c r="I118" s="26">
        <v>1607860</v>
      </c>
      <c r="J118" s="26"/>
      <c r="K118" s="26">
        <v>128629</v>
      </c>
      <c r="L118" s="26">
        <v>1736489</v>
      </c>
      <c r="M118" s="22">
        <v>45741</v>
      </c>
      <c r="N118"/>
      <c r="O118"/>
    </row>
    <row r="119" spans="1:15" x14ac:dyDescent="0.25">
      <c r="A119" s="16" t="s">
        <v>12</v>
      </c>
      <c r="B119" s="29">
        <f t="shared" si="1"/>
        <v>2</v>
      </c>
      <c r="C119" s="30" t="s">
        <v>137</v>
      </c>
      <c r="D119" s="30" t="s">
        <v>24</v>
      </c>
      <c r="E119" s="40">
        <v>45692</v>
      </c>
      <c r="F119" s="28" t="s">
        <v>487</v>
      </c>
      <c r="G119" s="28" t="s">
        <v>489</v>
      </c>
      <c r="H119" s="28" t="s">
        <v>528</v>
      </c>
      <c r="I119" s="26">
        <v>876320</v>
      </c>
      <c r="J119" s="26"/>
      <c r="K119" s="26">
        <v>70106</v>
      </c>
      <c r="L119" s="26">
        <v>946426</v>
      </c>
      <c r="M119" s="22">
        <v>45741</v>
      </c>
      <c r="N119"/>
      <c r="O119"/>
    </row>
    <row r="120" spans="1:15" x14ac:dyDescent="0.25">
      <c r="A120" s="16" t="s">
        <v>12</v>
      </c>
      <c r="B120" s="29">
        <f t="shared" si="1"/>
        <v>2</v>
      </c>
      <c r="C120" s="30" t="s">
        <v>138</v>
      </c>
      <c r="D120" s="30" t="s">
        <v>24</v>
      </c>
      <c r="E120" s="40">
        <v>45693</v>
      </c>
      <c r="F120" s="28" t="s">
        <v>487</v>
      </c>
      <c r="G120" s="28" t="s">
        <v>489</v>
      </c>
      <c r="H120" s="28" t="s">
        <v>529</v>
      </c>
      <c r="I120" s="26">
        <v>1225115</v>
      </c>
      <c r="J120" s="26"/>
      <c r="K120" s="26">
        <v>98009</v>
      </c>
      <c r="L120" s="26">
        <v>1323124</v>
      </c>
      <c r="M120" s="22">
        <v>45741</v>
      </c>
      <c r="N120"/>
      <c r="O120"/>
    </row>
    <row r="121" spans="1:15" x14ac:dyDescent="0.25">
      <c r="A121" s="16" t="s">
        <v>12</v>
      </c>
      <c r="B121" s="29">
        <f t="shared" si="1"/>
        <v>2</v>
      </c>
      <c r="C121" s="30" t="s">
        <v>139</v>
      </c>
      <c r="D121" s="30" t="s">
        <v>24</v>
      </c>
      <c r="E121" s="40">
        <v>45694</v>
      </c>
      <c r="F121" s="28" t="s">
        <v>487</v>
      </c>
      <c r="G121" s="28" t="s">
        <v>489</v>
      </c>
      <c r="H121" s="28" t="s">
        <v>521</v>
      </c>
      <c r="I121" s="26">
        <v>1861585</v>
      </c>
      <c r="J121" s="26"/>
      <c r="K121" s="26">
        <v>148927</v>
      </c>
      <c r="L121" s="26">
        <v>2010512</v>
      </c>
      <c r="M121" s="22">
        <v>45741</v>
      </c>
      <c r="N121"/>
      <c r="O121"/>
    </row>
    <row r="122" spans="1:15" x14ac:dyDescent="0.25">
      <c r="A122" s="16" t="s">
        <v>12</v>
      </c>
      <c r="B122" s="29">
        <f t="shared" si="1"/>
        <v>2</v>
      </c>
      <c r="C122" s="30" t="s">
        <v>140</v>
      </c>
      <c r="D122" s="30" t="s">
        <v>24</v>
      </c>
      <c r="E122" s="40">
        <v>45695</v>
      </c>
      <c r="F122" s="28" t="s">
        <v>487</v>
      </c>
      <c r="G122" s="28" t="s">
        <v>489</v>
      </c>
      <c r="H122" s="28" t="s">
        <v>533</v>
      </c>
      <c r="I122" s="26">
        <v>1114488</v>
      </c>
      <c r="J122" s="26"/>
      <c r="K122" s="26">
        <v>89159</v>
      </c>
      <c r="L122" s="26">
        <v>1203647</v>
      </c>
      <c r="M122" s="22">
        <v>45741</v>
      </c>
      <c r="N122"/>
      <c r="O122"/>
    </row>
    <row r="123" spans="1:15" x14ac:dyDescent="0.25">
      <c r="A123" s="16" t="s">
        <v>12</v>
      </c>
      <c r="B123" s="29">
        <f t="shared" si="1"/>
        <v>2</v>
      </c>
      <c r="C123" s="30" t="s">
        <v>141</v>
      </c>
      <c r="D123" s="30" t="s">
        <v>24</v>
      </c>
      <c r="E123" s="40">
        <v>45695</v>
      </c>
      <c r="F123" s="28" t="s">
        <v>487</v>
      </c>
      <c r="G123" s="28" t="s">
        <v>489</v>
      </c>
      <c r="H123" s="28" t="s">
        <v>524</v>
      </c>
      <c r="I123" s="26">
        <v>1055050</v>
      </c>
      <c r="J123" s="26"/>
      <c r="K123" s="26">
        <v>84404</v>
      </c>
      <c r="L123" s="26">
        <v>1139454</v>
      </c>
      <c r="M123" s="22">
        <v>45741</v>
      </c>
      <c r="N123"/>
      <c r="O123"/>
    </row>
    <row r="124" spans="1:15" x14ac:dyDescent="0.25">
      <c r="A124" s="16" t="s">
        <v>12</v>
      </c>
      <c r="B124" s="29">
        <f t="shared" si="1"/>
        <v>2</v>
      </c>
      <c r="C124" s="30" t="s">
        <v>142</v>
      </c>
      <c r="D124" s="30" t="s">
        <v>24</v>
      </c>
      <c r="E124" s="40">
        <v>45695</v>
      </c>
      <c r="F124" s="28" t="s">
        <v>487</v>
      </c>
      <c r="G124" s="28" t="s">
        <v>489</v>
      </c>
      <c r="H124" s="28" t="s">
        <v>511</v>
      </c>
      <c r="I124" s="26">
        <v>2067085</v>
      </c>
      <c r="J124" s="26"/>
      <c r="K124" s="26">
        <v>165367</v>
      </c>
      <c r="L124" s="26">
        <v>2232452</v>
      </c>
      <c r="M124" s="22">
        <v>45741</v>
      </c>
      <c r="N124"/>
      <c r="O124"/>
    </row>
    <row r="125" spans="1:15" x14ac:dyDescent="0.25">
      <c r="A125" s="16" t="s">
        <v>12</v>
      </c>
      <c r="B125" s="29">
        <f t="shared" si="1"/>
        <v>2</v>
      </c>
      <c r="C125" s="30" t="s">
        <v>143</v>
      </c>
      <c r="D125" s="30" t="s">
        <v>24</v>
      </c>
      <c r="E125" s="40">
        <v>45696</v>
      </c>
      <c r="F125" s="28" t="s">
        <v>487</v>
      </c>
      <c r="G125" s="28" t="s">
        <v>489</v>
      </c>
      <c r="H125" s="28" t="s">
        <v>519</v>
      </c>
      <c r="I125" s="26">
        <v>1375624</v>
      </c>
      <c r="J125" s="26"/>
      <c r="K125" s="26">
        <v>110050</v>
      </c>
      <c r="L125" s="26">
        <v>1485674</v>
      </c>
      <c r="M125" s="22">
        <v>45741</v>
      </c>
      <c r="N125"/>
      <c r="O125"/>
    </row>
    <row r="126" spans="1:15" x14ac:dyDescent="0.25">
      <c r="A126" s="16" t="s">
        <v>12</v>
      </c>
      <c r="B126" s="29">
        <f t="shared" si="1"/>
        <v>2</v>
      </c>
      <c r="C126" s="30" t="s">
        <v>144</v>
      </c>
      <c r="D126" s="30" t="s">
        <v>24</v>
      </c>
      <c r="E126" s="40">
        <v>45698</v>
      </c>
      <c r="F126" s="28" t="s">
        <v>487</v>
      </c>
      <c r="G126" s="28" t="s">
        <v>489</v>
      </c>
      <c r="H126" s="28" t="s">
        <v>494</v>
      </c>
      <c r="I126" s="26">
        <v>2221871</v>
      </c>
      <c r="J126" s="26"/>
      <c r="K126" s="26">
        <v>177750</v>
      </c>
      <c r="L126" s="26">
        <v>2399621</v>
      </c>
      <c r="M126" s="22">
        <v>45741</v>
      </c>
      <c r="N126"/>
      <c r="O126"/>
    </row>
    <row r="127" spans="1:15" x14ac:dyDescent="0.25">
      <c r="A127" s="16" t="s">
        <v>12</v>
      </c>
      <c r="B127" s="29">
        <f t="shared" si="1"/>
        <v>2</v>
      </c>
      <c r="C127" s="30" t="s">
        <v>145</v>
      </c>
      <c r="D127" s="30" t="s">
        <v>24</v>
      </c>
      <c r="E127" s="40">
        <v>45698</v>
      </c>
      <c r="F127" s="28" t="s">
        <v>487</v>
      </c>
      <c r="G127" s="28" t="s">
        <v>489</v>
      </c>
      <c r="H127" s="28" t="s">
        <v>520</v>
      </c>
      <c r="I127" s="26">
        <v>5052620</v>
      </c>
      <c r="J127" s="26"/>
      <c r="K127" s="26">
        <v>404210</v>
      </c>
      <c r="L127" s="26">
        <v>5456830</v>
      </c>
      <c r="M127" s="22">
        <v>45741</v>
      </c>
      <c r="N127"/>
      <c r="O127"/>
    </row>
    <row r="128" spans="1:15" x14ac:dyDescent="0.25">
      <c r="A128" s="16" t="s">
        <v>12</v>
      </c>
      <c r="B128" s="29">
        <f t="shared" si="1"/>
        <v>2</v>
      </c>
      <c r="C128" s="30" t="s">
        <v>146</v>
      </c>
      <c r="D128" s="30" t="s">
        <v>24</v>
      </c>
      <c r="E128" s="40">
        <v>45698</v>
      </c>
      <c r="F128" s="28" t="s">
        <v>487</v>
      </c>
      <c r="G128" s="28" t="s">
        <v>489</v>
      </c>
      <c r="H128" s="28" t="s">
        <v>507</v>
      </c>
      <c r="I128" s="26">
        <v>2757810</v>
      </c>
      <c r="J128" s="26"/>
      <c r="K128" s="26">
        <v>220625</v>
      </c>
      <c r="L128" s="26">
        <v>2978435</v>
      </c>
      <c r="M128" s="22">
        <v>45741</v>
      </c>
      <c r="N128"/>
      <c r="O128"/>
    </row>
    <row r="129" spans="1:15" x14ac:dyDescent="0.25">
      <c r="A129" s="16" t="s">
        <v>12</v>
      </c>
      <c r="B129" s="29">
        <f t="shared" si="1"/>
        <v>2</v>
      </c>
      <c r="C129" s="30" t="s">
        <v>147</v>
      </c>
      <c r="D129" s="30" t="s">
        <v>24</v>
      </c>
      <c r="E129" s="40">
        <v>45698</v>
      </c>
      <c r="F129" s="28" t="s">
        <v>487</v>
      </c>
      <c r="G129" s="28" t="s">
        <v>489</v>
      </c>
      <c r="H129" s="28" t="s">
        <v>534</v>
      </c>
      <c r="I129" s="26">
        <v>1051584</v>
      </c>
      <c r="J129" s="26"/>
      <c r="K129" s="26">
        <v>84127</v>
      </c>
      <c r="L129" s="26">
        <v>1135711</v>
      </c>
      <c r="M129" s="22">
        <v>45741</v>
      </c>
      <c r="N129"/>
      <c r="O129"/>
    </row>
    <row r="130" spans="1:15" x14ac:dyDescent="0.25">
      <c r="A130" s="16" t="s">
        <v>12</v>
      </c>
      <c r="B130" s="29">
        <f t="shared" si="1"/>
        <v>2</v>
      </c>
      <c r="C130" s="30" t="s">
        <v>148</v>
      </c>
      <c r="D130" s="30" t="s">
        <v>24</v>
      </c>
      <c r="E130" s="40">
        <v>45698</v>
      </c>
      <c r="F130" s="28" t="s">
        <v>487</v>
      </c>
      <c r="G130" s="28" t="s">
        <v>489</v>
      </c>
      <c r="H130" s="28" t="s">
        <v>508</v>
      </c>
      <c r="I130" s="26">
        <v>914360</v>
      </c>
      <c r="J130" s="26"/>
      <c r="K130" s="26">
        <v>73149</v>
      </c>
      <c r="L130" s="26">
        <v>987509</v>
      </c>
      <c r="M130" s="22">
        <v>45741</v>
      </c>
      <c r="N130"/>
      <c r="O130"/>
    </row>
    <row r="131" spans="1:15" x14ac:dyDescent="0.25">
      <c r="A131" s="16" t="s">
        <v>12</v>
      </c>
      <c r="B131" s="29">
        <f t="shared" si="1"/>
        <v>2</v>
      </c>
      <c r="C131" s="30" t="s">
        <v>149</v>
      </c>
      <c r="D131" s="30" t="s">
        <v>24</v>
      </c>
      <c r="E131" s="40">
        <v>45698</v>
      </c>
      <c r="F131" s="28" t="s">
        <v>487</v>
      </c>
      <c r="G131" s="28" t="s">
        <v>489</v>
      </c>
      <c r="H131" s="28" t="s">
        <v>496</v>
      </c>
      <c r="I131" s="26">
        <v>1768304</v>
      </c>
      <c r="J131" s="26"/>
      <c r="K131" s="26">
        <v>141464</v>
      </c>
      <c r="L131" s="26">
        <v>1909768</v>
      </c>
      <c r="M131" s="22">
        <v>45741</v>
      </c>
      <c r="N131"/>
      <c r="O131"/>
    </row>
    <row r="132" spans="1:15" x14ac:dyDescent="0.25">
      <c r="A132" s="16" t="s">
        <v>12</v>
      </c>
      <c r="B132" s="29">
        <f t="shared" ref="B132:B195" si="4">MONTH(E132)</f>
        <v>2</v>
      </c>
      <c r="C132" s="30" t="s">
        <v>150</v>
      </c>
      <c r="D132" s="30" t="s">
        <v>24</v>
      </c>
      <c r="E132" s="40">
        <v>45698</v>
      </c>
      <c r="F132" s="28" t="s">
        <v>487</v>
      </c>
      <c r="G132" s="28" t="s">
        <v>489</v>
      </c>
      <c r="H132" s="28" t="s">
        <v>505</v>
      </c>
      <c r="I132" s="26">
        <v>1701885</v>
      </c>
      <c r="J132" s="26"/>
      <c r="K132" s="26">
        <v>136151</v>
      </c>
      <c r="L132" s="26">
        <v>1838036</v>
      </c>
      <c r="M132" s="22">
        <v>45741</v>
      </c>
      <c r="N132"/>
      <c r="O132"/>
    </row>
    <row r="133" spans="1:15" x14ac:dyDescent="0.25">
      <c r="A133" s="16" t="s">
        <v>12</v>
      </c>
      <c r="B133" s="29">
        <f t="shared" si="4"/>
        <v>2</v>
      </c>
      <c r="C133" s="30" t="s">
        <v>151</v>
      </c>
      <c r="D133" s="30" t="s">
        <v>24</v>
      </c>
      <c r="E133" s="40">
        <v>45698</v>
      </c>
      <c r="F133" s="28" t="s">
        <v>487</v>
      </c>
      <c r="G133" s="28" t="s">
        <v>489</v>
      </c>
      <c r="H133" s="28" t="s">
        <v>499</v>
      </c>
      <c r="I133" s="26">
        <v>1000766</v>
      </c>
      <c r="J133" s="26"/>
      <c r="K133" s="26">
        <v>80061</v>
      </c>
      <c r="L133" s="26">
        <v>1080827</v>
      </c>
      <c r="M133" s="22">
        <v>45741</v>
      </c>
      <c r="N133"/>
      <c r="O133"/>
    </row>
    <row r="134" spans="1:15" x14ac:dyDescent="0.25">
      <c r="A134" s="16" t="s">
        <v>12</v>
      </c>
      <c r="B134" s="29">
        <f t="shared" si="4"/>
        <v>2</v>
      </c>
      <c r="C134" s="30" t="s">
        <v>152</v>
      </c>
      <c r="D134" s="30" t="s">
        <v>24</v>
      </c>
      <c r="E134" s="40">
        <v>45698</v>
      </c>
      <c r="F134" s="28" t="s">
        <v>487</v>
      </c>
      <c r="G134" s="28" t="s">
        <v>489</v>
      </c>
      <c r="H134" s="28" t="s">
        <v>530</v>
      </c>
      <c r="I134" s="26">
        <v>1263155</v>
      </c>
      <c r="J134" s="26"/>
      <c r="K134" s="26">
        <v>101052</v>
      </c>
      <c r="L134" s="26">
        <v>1364207</v>
      </c>
      <c r="M134" s="22">
        <v>45741</v>
      </c>
      <c r="N134"/>
      <c r="O134"/>
    </row>
    <row r="135" spans="1:15" x14ac:dyDescent="0.25">
      <c r="A135" s="16" t="s">
        <v>12</v>
      </c>
      <c r="B135" s="29">
        <f t="shared" si="4"/>
        <v>2</v>
      </c>
      <c r="C135" s="30" t="s">
        <v>153</v>
      </c>
      <c r="D135" s="30" t="s">
        <v>24</v>
      </c>
      <c r="E135" s="40">
        <v>45699</v>
      </c>
      <c r="F135" s="28" t="s">
        <v>487</v>
      </c>
      <c r="G135" s="28" t="s">
        <v>489</v>
      </c>
      <c r="H135" s="28" t="s">
        <v>514</v>
      </c>
      <c r="I135" s="26">
        <v>446560</v>
      </c>
      <c r="J135" s="26"/>
      <c r="K135" s="26">
        <v>35725</v>
      </c>
      <c r="L135" s="26">
        <v>482285</v>
      </c>
      <c r="M135" s="22">
        <v>45741</v>
      </c>
      <c r="N135"/>
      <c r="O135"/>
    </row>
    <row r="136" spans="1:15" x14ac:dyDescent="0.25">
      <c r="A136" s="16" t="s">
        <v>12</v>
      </c>
      <c r="B136" s="29">
        <f t="shared" si="4"/>
        <v>2</v>
      </c>
      <c r="C136" s="30" t="s">
        <v>154</v>
      </c>
      <c r="D136" s="30" t="s">
        <v>24</v>
      </c>
      <c r="E136" s="40">
        <v>45699</v>
      </c>
      <c r="F136" s="28" t="s">
        <v>487</v>
      </c>
      <c r="G136" s="28" t="s">
        <v>489</v>
      </c>
      <c r="H136" s="28" t="s">
        <v>531</v>
      </c>
      <c r="I136" s="26">
        <v>2302235</v>
      </c>
      <c r="J136" s="26"/>
      <c r="K136" s="26">
        <v>184179</v>
      </c>
      <c r="L136" s="26">
        <v>2486414</v>
      </c>
      <c r="M136" s="22">
        <v>45741</v>
      </c>
      <c r="N136"/>
      <c r="O136"/>
    </row>
    <row r="137" spans="1:15" x14ac:dyDescent="0.25">
      <c r="A137" s="16" t="s">
        <v>12</v>
      </c>
      <c r="B137" s="29">
        <f t="shared" si="4"/>
        <v>2</v>
      </c>
      <c r="C137" s="30" t="s">
        <v>155</v>
      </c>
      <c r="D137" s="30" t="s">
        <v>24</v>
      </c>
      <c r="E137" s="40">
        <v>45699</v>
      </c>
      <c r="F137" s="28" t="s">
        <v>487</v>
      </c>
      <c r="G137" s="28" t="s">
        <v>489</v>
      </c>
      <c r="H137" s="28" t="s">
        <v>528</v>
      </c>
      <c r="I137" s="26">
        <v>688134</v>
      </c>
      <c r="J137" s="26"/>
      <c r="K137" s="26">
        <v>55051</v>
      </c>
      <c r="L137" s="26">
        <v>743185</v>
      </c>
      <c r="M137" s="22">
        <v>45741</v>
      </c>
      <c r="N137"/>
      <c r="O137"/>
    </row>
    <row r="138" spans="1:15" x14ac:dyDescent="0.25">
      <c r="A138" s="16" t="s">
        <v>12</v>
      </c>
      <c r="B138" s="29">
        <f t="shared" si="4"/>
        <v>2</v>
      </c>
      <c r="C138" s="30" t="s">
        <v>156</v>
      </c>
      <c r="D138" s="30" t="s">
        <v>24</v>
      </c>
      <c r="E138" s="40">
        <v>45699</v>
      </c>
      <c r="F138" s="28" t="s">
        <v>487</v>
      </c>
      <c r="G138" s="28" t="s">
        <v>489</v>
      </c>
      <c r="H138" s="28" t="s">
        <v>503</v>
      </c>
      <c r="I138" s="26">
        <v>1054710</v>
      </c>
      <c r="J138" s="26"/>
      <c r="K138" s="26">
        <v>84377</v>
      </c>
      <c r="L138" s="26">
        <v>1139087</v>
      </c>
      <c r="M138" s="22">
        <v>45741</v>
      </c>
      <c r="N138"/>
      <c r="O138"/>
    </row>
    <row r="139" spans="1:15" x14ac:dyDescent="0.25">
      <c r="A139" s="16" t="s">
        <v>12</v>
      </c>
      <c r="B139" s="29">
        <f t="shared" si="4"/>
        <v>2</v>
      </c>
      <c r="C139" s="30" t="s">
        <v>157</v>
      </c>
      <c r="D139" s="30" t="s">
        <v>24</v>
      </c>
      <c r="E139" s="40">
        <v>45700</v>
      </c>
      <c r="F139" s="28" t="s">
        <v>487</v>
      </c>
      <c r="G139" s="28" t="s">
        <v>489</v>
      </c>
      <c r="H139" s="28" t="s">
        <v>509</v>
      </c>
      <c r="I139" s="26">
        <v>1395180</v>
      </c>
      <c r="J139" s="26"/>
      <c r="K139" s="26">
        <v>111614</v>
      </c>
      <c r="L139" s="26">
        <v>1506794</v>
      </c>
      <c r="M139" s="22">
        <v>45741</v>
      </c>
      <c r="N139"/>
      <c r="O139"/>
    </row>
    <row r="140" spans="1:15" x14ac:dyDescent="0.25">
      <c r="A140" s="16" t="s">
        <v>12</v>
      </c>
      <c r="B140" s="29">
        <f t="shared" si="4"/>
        <v>2</v>
      </c>
      <c r="C140" s="30" t="s">
        <v>158</v>
      </c>
      <c r="D140" s="30" t="s">
        <v>24</v>
      </c>
      <c r="E140" s="40">
        <v>45700</v>
      </c>
      <c r="F140" s="28" t="s">
        <v>487</v>
      </c>
      <c r="G140" s="28" t="s">
        <v>489</v>
      </c>
      <c r="H140" s="28" t="s">
        <v>513</v>
      </c>
      <c r="I140" s="26">
        <v>1824875</v>
      </c>
      <c r="J140" s="26"/>
      <c r="K140" s="26">
        <v>145990</v>
      </c>
      <c r="L140" s="26">
        <v>1970865</v>
      </c>
      <c r="M140" s="22">
        <v>45741</v>
      </c>
      <c r="N140"/>
      <c r="O140"/>
    </row>
    <row r="141" spans="1:15" x14ac:dyDescent="0.25">
      <c r="A141" s="16" t="s">
        <v>12</v>
      </c>
      <c r="B141" s="29">
        <f t="shared" si="4"/>
        <v>2</v>
      </c>
      <c r="C141" s="30" t="s">
        <v>159</v>
      </c>
      <c r="D141" s="30" t="s">
        <v>24</v>
      </c>
      <c r="E141" s="40">
        <v>45702</v>
      </c>
      <c r="F141" s="28" t="s">
        <v>487</v>
      </c>
      <c r="G141" s="28" t="s">
        <v>489</v>
      </c>
      <c r="H141" s="28" t="s">
        <v>515</v>
      </c>
      <c r="I141" s="26">
        <v>1597260</v>
      </c>
      <c r="J141" s="26"/>
      <c r="K141" s="26">
        <v>127781</v>
      </c>
      <c r="L141" s="26">
        <v>1725041</v>
      </c>
      <c r="M141" s="22">
        <v>45741</v>
      </c>
      <c r="N141"/>
      <c r="O141"/>
    </row>
    <row r="142" spans="1:15" x14ac:dyDescent="0.25">
      <c r="A142" s="16" t="s">
        <v>12</v>
      </c>
      <c r="B142" s="29">
        <f t="shared" si="4"/>
        <v>2</v>
      </c>
      <c r="C142" s="30" t="s">
        <v>160</v>
      </c>
      <c r="D142" s="30" t="s">
        <v>24</v>
      </c>
      <c r="E142" s="40">
        <v>45702</v>
      </c>
      <c r="F142" s="28" t="s">
        <v>487</v>
      </c>
      <c r="G142" s="28" t="s">
        <v>489</v>
      </c>
      <c r="H142" s="28" t="s">
        <v>517</v>
      </c>
      <c r="I142" s="26">
        <v>1551685</v>
      </c>
      <c r="J142" s="26"/>
      <c r="K142" s="26">
        <v>124135</v>
      </c>
      <c r="L142" s="26">
        <v>1675820</v>
      </c>
      <c r="M142" s="22">
        <v>45741</v>
      </c>
      <c r="N142"/>
      <c r="O142"/>
    </row>
    <row r="143" spans="1:15" x14ac:dyDescent="0.25">
      <c r="A143" s="16" t="s">
        <v>12</v>
      </c>
      <c r="B143" s="29">
        <f t="shared" si="4"/>
        <v>2</v>
      </c>
      <c r="C143" s="30" t="s">
        <v>161</v>
      </c>
      <c r="D143" s="30" t="s">
        <v>24</v>
      </c>
      <c r="E143" s="40">
        <v>45703</v>
      </c>
      <c r="F143" s="28" t="s">
        <v>487</v>
      </c>
      <c r="G143" s="28" t="s">
        <v>489</v>
      </c>
      <c r="H143" s="28" t="s">
        <v>537</v>
      </c>
      <c r="I143" s="26">
        <v>1830764</v>
      </c>
      <c r="J143" s="26"/>
      <c r="K143" s="26">
        <v>146461</v>
      </c>
      <c r="L143" s="26">
        <v>1977225</v>
      </c>
      <c r="M143" s="22">
        <v>45741</v>
      </c>
      <c r="N143"/>
      <c r="O143"/>
    </row>
    <row r="144" spans="1:15" x14ac:dyDescent="0.25">
      <c r="A144" s="16" t="s">
        <v>12</v>
      </c>
      <c r="B144" s="29">
        <f t="shared" si="4"/>
        <v>2</v>
      </c>
      <c r="C144" s="30" t="s">
        <v>162</v>
      </c>
      <c r="D144" s="30" t="s">
        <v>24</v>
      </c>
      <c r="E144" s="40">
        <v>45705</v>
      </c>
      <c r="F144" s="28" t="s">
        <v>487</v>
      </c>
      <c r="G144" s="28" t="s">
        <v>489</v>
      </c>
      <c r="H144" s="28" t="s">
        <v>494</v>
      </c>
      <c r="I144" s="26">
        <v>2358093</v>
      </c>
      <c r="J144" s="26"/>
      <c r="K144" s="26">
        <v>188647</v>
      </c>
      <c r="L144" s="26">
        <v>2546740</v>
      </c>
      <c r="M144" s="22">
        <v>45741</v>
      </c>
      <c r="N144"/>
      <c r="O144"/>
    </row>
    <row r="145" spans="1:15" x14ac:dyDescent="0.25">
      <c r="A145" s="16" t="s">
        <v>12</v>
      </c>
      <c r="B145" s="29">
        <f t="shared" si="4"/>
        <v>2</v>
      </c>
      <c r="C145" s="30" t="s">
        <v>163</v>
      </c>
      <c r="D145" s="30" t="s">
        <v>24</v>
      </c>
      <c r="E145" s="40">
        <v>45705</v>
      </c>
      <c r="F145" s="28" t="s">
        <v>487</v>
      </c>
      <c r="G145" s="28" t="s">
        <v>489</v>
      </c>
      <c r="H145" s="28" t="s">
        <v>513</v>
      </c>
      <c r="I145" s="26">
        <v>844040</v>
      </c>
      <c r="J145" s="26"/>
      <c r="K145" s="26">
        <v>67523</v>
      </c>
      <c r="L145" s="26">
        <v>911563</v>
      </c>
      <c r="M145" s="22">
        <v>45741</v>
      </c>
      <c r="N145"/>
      <c r="O145"/>
    </row>
    <row r="146" spans="1:15" ht="25.5" x14ac:dyDescent="0.25">
      <c r="A146" s="16" t="s">
        <v>12</v>
      </c>
      <c r="B146" s="29">
        <f t="shared" si="4"/>
        <v>2</v>
      </c>
      <c r="C146" s="30" t="s">
        <v>164</v>
      </c>
      <c r="D146" s="30" t="s">
        <v>24</v>
      </c>
      <c r="E146" s="40">
        <v>45705</v>
      </c>
      <c r="F146" s="28" t="s">
        <v>487</v>
      </c>
      <c r="G146" s="28" t="s">
        <v>489</v>
      </c>
      <c r="H146" s="28" t="s">
        <v>538</v>
      </c>
      <c r="I146" s="26">
        <v>2850940</v>
      </c>
      <c r="J146" s="26"/>
      <c r="K146" s="26">
        <v>205268</v>
      </c>
      <c r="L146" s="26">
        <v>2771113</v>
      </c>
      <c r="M146" s="22">
        <v>45741</v>
      </c>
      <c r="N146"/>
      <c r="O146"/>
    </row>
    <row r="147" spans="1:15" x14ac:dyDescent="0.25">
      <c r="A147" s="16" t="s">
        <v>12</v>
      </c>
      <c r="B147" s="29">
        <f t="shared" si="4"/>
        <v>2</v>
      </c>
      <c r="C147" s="30" t="s">
        <v>165</v>
      </c>
      <c r="D147" s="30" t="s">
        <v>24</v>
      </c>
      <c r="E147" s="40">
        <v>45706</v>
      </c>
      <c r="F147" s="28" t="s">
        <v>487</v>
      </c>
      <c r="G147" s="28" t="s">
        <v>489</v>
      </c>
      <c r="H147" s="28" t="s">
        <v>492</v>
      </c>
      <c r="I147" s="26">
        <v>1004255</v>
      </c>
      <c r="J147" s="26"/>
      <c r="K147" s="26">
        <v>80340</v>
      </c>
      <c r="L147" s="26">
        <v>1084595</v>
      </c>
      <c r="M147" s="22">
        <v>45741</v>
      </c>
      <c r="N147"/>
      <c r="O147"/>
    </row>
    <row r="148" spans="1:15" x14ac:dyDescent="0.25">
      <c r="A148" s="16" t="s">
        <v>12</v>
      </c>
      <c r="B148" s="29">
        <f t="shared" si="4"/>
        <v>2</v>
      </c>
      <c r="C148" s="30" t="s">
        <v>166</v>
      </c>
      <c r="D148" s="30" t="s">
        <v>24</v>
      </c>
      <c r="E148" s="40">
        <v>45706</v>
      </c>
      <c r="F148" s="28" t="s">
        <v>487</v>
      </c>
      <c r="G148" s="28" t="s">
        <v>489</v>
      </c>
      <c r="H148" s="28" t="s">
        <v>491</v>
      </c>
      <c r="I148" s="26">
        <v>943984</v>
      </c>
      <c r="J148" s="26"/>
      <c r="K148" s="26">
        <v>75519</v>
      </c>
      <c r="L148" s="26">
        <v>1019503</v>
      </c>
      <c r="M148" s="22">
        <v>45741</v>
      </c>
      <c r="N148"/>
      <c r="O148"/>
    </row>
    <row r="149" spans="1:15" x14ac:dyDescent="0.25">
      <c r="A149" s="16" t="s">
        <v>12</v>
      </c>
      <c r="B149" s="29">
        <f t="shared" si="4"/>
        <v>2</v>
      </c>
      <c r="C149" s="30" t="s">
        <v>167</v>
      </c>
      <c r="D149" s="30" t="s">
        <v>24</v>
      </c>
      <c r="E149" s="40">
        <v>45706</v>
      </c>
      <c r="F149" s="28" t="s">
        <v>487</v>
      </c>
      <c r="G149" s="28" t="s">
        <v>489</v>
      </c>
      <c r="H149" s="28" t="s">
        <v>539</v>
      </c>
      <c r="I149" s="26">
        <v>736802</v>
      </c>
      <c r="J149" s="26"/>
      <c r="K149" s="26">
        <v>58944</v>
      </c>
      <c r="L149" s="26">
        <v>795746</v>
      </c>
      <c r="M149" s="22">
        <v>45741</v>
      </c>
      <c r="N149"/>
      <c r="O149"/>
    </row>
    <row r="150" spans="1:15" x14ac:dyDescent="0.25">
      <c r="A150" s="16" t="s">
        <v>12</v>
      </c>
      <c r="B150" s="29">
        <f t="shared" si="4"/>
        <v>2</v>
      </c>
      <c r="C150" s="30" t="s">
        <v>168</v>
      </c>
      <c r="D150" s="30" t="s">
        <v>24</v>
      </c>
      <c r="E150" s="40">
        <v>45706</v>
      </c>
      <c r="F150" s="28" t="s">
        <v>487</v>
      </c>
      <c r="G150" s="28" t="s">
        <v>489</v>
      </c>
      <c r="H150" s="28" t="s">
        <v>499</v>
      </c>
      <c r="I150" s="26">
        <v>1391090</v>
      </c>
      <c r="J150" s="26"/>
      <c r="K150" s="26">
        <v>111287</v>
      </c>
      <c r="L150" s="26">
        <v>1502377</v>
      </c>
      <c r="M150" s="22">
        <v>45741</v>
      </c>
      <c r="N150"/>
      <c r="O150"/>
    </row>
    <row r="151" spans="1:15" x14ac:dyDescent="0.25">
      <c r="A151" s="16" t="s">
        <v>12</v>
      </c>
      <c r="B151" s="29">
        <f t="shared" si="4"/>
        <v>2</v>
      </c>
      <c r="C151" s="30" t="s">
        <v>169</v>
      </c>
      <c r="D151" s="30" t="s">
        <v>24</v>
      </c>
      <c r="E151" s="40">
        <v>45707</v>
      </c>
      <c r="F151" s="28" t="s">
        <v>487</v>
      </c>
      <c r="G151" s="28" t="s">
        <v>489</v>
      </c>
      <c r="H151" s="28" t="s">
        <v>503</v>
      </c>
      <c r="I151" s="26">
        <v>1053147</v>
      </c>
      <c r="J151" s="26"/>
      <c r="K151" s="26">
        <v>84252</v>
      </c>
      <c r="L151" s="26">
        <v>1137399</v>
      </c>
      <c r="M151" s="22">
        <v>45741</v>
      </c>
      <c r="N151"/>
      <c r="O151"/>
    </row>
    <row r="152" spans="1:15" x14ac:dyDescent="0.25">
      <c r="A152" s="16" t="s">
        <v>12</v>
      </c>
      <c r="B152" s="29">
        <f t="shared" si="4"/>
        <v>2</v>
      </c>
      <c r="C152" s="30" t="s">
        <v>170</v>
      </c>
      <c r="D152" s="30" t="s">
        <v>24</v>
      </c>
      <c r="E152" s="40">
        <v>45707</v>
      </c>
      <c r="F152" s="28" t="s">
        <v>487</v>
      </c>
      <c r="G152" s="28" t="s">
        <v>489</v>
      </c>
      <c r="H152" s="28" t="s">
        <v>495</v>
      </c>
      <c r="I152" s="26">
        <v>1047923</v>
      </c>
      <c r="J152" s="26"/>
      <c r="K152" s="26">
        <v>83834</v>
      </c>
      <c r="L152" s="26">
        <v>1131757</v>
      </c>
      <c r="M152" s="22">
        <v>45741</v>
      </c>
      <c r="N152"/>
      <c r="O152"/>
    </row>
    <row r="153" spans="1:15" x14ac:dyDescent="0.25">
      <c r="A153" s="16" t="s">
        <v>12</v>
      </c>
      <c r="B153" s="29">
        <f t="shared" si="4"/>
        <v>2</v>
      </c>
      <c r="C153" s="30" t="s">
        <v>171</v>
      </c>
      <c r="D153" s="30" t="s">
        <v>24</v>
      </c>
      <c r="E153" s="40">
        <v>45707</v>
      </c>
      <c r="F153" s="28" t="s">
        <v>487</v>
      </c>
      <c r="G153" s="28" t="s">
        <v>489</v>
      </c>
      <c r="H153" s="28" t="s">
        <v>510</v>
      </c>
      <c r="I153" s="26">
        <v>2347123</v>
      </c>
      <c r="J153" s="26"/>
      <c r="K153" s="26">
        <v>187770</v>
      </c>
      <c r="L153" s="26">
        <v>2534893</v>
      </c>
      <c r="M153" s="22">
        <v>45741</v>
      </c>
      <c r="N153"/>
      <c r="O153"/>
    </row>
    <row r="154" spans="1:15" x14ac:dyDescent="0.25">
      <c r="A154" s="16" t="s">
        <v>12</v>
      </c>
      <c r="B154" s="29">
        <f t="shared" si="4"/>
        <v>2</v>
      </c>
      <c r="C154" s="30" t="s">
        <v>172</v>
      </c>
      <c r="D154" s="30" t="s">
        <v>24</v>
      </c>
      <c r="E154" s="40">
        <v>45708</v>
      </c>
      <c r="F154" s="28" t="s">
        <v>487</v>
      </c>
      <c r="G154" s="28" t="s">
        <v>489</v>
      </c>
      <c r="H154" s="28" t="s">
        <v>529</v>
      </c>
      <c r="I154" s="26">
        <v>975167</v>
      </c>
      <c r="J154" s="26"/>
      <c r="K154" s="26">
        <v>78013</v>
      </c>
      <c r="L154" s="26">
        <v>1053180</v>
      </c>
      <c r="M154" s="22">
        <v>45741</v>
      </c>
      <c r="N154"/>
      <c r="O154"/>
    </row>
    <row r="155" spans="1:15" x14ac:dyDescent="0.25">
      <c r="A155" s="16" t="s">
        <v>12</v>
      </c>
      <c r="B155" s="29">
        <f t="shared" si="4"/>
        <v>2</v>
      </c>
      <c r="C155" s="30" t="s">
        <v>173</v>
      </c>
      <c r="D155" s="30" t="s">
        <v>24</v>
      </c>
      <c r="E155" s="40">
        <v>45708</v>
      </c>
      <c r="F155" s="28" t="s">
        <v>487</v>
      </c>
      <c r="G155" s="28" t="s">
        <v>489</v>
      </c>
      <c r="H155" s="28" t="s">
        <v>527</v>
      </c>
      <c r="I155" s="26">
        <v>896289</v>
      </c>
      <c r="J155" s="26"/>
      <c r="K155" s="26">
        <v>71703</v>
      </c>
      <c r="L155" s="26">
        <v>967992</v>
      </c>
      <c r="M155" s="22">
        <v>45741</v>
      </c>
      <c r="N155"/>
      <c r="O155"/>
    </row>
    <row r="156" spans="1:15" x14ac:dyDescent="0.25">
      <c r="A156" s="16" t="s">
        <v>12</v>
      </c>
      <c r="B156" s="29">
        <f t="shared" si="4"/>
        <v>2</v>
      </c>
      <c r="C156" s="30" t="s">
        <v>174</v>
      </c>
      <c r="D156" s="30" t="s">
        <v>24</v>
      </c>
      <c r="E156" s="40">
        <v>45709</v>
      </c>
      <c r="F156" s="28" t="s">
        <v>487</v>
      </c>
      <c r="G156" s="28" t="s">
        <v>489</v>
      </c>
      <c r="H156" s="28" t="s">
        <v>499</v>
      </c>
      <c r="I156" s="26">
        <v>1625825</v>
      </c>
      <c r="J156" s="26"/>
      <c r="K156" s="26">
        <v>130066</v>
      </c>
      <c r="L156" s="26">
        <v>1755891</v>
      </c>
      <c r="M156" s="22">
        <v>45741</v>
      </c>
      <c r="N156"/>
      <c r="O156"/>
    </row>
    <row r="157" spans="1:15" x14ac:dyDescent="0.25">
      <c r="A157" s="16" t="s">
        <v>12</v>
      </c>
      <c r="B157" s="29">
        <f t="shared" si="4"/>
        <v>2</v>
      </c>
      <c r="C157" s="30" t="s">
        <v>175</v>
      </c>
      <c r="D157" s="30" t="s">
        <v>24</v>
      </c>
      <c r="E157" s="40">
        <v>45710</v>
      </c>
      <c r="F157" s="28" t="s">
        <v>487</v>
      </c>
      <c r="G157" s="28" t="s">
        <v>489</v>
      </c>
      <c r="H157" s="28" t="s">
        <v>515</v>
      </c>
      <c r="I157" s="26">
        <v>1333185</v>
      </c>
      <c r="J157" s="26"/>
      <c r="K157" s="26">
        <v>106655</v>
      </c>
      <c r="L157" s="26">
        <v>1439840</v>
      </c>
      <c r="M157" s="22">
        <v>45741</v>
      </c>
      <c r="N157"/>
      <c r="O157"/>
    </row>
    <row r="158" spans="1:15" x14ac:dyDescent="0.25">
      <c r="A158" s="16" t="s">
        <v>12</v>
      </c>
      <c r="B158" s="29">
        <f t="shared" si="4"/>
        <v>2</v>
      </c>
      <c r="C158" s="30" t="s">
        <v>176</v>
      </c>
      <c r="D158" s="30" t="s">
        <v>24</v>
      </c>
      <c r="E158" s="40">
        <v>45710</v>
      </c>
      <c r="F158" s="28" t="s">
        <v>487</v>
      </c>
      <c r="G158" s="28" t="s">
        <v>489</v>
      </c>
      <c r="H158" s="28" t="s">
        <v>511</v>
      </c>
      <c r="I158" s="26">
        <v>2210380</v>
      </c>
      <c r="J158" s="26"/>
      <c r="K158" s="26">
        <v>176830</v>
      </c>
      <c r="L158" s="26">
        <v>2387210</v>
      </c>
      <c r="M158" s="22">
        <v>45741</v>
      </c>
      <c r="N158"/>
      <c r="O158"/>
    </row>
    <row r="159" spans="1:15" x14ac:dyDescent="0.25">
      <c r="A159" s="16" t="s">
        <v>12</v>
      </c>
      <c r="B159" s="29">
        <f t="shared" si="4"/>
        <v>2</v>
      </c>
      <c r="C159" s="30" t="s">
        <v>177</v>
      </c>
      <c r="D159" s="30" t="s">
        <v>24</v>
      </c>
      <c r="E159" s="40">
        <v>45710</v>
      </c>
      <c r="F159" s="28" t="s">
        <v>487</v>
      </c>
      <c r="G159" s="28" t="s">
        <v>489</v>
      </c>
      <c r="H159" s="28" t="s">
        <v>496</v>
      </c>
      <c r="I159" s="26">
        <v>870704</v>
      </c>
      <c r="J159" s="26"/>
      <c r="K159" s="26">
        <v>69656</v>
      </c>
      <c r="L159" s="26">
        <v>940360</v>
      </c>
      <c r="M159" s="22">
        <v>45741</v>
      </c>
      <c r="N159"/>
      <c r="O159"/>
    </row>
    <row r="160" spans="1:15" x14ac:dyDescent="0.25">
      <c r="A160" s="16" t="s">
        <v>12</v>
      </c>
      <c r="B160" s="29">
        <f t="shared" si="4"/>
        <v>2</v>
      </c>
      <c r="C160" s="30" t="s">
        <v>178</v>
      </c>
      <c r="D160" s="30" t="s">
        <v>24</v>
      </c>
      <c r="E160" s="40">
        <v>45710</v>
      </c>
      <c r="F160" s="28" t="s">
        <v>487</v>
      </c>
      <c r="G160" s="28" t="s">
        <v>489</v>
      </c>
      <c r="H160" s="28" t="s">
        <v>502</v>
      </c>
      <c r="I160" s="26">
        <v>1872364</v>
      </c>
      <c r="J160" s="26"/>
      <c r="K160" s="26">
        <v>149789</v>
      </c>
      <c r="L160" s="26">
        <v>2022153</v>
      </c>
      <c r="M160" s="22">
        <v>45741</v>
      </c>
      <c r="N160"/>
      <c r="O160"/>
    </row>
    <row r="161" spans="1:15" x14ac:dyDescent="0.25">
      <c r="A161" s="16" t="s">
        <v>12</v>
      </c>
      <c r="B161" s="29">
        <f t="shared" si="4"/>
        <v>2</v>
      </c>
      <c r="C161" s="30" t="s">
        <v>179</v>
      </c>
      <c r="D161" s="30" t="s">
        <v>24</v>
      </c>
      <c r="E161" s="40">
        <v>45713</v>
      </c>
      <c r="F161" s="28" t="s">
        <v>487</v>
      </c>
      <c r="G161" s="28" t="s">
        <v>489</v>
      </c>
      <c r="H161" s="28" t="s">
        <v>507</v>
      </c>
      <c r="I161" s="26">
        <v>735444</v>
      </c>
      <c r="J161" s="26"/>
      <c r="K161" s="26">
        <v>58836</v>
      </c>
      <c r="L161" s="26">
        <v>794280</v>
      </c>
      <c r="M161" s="22">
        <v>45741</v>
      </c>
      <c r="N161"/>
      <c r="O161"/>
    </row>
    <row r="162" spans="1:15" x14ac:dyDescent="0.25">
      <c r="A162" s="16" t="s">
        <v>15</v>
      </c>
      <c r="B162" s="29">
        <f t="shared" si="4"/>
        <v>2</v>
      </c>
      <c r="C162" s="30" t="s">
        <v>556</v>
      </c>
      <c r="D162" s="30"/>
      <c r="E162" s="40">
        <v>45713</v>
      </c>
      <c r="F162" s="28" t="s">
        <v>487</v>
      </c>
      <c r="G162" s="28" t="s">
        <v>489</v>
      </c>
      <c r="H162" s="28" t="s">
        <v>550</v>
      </c>
      <c r="I162" s="26"/>
      <c r="J162" s="26"/>
      <c r="K162" s="26"/>
      <c r="L162" s="26">
        <v>-378201605</v>
      </c>
      <c r="M162" s="22"/>
      <c r="N162"/>
      <c r="O162"/>
    </row>
    <row r="163" spans="1:15" x14ac:dyDescent="0.25">
      <c r="A163" s="16" t="s">
        <v>12</v>
      </c>
      <c r="B163" s="29">
        <f t="shared" si="4"/>
        <v>2</v>
      </c>
      <c r="C163" s="31" t="s">
        <v>180</v>
      </c>
      <c r="D163" s="30" t="s">
        <v>24</v>
      </c>
      <c r="E163" s="41">
        <v>45714</v>
      </c>
      <c r="F163" s="28" t="s">
        <v>487</v>
      </c>
      <c r="G163" s="28" t="s">
        <v>489</v>
      </c>
      <c r="H163" s="28" t="s">
        <v>528</v>
      </c>
      <c r="I163" s="26">
        <v>576999</v>
      </c>
      <c r="J163" s="26"/>
      <c r="K163" s="26">
        <v>46160</v>
      </c>
      <c r="L163" s="26">
        <v>623159</v>
      </c>
      <c r="M163" s="22">
        <v>45741</v>
      </c>
      <c r="N163"/>
      <c r="O163"/>
    </row>
    <row r="164" spans="1:15" x14ac:dyDescent="0.25">
      <c r="A164" s="16" t="s">
        <v>12</v>
      </c>
      <c r="B164" s="29">
        <f t="shared" si="4"/>
        <v>2</v>
      </c>
      <c r="C164" s="31" t="s">
        <v>181</v>
      </c>
      <c r="D164" s="30" t="s">
        <v>24</v>
      </c>
      <c r="E164" s="41">
        <v>45714</v>
      </c>
      <c r="F164" s="28" t="s">
        <v>487</v>
      </c>
      <c r="G164" s="28" t="s">
        <v>489</v>
      </c>
      <c r="H164" s="28" t="s">
        <v>503</v>
      </c>
      <c r="I164" s="26">
        <v>1755245</v>
      </c>
      <c r="J164" s="26"/>
      <c r="K164" s="26">
        <v>140420</v>
      </c>
      <c r="L164" s="26">
        <v>1895665</v>
      </c>
      <c r="M164" s="22">
        <v>45741</v>
      </c>
      <c r="N164"/>
      <c r="O164"/>
    </row>
    <row r="165" spans="1:15" x14ac:dyDescent="0.25">
      <c r="A165" s="16" t="s">
        <v>12</v>
      </c>
      <c r="B165" s="29">
        <f t="shared" si="4"/>
        <v>2</v>
      </c>
      <c r="C165" s="31" t="s">
        <v>182</v>
      </c>
      <c r="D165" s="30" t="s">
        <v>24</v>
      </c>
      <c r="E165" s="41">
        <v>45714</v>
      </c>
      <c r="F165" s="28" t="s">
        <v>487</v>
      </c>
      <c r="G165" s="28" t="s">
        <v>489</v>
      </c>
      <c r="H165" s="28" t="s">
        <v>540</v>
      </c>
      <c r="I165" s="26">
        <v>1752640</v>
      </c>
      <c r="J165" s="26"/>
      <c r="K165" s="26">
        <v>140211</v>
      </c>
      <c r="L165" s="26">
        <v>1892851</v>
      </c>
      <c r="M165" s="22">
        <v>45741</v>
      </c>
      <c r="N165"/>
      <c r="O165"/>
    </row>
    <row r="166" spans="1:15" x14ac:dyDescent="0.25">
      <c r="A166" s="16" t="s">
        <v>12</v>
      </c>
      <c r="B166" s="29">
        <f t="shared" si="4"/>
        <v>2</v>
      </c>
      <c r="C166" s="31" t="s">
        <v>183</v>
      </c>
      <c r="D166" s="30" t="s">
        <v>24</v>
      </c>
      <c r="E166" s="41">
        <v>45715</v>
      </c>
      <c r="F166" s="28" t="s">
        <v>487</v>
      </c>
      <c r="G166" s="28" t="s">
        <v>489</v>
      </c>
      <c r="H166" s="28" t="s">
        <v>494</v>
      </c>
      <c r="I166" s="26">
        <v>2037266</v>
      </c>
      <c r="J166" s="26"/>
      <c r="K166" s="26">
        <v>162981</v>
      </c>
      <c r="L166" s="26">
        <v>2200247</v>
      </c>
      <c r="M166" s="22">
        <v>45741</v>
      </c>
      <c r="N166"/>
      <c r="O166"/>
    </row>
    <row r="167" spans="1:15" x14ac:dyDescent="0.25">
      <c r="A167" s="16" t="s">
        <v>13</v>
      </c>
      <c r="B167" s="29">
        <f t="shared" si="4"/>
        <v>2</v>
      </c>
      <c r="C167" s="31" t="s">
        <v>554</v>
      </c>
      <c r="D167" s="30" t="s">
        <v>563</v>
      </c>
      <c r="E167" s="41">
        <v>45716</v>
      </c>
      <c r="F167" s="28" t="s">
        <v>487</v>
      </c>
      <c r="G167" s="28" t="s">
        <v>489</v>
      </c>
      <c r="H167" s="28" t="s">
        <v>579</v>
      </c>
      <c r="I167" s="26">
        <v>-17555825</v>
      </c>
      <c r="J167" s="26"/>
      <c r="K167" s="26">
        <v>-1404466</v>
      </c>
      <c r="L167" s="26">
        <v>-18960291</v>
      </c>
      <c r="M167" s="22">
        <v>45741</v>
      </c>
      <c r="N167"/>
      <c r="O167" s="23">
        <f>-L167</f>
        <v>18960291</v>
      </c>
    </row>
    <row r="168" spans="1:15" x14ac:dyDescent="0.25">
      <c r="A168" s="16" t="s">
        <v>562</v>
      </c>
      <c r="B168" s="29">
        <f t="shared" si="4"/>
        <v>2</v>
      </c>
      <c r="C168" s="31">
        <v>1267</v>
      </c>
      <c r="D168" s="30" t="s">
        <v>565</v>
      </c>
      <c r="E168" s="41">
        <v>45716</v>
      </c>
      <c r="F168" s="28" t="s">
        <v>487</v>
      </c>
      <c r="G168" s="28" t="s">
        <v>489</v>
      </c>
      <c r="H168" s="28" t="s">
        <v>569</v>
      </c>
      <c r="I168" s="26"/>
      <c r="J168" s="26"/>
      <c r="K168" s="26"/>
      <c r="L168" s="26">
        <v>-2813398</v>
      </c>
      <c r="M168" s="22">
        <v>45741</v>
      </c>
      <c r="N168" s="71">
        <f t="shared" ref="N168:N170" si="5">L168/1.08</f>
        <v>-2604998.1481481479</v>
      </c>
      <c r="O168" s="71">
        <f t="shared" ref="O168:O170" si="6">L168-N168</f>
        <v>-208399.85185185215</v>
      </c>
    </row>
    <row r="169" spans="1:15" x14ac:dyDescent="0.25">
      <c r="A169" s="16" t="s">
        <v>562</v>
      </c>
      <c r="B169" s="29">
        <f t="shared" si="4"/>
        <v>2</v>
      </c>
      <c r="C169" s="123" t="s">
        <v>1241</v>
      </c>
      <c r="D169" t="s">
        <v>24</v>
      </c>
      <c r="E169" s="41">
        <v>45716</v>
      </c>
      <c r="F169" s="28"/>
      <c r="G169" s="28"/>
      <c r="H169" s="28" t="s">
        <v>580</v>
      </c>
      <c r="I169" s="61"/>
      <c r="J169" s="61"/>
      <c r="K169" s="26"/>
      <c r="L169" s="26">
        <v>-2418926</v>
      </c>
      <c r="M169" s="22">
        <v>45741</v>
      </c>
      <c r="N169" s="71">
        <f t="shared" si="5"/>
        <v>-2239746.2962962962</v>
      </c>
      <c r="O169" s="71">
        <f t="shared" si="6"/>
        <v>-179179.70370370382</v>
      </c>
    </row>
    <row r="170" spans="1:15" x14ac:dyDescent="0.25">
      <c r="A170" s="16" t="s">
        <v>562</v>
      </c>
      <c r="B170" s="29">
        <f t="shared" si="4"/>
        <v>2</v>
      </c>
      <c r="C170" s="31"/>
      <c r="D170" s="30"/>
      <c r="E170" s="41">
        <v>45716</v>
      </c>
      <c r="F170" s="28"/>
      <c r="G170" s="28"/>
      <c r="H170" s="28" t="s">
        <v>581</v>
      </c>
      <c r="I170" s="26"/>
      <c r="J170" s="26"/>
      <c r="K170" s="26"/>
      <c r="L170" s="26">
        <v>-1116427</v>
      </c>
      <c r="M170" s="22"/>
      <c r="N170" s="71">
        <f t="shared" si="5"/>
        <v>-1033728.7037037036</v>
      </c>
      <c r="O170" s="71">
        <f t="shared" si="6"/>
        <v>-82698.296296296408</v>
      </c>
    </row>
    <row r="171" spans="1:15" x14ac:dyDescent="0.25">
      <c r="A171" s="16" t="s">
        <v>12</v>
      </c>
      <c r="B171" s="29">
        <f t="shared" si="4"/>
        <v>3</v>
      </c>
      <c r="C171" s="31" t="s">
        <v>184</v>
      </c>
      <c r="D171" s="30" t="s">
        <v>24</v>
      </c>
      <c r="E171" s="41">
        <v>45717</v>
      </c>
      <c r="F171" s="28" t="s">
        <v>487</v>
      </c>
      <c r="G171" s="28" t="s">
        <v>489</v>
      </c>
      <c r="H171" s="28" t="s">
        <v>536</v>
      </c>
      <c r="I171" s="26">
        <v>633030</v>
      </c>
      <c r="J171" s="26"/>
      <c r="K171" s="26">
        <v>50642</v>
      </c>
      <c r="L171" s="26">
        <v>683672</v>
      </c>
      <c r="M171" s="22">
        <v>45772</v>
      </c>
      <c r="N171"/>
      <c r="O171"/>
    </row>
    <row r="172" spans="1:15" x14ac:dyDescent="0.25">
      <c r="A172" s="16" t="s">
        <v>12</v>
      </c>
      <c r="B172" s="29">
        <f t="shared" si="4"/>
        <v>3</v>
      </c>
      <c r="C172" s="31" t="s">
        <v>185</v>
      </c>
      <c r="D172" s="30" t="s">
        <v>24</v>
      </c>
      <c r="E172" s="41">
        <v>45717</v>
      </c>
      <c r="F172" s="28" t="s">
        <v>487</v>
      </c>
      <c r="G172" s="28" t="s">
        <v>489</v>
      </c>
      <c r="H172" s="28" t="s">
        <v>537</v>
      </c>
      <c r="I172" s="26">
        <v>1004649</v>
      </c>
      <c r="J172" s="26"/>
      <c r="K172" s="26">
        <v>80372</v>
      </c>
      <c r="L172" s="26">
        <v>1085021</v>
      </c>
      <c r="M172" s="22">
        <v>45772</v>
      </c>
      <c r="N172"/>
      <c r="O172"/>
    </row>
    <row r="173" spans="1:15" x14ac:dyDescent="0.25">
      <c r="A173" s="16" t="s">
        <v>12</v>
      </c>
      <c r="B173" s="29">
        <f t="shared" si="4"/>
        <v>3</v>
      </c>
      <c r="C173" s="31" t="s">
        <v>186</v>
      </c>
      <c r="D173" s="30" t="s">
        <v>24</v>
      </c>
      <c r="E173" s="41">
        <v>45717</v>
      </c>
      <c r="F173" s="28" t="s">
        <v>487</v>
      </c>
      <c r="G173" s="28" t="s">
        <v>489</v>
      </c>
      <c r="H173" s="28" t="s">
        <v>505</v>
      </c>
      <c r="I173" s="26">
        <v>1046385</v>
      </c>
      <c r="J173" s="26"/>
      <c r="K173" s="26">
        <v>83711</v>
      </c>
      <c r="L173" s="26">
        <v>1130096</v>
      </c>
      <c r="M173" s="22">
        <v>45772</v>
      </c>
      <c r="N173"/>
      <c r="O173"/>
    </row>
    <row r="174" spans="1:15" x14ac:dyDescent="0.25">
      <c r="A174" s="16" t="s">
        <v>12</v>
      </c>
      <c r="B174" s="29">
        <f t="shared" si="4"/>
        <v>3</v>
      </c>
      <c r="C174" s="31" t="s">
        <v>187</v>
      </c>
      <c r="D174" s="30" t="s">
        <v>24</v>
      </c>
      <c r="E174" s="41">
        <v>45717</v>
      </c>
      <c r="F174" s="28" t="s">
        <v>487</v>
      </c>
      <c r="G174" s="28" t="s">
        <v>489</v>
      </c>
      <c r="H174" s="28" t="s">
        <v>492</v>
      </c>
      <c r="I174" s="26">
        <v>1501520</v>
      </c>
      <c r="J174" s="26"/>
      <c r="K174" s="26">
        <v>120122</v>
      </c>
      <c r="L174" s="26">
        <v>1621642</v>
      </c>
      <c r="M174" s="22">
        <v>45772</v>
      </c>
      <c r="N174"/>
      <c r="O174"/>
    </row>
    <row r="175" spans="1:15" x14ac:dyDescent="0.25">
      <c r="A175" s="16" t="s">
        <v>12</v>
      </c>
      <c r="B175" s="29">
        <f t="shared" si="4"/>
        <v>3</v>
      </c>
      <c r="C175" s="31" t="s">
        <v>188</v>
      </c>
      <c r="D175" s="30" t="s">
        <v>24</v>
      </c>
      <c r="E175" s="41">
        <v>45719</v>
      </c>
      <c r="F175" s="28" t="s">
        <v>487</v>
      </c>
      <c r="G175" s="28" t="s">
        <v>489</v>
      </c>
      <c r="H175" s="28" t="s">
        <v>494</v>
      </c>
      <c r="I175" s="26">
        <v>2577428</v>
      </c>
      <c r="J175" s="26"/>
      <c r="K175" s="26">
        <v>206194</v>
      </c>
      <c r="L175" s="26">
        <v>2783622</v>
      </c>
      <c r="M175" s="22">
        <v>45772</v>
      </c>
      <c r="N175"/>
      <c r="O175"/>
    </row>
    <row r="176" spans="1:15" x14ac:dyDescent="0.25">
      <c r="A176" s="16" t="s">
        <v>12</v>
      </c>
      <c r="B176" s="29">
        <f t="shared" si="4"/>
        <v>3</v>
      </c>
      <c r="C176" s="31" t="s">
        <v>189</v>
      </c>
      <c r="D176" s="30" t="s">
        <v>24</v>
      </c>
      <c r="E176" s="41">
        <v>45719</v>
      </c>
      <c r="F176" s="28" t="s">
        <v>487</v>
      </c>
      <c r="G176" s="28" t="s">
        <v>489</v>
      </c>
      <c r="H176" s="28" t="s">
        <v>520</v>
      </c>
      <c r="I176" s="26">
        <v>3581360</v>
      </c>
      <c r="J176" s="26"/>
      <c r="K176" s="26">
        <v>286509</v>
      </c>
      <c r="L176" s="26">
        <v>3867869</v>
      </c>
      <c r="M176" s="22">
        <v>45772</v>
      </c>
      <c r="N176"/>
      <c r="O176"/>
    </row>
    <row r="177" spans="1:15" x14ac:dyDescent="0.25">
      <c r="A177" s="16" t="s">
        <v>12</v>
      </c>
      <c r="B177" s="29">
        <f t="shared" si="4"/>
        <v>3</v>
      </c>
      <c r="C177" s="31" t="s">
        <v>190</v>
      </c>
      <c r="D177" s="30" t="s">
        <v>24</v>
      </c>
      <c r="E177" s="41">
        <v>45719</v>
      </c>
      <c r="F177" s="28" t="s">
        <v>487</v>
      </c>
      <c r="G177" s="28" t="s">
        <v>489</v>
      </c>
      <c r="H177" s="28" t="s">
        <v>530</v>
      </c>
      <c r="I177" s="26">
        <v>1828720</v>
      </c>
      <c r="J177" s="26"/>
      <c r="K177" s="26">
        <v>146298</v>
      </c>
      <c r="L177" s="26">
        <v>1975018</v>
      </c>
      <c r="M177" s="22">
        <v>45772</v>
      </c>
      <c r="N177"/>
      <c r="O177"/>
    </row>
    <row r="178" spans="1:15" x14ac:dyDescent="0.25">
      <c r="A178" s="16" t="s">
        <v>12</v>
      </c>
      <c r="B178" s="29">
        <f t="shared" si="4"/>
        <v>3</v>
      </c>
      <c r="C178" s="31" t="s">
        <v>191</v>
      </c>
      <c r="D178" s="30" t="s">
        <v>24</v>
      </c>
      <c r="E178" s="41">
        <v>45720</v>
      </c>
      <c r="F178" s="28" t="s">
        <v>487</v>
      </c>
      <c r="G178" s="28" t="s">
        <v>489</v>
      </c>
      <c r="H178" s="28" t="s">
        <v>507</v>
      </c>
      <c r="I178" s="26">
        <v>1806126</v>
      </c>
      <c r="J178" s="26"/>
      <c r="K178" s="26">
        <v>144490</v>
      </c>
      <c r="L178" s="26">
        <v>1950616</v>
      </c>
      <c r="M178" s="22">
        <v>45772</v>
      </c>
      <c r="N178"/>
      <c r="O178"/>
    </row>
    <row r="179" spans="1:15" x14ac:dyDescent="0.25">
      <c r="A179" s="16" t="s">
        <v>12</v>
      </c>
      <c r="B179" s="29">
        <f t="shared" si="4"/>
        <v>3</v>
      </c>
      <c r="C179" s="31" t="s">
        <v>192</v>
      </c>
      <c r="D179" s="30" t="s">
        <v>24</v>
      </c>
      <c r="E179" s="41">
        <v>45721</v>
      </c>
      <c r="F179" s="28" t="s">
        <v>487</v>
      </c>
      <c r="G179" s="28" t="s">
        <v>489</v>
      </c>
      <c r="H179" s="28" t="s">
        <v>526</v>
      </c>
      <c r="I179" s="26">
        <v>827256</v>
      </c>
      <c r="J179" s="26"/>
      <c r="K179" s="26">
        <v>66180</v>
      </c>
      <c r="L179" s="26">
        <v>893436</v>
      </c>
      <c r="M179" s="22">
        <v>45772</v>
      </c>
      <c r="N179"/>
      <c r="O179"/>
    </row>
    <row r="180" spans="1:15" x14ac:dyDescent="0.25">
      <c r="A180" s="16" t="s">
        <v>12</v>
      </c>
      <c r="B180" s="29">
        <f t="shared" si="4"/>
        <v>3</v>
      </c>
      <c r="C180" s="31" t="s">
        <v>193</v>
      </c>
      <c r="D180" s="30" t="s">
        <v>24</v>
      </c>
      <c r="E180" s="41">
        <v>45722</v>
      </c>
      <c r="F180" s="28" t="s">
        <v>487</v>
      </c>
      <c r="G180" s="28" t="s">
        <v>489</v>
      </c>
      <c r="H180" s="28" t="s">
        <v>519</v>
      </c>
      <c r="I180" s="26">
        <v>889044</v>
      </c>
      <c r="J180" s="26"/>
      <c r="K180" s="26">
        <v>71124</v>
      </c>
      <c r="L180" s="26">
        <v>960168</v>
      </c>
      <c r="M180" s="22">
        <v>45772</v>
      </c>
      <c r="N180"/>
      <c r="O180"/>
    </row>
    <row r="181" spans="1:15" x14ac:dyDescent="0.25">
      <c r="A181" s="16" t="s">
        <v>12</v>
      </c>
      <c r="B181" s="29">
        <f t="shared" si="4"/>
        <v>3</v>
      </c>
      <c r="C181" s="31" t="s">
        <v>194</v>
      </c>
      <c r="D181" s="30" t="s">
        <v>24</v>
      </c>
      <c r="E181" s="41">
        <v>45722</v>
      </c>
      <c r="F181" s="28" t="s">
        <v>487</v>
      </c>
      <c r="G181" s="28" t="s">
        <v>489</v>
      </c>
      <c r="H181" s="28" t="s">
        <v>510</v>
      </c>
      <c r="I181" s="26">
        <v>1331455</v>
      </c>
      <c r="J181" s="26"/>
      <c r="K181" s="26">
        <v>106516</v>
      </c>
      <c r="L181" s="26">
        <v>1437971</v>
      </c>
      <c r="M181" s="22">
        <v>45772</v>
      </c>
      <c r="N181"/>
      <c r="O181"/>
    </row>
    <row r="182" spans="1:15" x14ac:dyDescent="0.25">
      <c r="A182" s="16" t="s">
        <v>12</v>
      </c>
      <c r="B182" s="29">
        <f t="shared" si="4"/>
        <v>3</v>
      </c>
      <c r="C182" s="31" t="s">
        <v>195</v>
      </c>
      <c r="D182" s="30" t="s">
        <v>24</v>
      </c>
      <c r="E182" s="41">
        <v>45722</v>
      </c>
      <c r="F182" s="28" t="s">
        <v>487</v>
      </c>
      <c r="G182" s="28" t="s">
        <v>489</v>
      </c>
      <c r="H182" s="28" t="s">
        <v>521</v>
      </c>
      <c r="I182" s="26">
        <v>1536990</v>
      </c>
      <c r="J182" s="26"/>
      <c r="K182" s="26">
        <v>122959</v>
      </c>
      <c r="L182" s="26">
        <v>1659949</v>
      </c>
      <c r="M182" s="22">
        <v>45772</v>
      </c>
      <c r="N182"/>
      <c r="O182"/>
    </row>
    <row r="183" spans="1:15" x14ac:dyDescent="0.25">
      <c r="A183" s="16" t="s">
        <v>12</v>
      </c>
      <c r="B183" s="29">
        <f t="shared" si="4"/>
        <v>3</v>
      </c>
      <c r="C183" s="31" t="s">
        <v>196</v>
      </c>
      <c r="D183" s="30" t="s">
        <v>24</v>
      </c>
      <c r="E183" s="41">
        <v>45723</v>
      </c>
      <c r="F183" s="28" t="s">
        <v>487</v>
      </c>
      <c r="G183" s="28" t="s">
        <v>489</v>
      </c>
      <c r="H183" s="28" t="s">
        <v>525</v>
      </c>
      <c r="I183" s="26">
        <v>1548825</v>
      </c>
      <c r="J183" s="26"/>
      <c r="K183" s="26">
        <v>123906</v>
      </c>
      <c r="L183" s="26">
        <v>1672731</v>
      </c>
      <c r="M183" s="22">
        <v>45772</v>
      </c>
      <c r="N183"/>
      <c r="O183"/>
    </row>
    <row r="184" spans="1:15" x14ac:dyDescent="0.25">
      <c r="A184" s="16" t="s">
        <v>12</v>
      </c>
      <c r="B184" s="29">
        <f t="shared" si="4"/>
        <v>3</v>
      </c>
      <c r="C184" s="31" t="s">
        <v>197</v>
      </c>
      <c r="D184" s="30" t="s">
        <v>24</v>
      </c>
      <c r="E184" s="41">
        <v>45723</v>
      </c>
      <c r="F184" s="28" t="s">
        <v>487</v>
      </c>
      <c r="G184" s="28" t="s">
        <v>489</v>
      </c>
      <c r="H184" s="28" t="s">
        <v>496</v>
      </c>
      <c r="I184" s="26">
        <v>891748</v>
      </c>
      <c r="J184" s="26"/>
      <c r="K184" s="26">
        <v>71340</v>
      </c>
      <c r="L184" s="26">
        <v>963088</v>
      </c>
      <c r="M184" s="22">
        <v>45772</v>
      </c>
      <c r="N184"/>
      <c r="O184"/>
    </row>
    <row r="185" spans="1:15" x14ac:dyDescent="0.25">
      <c r="A185" s="16" t="s">
        <v>12</v>
      </c>
      <c r="B185" s="29">
        <f t="shared" si="4"/>
        <v>3</v>
      </c>
      <c r="C185" s="31" t="s">
        <v>198</v>
      </c>
      <c r="D185" s="30" t="s">
        <v>24</v>
      </c>
      <c r="E185" s="41">
        <v>45723</v>
      </c>
      <c r="F185" s="28" t="s">
        <v>487</v>
      </c>
      <c r="G185" s="28" t="s">
        <v>489</v>
      </c>
      <c r="H185" s="28" t="s">
        <v>509</v>
      </c>
      <c r="I185" s="26">
        <v>3355596</v>
      </c>
      <c r="J185" s="26"/>
      <c r="K185" s="26">
        <v>268448</v>
      </c>
      <c r="L185" s="26">
        <v>3624044</v>
      </c>
      <c r="M185" s="22">
        <v>45772</v>
      </c>
      <c r="N185"/>
      <c r="O185"/>
    </row>
    <row r="186" spans="1:15" x14ac:dyDescent="0.25">
      <c r="A186" s="16" t="s">
        <v>12</v>
      </c>
      <c r="B186" s="29">
        <f t="shared" si="4"/>
        <v>3</v>
      </c>
      <c r="C186" s="31" t="s">
        <v>199</v>
      </c>
      <c r="D186" s="30" t="s">
        <v>24</v>
      </c>
      <c r="E186" s="41">
        <v>45723</v>
      </c>
      <c r="F186" s="28" t="s">
        <v>487</v>
      </c>
      <c r="G186" s="28" t="s">
        <v>489</v>
      </c>
      <c r="H186" s="28" t="s">
        <v>497</v>
      </c>
      <c r="I186" s="26">
        <v>1093090</v>
      </c>
      <c r="J186" s="26"/>
      <c r="K186" s="26">
        <v>87447</v>
      </c>
      <c r="L186" s="26">
        <v>1180537</v>
      </c>
      <c r="M186" s="22">
        <v>45772</v>
      </c>
      <c r="N186"/>
      <c r="O186"/>
    </row>
    <row r="187" spans="1:15" x14ac:dyDescent="0.25">
      <c r="A187" s="16" t="s">
        <v>12</v>
      </c>
      <c r="B187" s="29">
        <f t="shared" si="4"/>
        <v>3</v>
      </c>
      <c r="C187" s="31" t="s">
        <v>200</v>
      </c>
      <c r="D187" s="30" t="s">
        <v>24</v>
      </c>
      <c r="E187" s="41">
        <v>45724</v>
      </c>
      <c r="F187" s="28" t="s">
        <v>487</v>
      </c>
      <c r="G187" s="28" t="s">
        <v>489</v>
      </c>
      <c r="H187" s="28" t="s">
        <v>491</v>
      </c>
      <c r="I187" s="26">
        <v>903675</v>
      </c>
      <c r="J187" s="26"/>
      <c r="K187" s="26">
        <v>72294</v>
      </c>
      <c r="L187" s="26">
        <v>975969</v>
      </c>
      <c r="M187" s="22">
        <v>45772</v>
      </c>
      <c r="N187"/>
      <c r="O187"/>
    </row>
    <row r="188" spans="1:15" x14ac:dyDescent="0.25">
      <c r="A188" s="16" t="s">
        <v>12</v>
      </c>
      <c r="B188" s="29">
        <f t="shared" si="4"/>
        <v>3</v>
      </c>
      <c r="C188" s="31" t="s">
        <v>201</v>
      </c>
      <c r="D188" s="30" t="s">
        <v>24</v>
      </c>
      <c r="E188" s="41">
        <v>45724</v>
      </c>
      <c r="F188" s="28" t="s">
        <v>487</v>
      </c>
      <c r="G188" s="28" t="s">
        <v>489</v>
      </c>
      <c r="H188" s="28" t="s">
        <v>522</v>
      </c>
      <c r="I188" s="26">
        <v>2527148</v>
      </c>
      <c r="J188" s="26"/>
      <c r="K188" s="26">
        <v>202172</v>
      </c>
      <c r="L188" s="26">
        <v>2729320</v>
      </c>
      <c r="M188" s="22">
        <v>45772</v>
      </c>
      <c r="N188"/>
      <c r="O188"/>
    </row>
    <row r="189" spans="1:15" x14ac:dyDescent="0.25">
      <c r="A189" s="16" t="s">
        <v>12</v>
      </c>
      <c r="B189" s="29">
        <f t="shared" si="4"/>
        <v>3</v>
      </c>
      <c r="C189" s="31" t="s">
        <v>202</v>
      </c>
      <c r="D189" s="30" t="s">
        <v>24</v>
      </c>
      <c r="E189" s="41">
        <v>45724</v>
      </c>
      <c r="F189" s="28" t="s">
        <v>487</v>
      </c>
      <c r="G189" s="28" t="s">
        <v>489</v>
      </c>
      <c r="H189" s="28" t="s">
        <v>540</v>
      </c>
      <c r="I189" s="26">
        <v>1441885</v>
      </c>
      <c r="J189" s="26"/>
      <c r="K189" s="26">
        <v>115351</v>
      </c>
      <c r="L189" s="26">
        <v>1557236</v>
      </c>
      <c r="M189" s="22">
        <v>45772</v>
      </c>
      <c r="N189"/>
      <c r="O189"/>
    </row>
    <row r="190" spans="1:15" x14ac:dyDescent="0.25">
      <c r="A190" s="16" t="s">
        <v>12</v>
      </c>
      <c r="B190" s="29">
        <f t="shared" si="4"/>
        <v>3</v>
      </c>
      <c r="C190" s="31" t="s">
        <v>203</v>
      </c>
      <c r="D190" s="30" t="s">
        <v>24</v>
      </c>
      <c r="E190" s="41">
        <v>45726</v>
      </c>
      <c r="F190" s="28" t="s">
        <v>487</v>
      </c>
      <c r="G190" s="28" t="s">
        <v>489</v>
      </c>
      <c r="H190" s="28" t="s">
        <v>494</v>
      </c>
      <c r="I190" s="26">
        <v>2023953</v>
      </c>
      <c r="J190" s="26"/>
      <c r="K190" s="26">
        <v>161916</v>
      </c>
      <c r="L190" s="26">
        <v>2185869</v>
      </c>
      <c r="M190" s="22">
        <v>45772</v>
      </c>
      <c r="N190"/>
      <c r="O190"/>
    </row>
    <row r="191" spans="1:15" x14ac:dyDescent="0.25">
      <c r="A191" s="16" t="s">
        <v>12</v>
      </c>
      <c r="B191" s="29">
        <f t="shared" si="4"/>
        <v>3</v>
      </c>
      <c r="C191" s="31" t="s">
        <v>204</v>
      </c>
      <c r="D191" s="30" t="s">
        <v>24</v>
      </c>
      <c r="E191" s="41">
        <v>45726</v>
      </c>
      <c r="F191" s="28" t="s">
        <v>487</v>
      </c>
      <c r="G191" s="28" t="s">
        <v>489</v>
      </c>
      <c r="H191" s="28" t="s">
        <v>512</v>
      </c>
      <c r="I191" s="26">
        <v>1114685</v>
      </c>
      <c r="J191" s="26"/>
      <c r="K191" s="26">
        <v>89175</v>
      </c>
      <c r="L191" s="26">
        <v>1203860</v>
      </c>
      <c r="M191" s="22">
        <v>45772</v>
      </c>
      <c r="N191"/>
      <c r="O191"/>
    </row>
    <row r="192" spans="1:15" x14ac:dyDescent="0.25">
      <c r="A192" s="16" t="s">
        <v>12</v>
      </c>
      <c r="B192" s="29">
        <f t="shared" si="4"/>
        <v>3</v>
      </c>
      <c r="C192" s="31" t="s">
        <v>205</v>
      </c>
      <c r="D192" s="30" t="s">
        <v>24</v>
      </c>
      <c r="E192" s="41">
        <v>45726</v>
      </c>
      <c r="F192" s="28" t="s">
        <v>487</v>
      </c>
      <c r="G192" s="28" t="s">
        <v>489</v>
      </c>
      <c r="H192" s="28" t="s">
        <v>503</v>
      </c>
      <c r="I192" s="26">
        <v>1904750</v>
      </c>
      <c r="J192" s="26"/>
      <c r="K192" s="26">
        <v>152380</v>
      </c>
      <c r="L192" s="26">
        <v>2057130</v>
      </c>
      <c r="M192" s="22">
        <v>45772</v>
      </c>
      <c r="N192"/>
      <c r="O192"/>
    </row>
    <row r="193" spans="1:15" x14ac:dyDescent="0.25">
      <c r="A193" s="16" t="s">
        <v>12</v>
      </c>
      <c r="B193" s="29">
        <f t="shared" si="4"/>
        <v>3</v>
      </c>
      <c r="C193" s="31" t="s">
        <v>206</v>
      </c>
      <c r="D193" s="30" t="s">
        <v>24</v>
      </c>
      <c r="E193" s="41">
        <v>45726</v>
      </c>
      <c r="F193" s="28" t="s">
        <v>487</v>
      </c>
      <c r="G193" s="28" t="s">
        <v>489</v>
      </c>
      <c r="H193" s="28" t="s">
        <v>506</v>
      </c>
      <c r="I193" s="26">
        <v>1013999</v>
      </c>
      <c r="J193" s="26"/>
      <c r="K193" s="26">
        <v>81120</v>
      </c>
      <c r="L193" s="26">
        <v>1095119</v>
      </c>
      <c r="M193" s="22">
        <v>45772</v>
      </c>
      <c r="N193"/>
      <c r="O193"/>
    </row>
    <row r="194" spans="1:15" x14ac:dyDescent="0.25">
      <c r="A194" s="16" t="s">
        <v>12</v>
      </c>
      <c r="B194" s="29">
        <f t="shared" si="4"/>
        <v>3</v>
      </c>
      <c r="C194" s="31" t="s">
        <v>207</v>
      </c>
      <c r="D194" s="30" t="s">
        <v>24</v>
      </c>
      <c r="E194" s="41">
        <v>45726</v>
      </c>
      <c r="F194" s="28" t="s">
        <v>487</v>
      </c>
      <c r="G194" s="28" t="s">
        <v>489</v>
      </c>
      <c r="H194" s="28" t="s">
        <v>499</v>
      </c>
      <c r="I194" s="26">
        <v>665310</v>
      </c>
      <c r="J194" s="26"/>
      <c r="K194" s="26">
        <v>53225</v>
      </c>
      <c r="L194" s="26">
        <v>718535</v>
      </c>
      <c r="M194" s="22">
        <v>45772</v>
      </c>
      <c r="N194"/>
      <c r="O194"/>
    </row>
    <row r="195" spans="1:15" x14ac:dyDescent="0.25">
      <c r="A195" s="16" t="s">
        <v>12</v>
      </c>
      <c r="B195" s="29">
        <f t="shared" si="4"/>
        <v>3</v>
      </c>
      <c r="C195" s="31" t="s">
        <v>208</v>
      </c>
      <c r="D195" s="30" t="s">
        <v>24</v>
      </c>
      <c r="E195" s="41">
        <v>45726</v>
      </c>
      <c r="F195" s="28" t="s">
        <v>487</v>
      </c>
      <c r="G195" s="28" t="s">
        <v>489</v>
      </c>
      <c r="H195" s="28" t="s">
        <v>527</v>
      </c>
      <c r="I195" s="26">
        <v>764130</v>
      </c>
      <c r="J195" s="26"/>
      <c r="K195" s="26">
        <v>61130</v>
      </c>
      <c r="L195" s="26">
        <v>825260</v>
      </c>
      <c r="M195" s="22">
        <v>45772</v>
      </c>
      <c r="N195"/>
      <c r="O195"/>
    </row>
    <row r="196" spans="1:15" x14ac:dyDescent="0.25">
      <c r="A196" s="16" t="s">
        <v>12</v>
      </c>
      <c r="B196" s="29">
        <f t="shared" ref="B196:B259" si="7">MONTH(E196)</f>
        <v>3</v>
      </c>
      <c r="C196" s="31" t="s">
        <v>209</v>
      </c>
      <c r="D196" s="30" t="s">
        <v>24</v>
      </c>
      <c r="E196" s="41">
        <v>45726</v>
      </c>
      <c r="F196" s="28" t="s">
        <v>487</v>
      </c>
      <c r="G196" s="28" t="s">
        <v>489</v>
      </c>
      <c r="H196" s="28" t="s">
        <v>492</v>
      </c>
      <c r="I196" s="26">
        <v>1602828</v>
      </c>
      <c r="J196" s="26"/>
      <c r="K196" s="26">
        <v>128226</v>
      </c>
      <c r="L196" s="26">
        <v>1731054</v>
      </c>
      <c r="M196" s="22">
        <v>45772</v>
      </c>
      <c r="N196"/>
      <c r="O196"/>
    </row>
    <row r="197" spans="1:15" x14ac:dyDescent="0.25">
      <c r="A197" s="16" t="s">
        <v>12</v>
      </c>
      <c r="B197" s="29">
        <f t="shared" si="7"/>
        <v>3</v>
      </c>
      <c r="C197" s="31" t="s">
        <v>210</v>
      </c>
      <c r="D197" s="30" t="s">
        <v>24</v>
      </c>
      <c r="E197" s="41">
        <v>45726</v>
      </c>
      <c r="F197" s="28" t="s">
        <v>487</v>
      </c>
      <c r="G197" s="28" t="s">
        <v>489</v>
      </c>
      <c r="H197" s="28" t="s">
        <v>517</v>
      </c>
      <c r="I197" s="26">
        <v>1002565</v>
      </c>
      <c r="J197" s="26"/>
      <c r="K197" s="26">
        <v>80205</v>
      </c>
      <c r="L197" s="26">
        <v>1082770</v>
      </c>
      <c r="M197" s="22">
        <v>45772</v>
      </c>
      <c r="N197"/>
      <c r="O197"/>
    </row>
    <row r="198" spans="1:15" x14ac:dyDescent="0.25">
      <c r="A198" s="16" t="s">
        <v>12</v>
      </c>
      <c r="B198" s="29">
        <f t="shared" si="7"/>
        <v>3</v>
      </c>
      <c r="C198" s="31" t="s">
        <v>211</v>
      </c>
      <c r="D198" s="30" t="s">
        <v>24</v>
      </c>
      <c r="E198" s="41">
        <v>45726</v>
      </c>
      <c r="F198" s="28" t="s">
        <v>487</v>
      </c>
      <c r="G198" s="28" t="s">
        <v>489</v>
      </c>
      <c r="H198" s="28" t="s">
        <v>521</v>
      </c>
      <c r="I198" s="26">
        <v>1206203</v>
      </c>
      <c r="J198" s="26"/>
      <c r="K198" s="26">
        <v>96496</v>
      </c>
      <c r="L198" s="26">
        <v>1302699</v>
      </c>
      <c r="M198" s="22">
        <v>45772</v>
      </c>
      <c r="N198"/>
      <c r="O198"/>
    </row>
    <row r="199" spans="1:15" x14ac:dyDescent="0.25">
      <c r="A199" s="16" t="s">
        <v>12</v>
      </c>
      <c r="B199" s="29">
        <f t="shared" si="7"/>
        <v>3</v>
      </c>
      <c r="C199" s="31" t="s">
        <v>212</v>
      </c>
      <c r="D199" s="30" t="s">
        <v>24</v>
      </c>
      <c r="E199" s="41">
        <v>45726</v>
      </c>
      <c r="F199" s="28" t="s">
        <v>487</v>
      </c>
      <c r="G199" s="28" t="s">
        <v>489</v>
      </c>
      <c r="H199" s="28" t="s">
        <v>516</v>
      </c>
      <c r="I199" s="26">
        <v>917123</v>
      </c>
      <c r="J199" s="26"/>
      <c r="K199" s="26">
        <v>73370</v>
      </c>
      <c r="L199" s="26">
        <v>990493</v>
      </c>
      <c r="M199" s="22">
        <v>45772</v>
      </c>
      <c r="N199"/>
      <c r="O199"/>
    </row>
    <row r="200" spans="1:15" x14ac:dyDescent="0.25">
      <c r="A200" s="16" t="s">
        <v>12</v>
      </c>
      <c r="B200" s="29">
        <f t="shared" si="7"/>
        <v>3</v>
      </c>
      <c r="C200" s="31" t="s">
        <v>213</v>
      </c>
      <c r="D200" s="30" t="s">
        <v>24</v>
      </c>
      <c r="E200" s="41">
        <v>45727</v>
      </c>
      <c r="F200" s="28" t="s">
        <v>487</v>
      </c>
      <c r="G200" s="28" t="s">
        <v>489</v>
      </c>
      <c r="H200" s="28" t="s">
        <v>541</v>
      </c>
      <c r="I200" s="26">
        <v>1004649</v>
      </c>
      <c r="J200" s="26"/>
      <c r="K200" s="26">
        <v>80372</v>
      </c>
      <c r="L200" s="26">
        <v>1085021</v>
      </c>
      <c r="M200" s="22">
        <v>45772</v>
      </c>
      <c r="N200"/>
      <c r="O200"/>
    </row>
    <row r="201" spans="1:15" x14ac:dyDescent="0.25">
      <c r="A201" s="16" t="s">
        <v>12</v>
      </c>
      <c r="B201" s="29">
        <f t="shared" si="7"/>
        <v>3</v>
      </c>
      <c r="C201" s="31" t="s">
        <v>214</v>
      </c>
      <c r="D201" s="30" t="s">
        <v>24</v>
      </c>
      <c r="E201" s="41">
        <v>45730</v>
      </c>
      <c r="F201" s="28" t="s">
        <v>487</v>
      </c>
      <c r="G201" s="28" t="s">
        <v>489</v>
      </c>
      <c r="H201" s="28" t="s">
        <v>537</v>
      </c>
      <c r="I201" s="26">
        <v>1185984</v>
      </c>
      <c r="J201" s="26"/>
      <c r="K201" s="26">
        <v>94879</v>
      </c>
      <c r="L201" s="26">
        <v>1280863</v>
      </c>
      <c r="M201" s="22">
        <v>45772</v>
      </c>
      <c r="N201"/>
      <c r="O201"/>
    </row>
    <row r="202" spans="1:15" x14ac:dyDescent="0.25">
      <c r="A202" s="16" t="s">
        <v>12</v>
      </c>
      <c r="B202" s="29">
        <f t="shared" si="7"/>
        <v>3</v>
      </c>
      <c r="C202" s="31" t="s">
        <v>215</v>
      </c>
      <c r="D202" s="30" t="s">
        <v>24</v>
      </c>
      <c r="E202" s="41">
        <v>45730</v>
      </c>
      <c r="F202" s="28" t="s">
        <v>487</v>
      </c>
      <c r="G202" s="28" t="s">
        <v>489</v>
      </c>
      <c r="H202" s="28" t="s">
        <v>501</v>
      </c>
      <c r="I202" s="26">
        <v>1194398</v>
      </c>
      <c r="J202" s="26"/>
      <c r="K202" s="26">
        <v>95552</v>
      </c>
      <c r="L202" s="26">
        <v>1289950</v>
      </c>
      <c r="M202" s="22">
        <v>45772</v>
      </c>
      <c r="N202"/>
      <c r="O202"/>
    </row>
    <row r="203" spans="1:15" x14ac:dyDescent="0.25">
      <c r="A203" s="16" t="s">
        <v>12</v>
      </c>
      <c r="B203" s="29">
        <f t="shared" si="7"/>
        <v>3</v>
      </c>
      <c r="C203" s="31" t="s">
        <v>216</v>
      </c>
      <c r="D203" s="30" t="s">
        <v>24</v>
      </c>
      <c r="E203" s="41">
        <v>45730</v>
      </c>
      <c r="F203" s="28" t="s">
        <v>487</v>
      </c>
      <c r="G203" s="28" t="s">
        <v>489</v>
      </c>
      <c r="H203" s="28" t="s">
        <v>495</v>
      </c>
      <c r="I203" s="26">
        <v>1240258</v>
      </c>
      <c r="J203" s="26"/>
      <c r="K203" s="26">
        <v>99221</v>
      </c>
      <c r="L203" s="26">
        <v>1339479</v>
      </c>
      <c r="M203" s="22">
        <v>45772</v>
      </c>
      <c r="N203"/>
      <c r="O203"/>
    </row>
    <row r="204" spans="1:15" x14ac:dyDescent="0.25">
      <c r="A204" s="16" t="s">
        <v>12</v>
      </c>
      <c r="B204" s="29">
        <f t="shared" si="7"/>
        <v>3</v>
      </c>
      <c r="C204" s="31" t="s">
        <v>217</v>
      </c>
      <c r="D204" s="30" t="s">
        <v>24</v>
      </c>
      <c r="E204" s="41">
        <v>45730</v>
      </c>
      <c r="F204" s="28" t="s">
        <v>487</v>
      </c>
      <c r="G204" s="28" t="s">
        <v>489</v>
      </c>
      <c r="H204" s="28" t="s">
        <v>510</v>
      </c>
      <c r="I204" s="26">
        <v>2559175</v>
      </c>
      <c r="J204" s="26"/>
      <c r="K204" s="26">
        <v>204734</v>
      </c>
      <c r="L204" s="26">
        <v>2763909</v>
      </c>
      <c r="M204" s="22">
        <v>45772</v>
      </c>
      <c r="N204"/>
      <c r="O204"/>
    </row>
    <row r="205" spans="1:15" x14ac:dyDescent="0.25">
      <c r="A205" s="16" t="s">
        <v>12</v>
      </c>
      <c r="B205" s="29">
        <f t="shared" si="7"/>
        <v>3</v>
      </c>
      <c r="C205" s="31" t="s">
        <v>218</v>
      </c>
      <c r="D205" s="30" t="s">
        <v>24</v>
      </c>
      <c r="E205" s="41">
        <v>45730</v>
      </c>
      <c r="F205" s="28" t="s">
        <v>487</v>
      </c>
      <c r="G205" s="28" t="s">
        <v>489</v>
      </c>
      <c r="H205" s="28" t="s">
        <v>529</v>
      </c>
      <c r="I205" s="26">
        <v>697590</v>
      </c>
      <c r="J205" s="26"/>
      <c r="K205" s="26">
        <v>55807</v>
      </c>
      <c r="L205" s="26">
        <v>753397</v>
      </c>
      <c r="M205" s="22">
        <v>45772</v>
      </c>
      <c r="N205"/>
      <c r="O205"/>
    </row>
    <row r="206" spans="1:15" x14ac:dyDescent="0.25">
      <c r="A206" s="16" t="s">
        <v>12</v>
      </c>
      <c r="B206" s="29">
        <f t="shared" si="7"/>
        <v>3</v>
      </c>
      <c r="C206" s="31" t="s">
        <v>219</v>
      </c>
      <c r="D206" s="30" t="s">
        <v>24</v>
      </c>
      <c r="E206" s="41">
        <v>45731</v>
      </c>
      <c r="F206" s="28" t="s">
        <v>487</v>
      </c>
      <c r="G206" s="28" t="s">
        <v>489</v>
      </c>
      <c r="H206" s="28" t="s">
        <v>507</v>
      </c>
      <c r="I206" s="26">
        <v>1533216</v>
      </c>
      <c r="J206" s="26"/>
      <c r="K206" s="26">
        <v>122657</v>
      </c>
      <c r="L206" s="26">
        <v>1655873</v>
      </c>
      <c r="M206" s="22">
        <v>45772</v>
      </c>
      <c r="N206"/>
      <c r="O206"/>
    </row>
    <row r="207" spans="1:15" ht="25.5" x14ac:dyDescent="0.25">
      <c r="A207" s="16" t="s">
        <v>12</v>
      </c>
      <c r="B207" s="29">
        <f t="shared" si="7"/>
        <v>3</v>
      </c>
      <c r="C207" s="31" t="s">
        <v>220</v>
      </c>
      <c r="D207" s="30" t="s">
        <v>24</v>
      </c>
      <c r="E207" s="41">
        <v>45733</v>
      </c>
      <c r="F207" s="28" t="s">
        <v>487</v>
      </c>
      <c r="G207" s="28" t="s">
        <v>489</v>
      </c>
      <c r="H207" s="28" t="s">
        <v>498</v>
      </c>
      <c r="I207" s="26">
        <v>2092770</v>
      </c>
      <c r="J207" s="26"/>
      <c r="K207" s="26">
        <v>167422</v>
      </c>
      <c r="L207" s="26">
        <v>2260192</v>
      </c>
      <c r="M207" s="22">
        <v>45772</v>
      </c>
      <c r="N207"/>
      <c r="O207"/>
    </row>
    <row r="208" spans="1:15" x14ac:dyDescent="0.25">
      <c r="A208" s="16" t="s">
        <v>12</v>
      </c>
      <c r="B208" s="29">
        <f t="shared" si="7"/>
        <v>3</v>
      </c>
      <c r="C208" s="31" t="s">
        <v>221</v>
      </c>
      <c r="D208" s="30" t="s">
        <v>24</v>
      </c>
      <c r="E208" s="41">
        <v>45733</v>
      </c>
      <c r="F208" s="28" t="s">
        <v>487</v>
      </c>
      <c r="G208" s="28" t="s">
        <v>489</v>
      </c>
      <c r="H208" s="28" t="s">
        <v>534</v>
      </c>
      <c r="I208" s="26">
        <v>697590</v>
      </c>
      <c r="J208" s="26"/>
      <c r="K208" s="26">
        <v>55807</v>
      </c>
      <c r="L208" s="26">
        <v>753397</v>
      </c>
      <c r="M208" s="22">
        <v>45772</v>
      </c>
      <c r="N208"/>
      <c r="O208"/>
    </row>
    <row r="209" spans="1:15" x14ac:dyDescent="0.25">
      <c r="A209" s="16" t="s">
        <v>12</v>
      </c>
      <c r="B209" s="29">
        <f t="shared" si="7"/>
        <v>3</v>
      </c>
      <c r="C209" s="31" t="s">
        <v>222</v>
      </c>
      <c r="D209" s="30" t="s">
        <v>24</v>
      </c>
      <c r="E209" s="41">
        <v>45733</v>
      </c>
      <c r="F209" s="28" t="s">
        <v>487</v>
      </c>
      <c r="G209" s="28" t="s">
        <v>489</v>
      </c>
      <c r="H209" s="28" t="s">
        <v>515</v>
      </c>
      <c r="I209" s="26">
        <v>831370</v>
      </c>
      <c r="J209" s="26"/>
      <c r="K209" s="26">
        <v>66510</v>
      </c>
      <c r="L209" s="26">
        <v>897880</v>
      </c>
      <c r="M209" s="22">
        <v>45772</v>
      </c>
      <c r="N209"/>
      <c r="O209"/>
    </row>
    <row r="210" spans="1:15" x14ac:dyDescent="0.25">
      <c r="A210" s="16" t="s">
        <v>12</v>
      </c>
      <c r="B210" s="29">
        <f t="shared" si="7"/>
        <v>3</v>
      </c>
      <c r="C210" s="31" t="s">
        <v>223</v>
      </c>
      <c r="D210" s="30" t="s">
        <v>24</v>
      </c>
      <c r="E210" s="41">
        <v>45733</v>
      </c>
      <c r="F210" s="28" t="s">
        <v>487</v>
      </c>
      <c r="G210" s="28" t="s">
        <v>489</v>
      </c>
      <c r="H210" s="28" t="s">
        <v>505</v>
      </c>
      <c r="I210" s="26">
        <v>1304097</v>
      </c>
      <c r="J210" s="26"/>
      <c r="K210" s="26">
        <v>104328</v>
      </c>
      <c r="L210" s="26">
        <v>1408425</v>
      </c>
      <c r="M210" s="22">
        <v>45772</v>
      </c>
      <c r="N210"/>
      <c r="O210"/>
    </row>
    <row r="211" spans="1:15" x14ac:dyDescent="0.25">
      <c r="A211" s="16" t="s">
        <v>12</v>
      </c>
      <c r="B211" s="29">
        <f t="shared" si="7"/>
        <v>3</v>
      </c>
      <c r="C211" s="31" t="s">
        <v>224</v>
      </c>
      <c r="D211" s="30" t="s">
        <v>24</v>
      </c>
      <c r="E211" s="41">
        <v>45733</v>
      </c>
      <c r="F211" s="28" t="s">
        <v>487</v>
      </c>
      <c r="G211" s="28" t="s">
        <v>489</v>
      </c>
      <c r="H211" s="28" t="s">
        <v>508</v>
      </c>
      <c r="I211" s="26">
        <v>1106884</v>
      </c>
      <c r="J211" s="26"/>
      <c r="K211" s="26">
        <v>88551</v>
      </c>
      <c r="L211" s="26">
        <v>1195435</v>
      </c>
      <c r="M211" s="22">
        <v>45772</v>
      </c>
      <c r="N211"/>
      <c r="O211"/>
    </row>
    <row r="212" spans="1:15" x14ac:dyDescent="0.25">
      <c r="A212" s="16" t="s">
        <v>12</v>
      </c>
      <c r="B212" s="29">
        <f t="shared" si="7"/>
        <v>3</v>
      </c>
      <c r="C212" s="31" t="s">
        <v>225</v>
      </c>
      <c r="D212" s="30" t="s">
        <v>24</v>
      </c>
      <c r="E212" s="41">
        <v>45734</v>
      </c>
      <c r="F212" s="28" t="s">
        <v>487</v>
      </c>
      <c r="G212" s="28" t="s">
        <v>489</v>
      </c>
      <c r="H212" s="28" t="s">
        <v>503</v>
      </c>
      <c r="I212" s="26">
        <v>1054880</v>
      </c>
      <c r="J212" s="26"/>
      <c r="K212" s="26">
        <v>84390</v>
      </c>
      <c r="L212" s="26">
        <v>1139270</v>
      </c>
      <c r="M212" s="22">
        <v>45772</v>
      </c>
      <c r="N212"/>
      <c r="O212"/>
    </row>
    <row r="213" spans="1:15" x14ac:dyDescent="0.25">
      <c r="A213" s="16" t="s">
        <v>12</v>
      </c>
      <c r="B213" s="29">
        <f t="shared" si="7"/>
        <v>3</v>
      </c>
      <c r="C213" s="31" t="s">
        <v>226</v>
      </c>
      <c r="D213" s="30" t="s">
        <v>24</v>
      </c>
      <c r="E213" s="41">
        <v>45734</v>
      </c>
      <c r="F213" s="28" t="s">
        <v>487</v>
      </c>
      <c r="G213" s="28" t="s">
        <v>489</v>
      </c>
      <c r="H213" s="28" t="s">
        <v>511</v>
      </c>
      <c r="I213" s="26">
        <v>1114685</v>
      </c>
      <c r="J213" s="26"/>
      <c r="K213" s="26">
        <v>89175</v>
      </c>
      <c r="L213" s="26">
        <v>1203860</v>
      </c>
      <c r="M213" s="22">
        <v>45772</v>
      </c>
      <c r="N213"/>
      <c r="O213"/>
    </row>
    <row r="214" spans="1:15" x14ac:dyDescent="0.25">
      <c r="A214" s="16" t="s">
        <v>12</v>
      </c>
      <c r="B214" s="29">
        <f t="shared" si="7"/>
        <v>3</v>
      </c>
      <c r="C214" s="31" t="s">
        <v>227</v>
      </c>
      <c r="D214" s="30" t="s">
        <v>24</v>
      </c>
      <c r="E214" s="41">
        <v>45734</v>
      </c>
      <c r="F214" s="28" t="s">
        <v>487</v>
      </c>
      <c r="G214" s="28" t="s">
        <v>489</v>
      </c>
      <c r="H214" s="28" t="s">
        <v>513</v>
      </c>
      <c r="I214" s="26">
        <v>1606848</v>
      </c>
      <c r="J214" s="26"/>
      <c r="K214" s="26">
        <v>128548</v>
      </c>
      <c r="L214" s="26">
        <v>1735396</v>
      </c>
      <c r="M214" s="22">
        <v>45772</v>
      </c>
      <c r="N214"/>
      <c r="O214"/>
    </row>
    <row r="215" spans="1:15" x14ac:dyDescent="0.25">
      <c r="A215" s="16" t="s">
        <v>12</v>
      </c>
      <c r="B215" s="29">
        <f t="shared" si="7"/>
        <v>3</v>
      </c>
      <c r="C215" s="31" t="s">
        <v>228</v>
      </c>
      <c r="D215" s="30" t="s">
        <v>24</v>
      </c>
      <c r="E215" s="41">
        <v>45735</v>
      </c>
      <c r="F215" s="28" t="s">
        <v>487</v>
      </c>
      <c r="G215" s="28" t="s">
        <v>489</v>
      </c>
      <c r="H215" s="28" t="s">
        <v>536</v>
      </c>
      <c r="I215" s="26">
        <v>843870</v>
      </c>
      <c r="J215" s="26"/>
      <c r="K215" s="26">
        <v>67510</v>
      </c>
      <c r="L215" s="26">
        <v>911380</v>
      </c>
      <c r="M215" s="22">
        <v>45772</v>
      </c>
      <c r="N215"/>
      <c r="O215"/>
    </row>
    <row r="216" spans="1:15" x14ac:dyDescent="0.25">
      <c r="A216" s="16" t="s">
        <v>12</v>
      </c>
      <c r="B216" s="29">
        <f t="shared" si="7"/>
        <v>3</v>
      </c>
      <c r="C216" s="31" t="s">
        <v>229</v>
      </c>
      <c r="D216" s="30" t="s">
        <v>24</v>
      </c>
      <c r="E216" s="41">
        <v>45735</v>
      </c>
      <c r="F216" s="28" t="s">
        <v>487</v>
      </c>
      <c r="G216" s="28" t="s">
        <v>489</v>
      </c>
      <c r="H216" s="28" t="s">
        <v>531</v>
      </c>
      <c r="I216" s="26">
        <v>1619959</v>
      </c>
      <c r="J216" s="26"/>
      <c r="K216" s="26">
        <v>129597</v>
      </c>
      <c r="L216" s="26">
        <v>1749556</v>
      </c>
      <c r="M216" s="22">
        <v>45772</v>
      </c>
      <c r="N216"/>
      <c r="O216"/>
    </row>
    <row r="217" spans="1:15" x14ac:dyDescent="0.25">
      <c r="A217" s="16" t="s">
        <v>12</v>
      </c>
      <c r="B217" s="29">
        <f t="shared" si="7"/>
        <v>3</v>
      </c>
      <c r="C217" s="31" t="s">
        <v>230</v>
      </c>
      <c r="D217" s="30" t="s">
        <v>24</v>
      </c>
      <c r="E217" s="41">
        <v>45735</v>
      </c>
      <c r="F217" s="28" t="s">
        <v>487</v>
      </c>
      <c r="G217" s="28" t="s">
        <v>489</v>
      </c>
      <c r="H217" s="28" t="s">
        <v>509</v>
      </c>
      <c r="I217" s="26">
        <v>1391090</v>
      </c>
      <c r="J217" s="26"/>
      <c r="K217" s="26">
        <v>111287</v>
      </c>
      <c r="L217" s="26">
        <v>1502377</v>
      </c>
      <c r="M217" s="22">
        <v>45772</v>
      </c>
      <c r="N217"/>
      <c r="O217"/>
    </row>
    <row r="218" spans="1:15" ht="25.5" x14ac:dyDescent="0.25">
      <c r="A218" s="16" t="s">
        <v>12</v>
      </c>
      <c r="B218" s="29">
        <f t="shared" si="7"/>
        <v>3</v>
      </c>
      <c r="C218" s="31" t="s">
        <v>231</v>
      </c>
      <c r="D218" s="30" t="s">
        <v>24</v>
      </c>
      <c r="E218" s="41">
        <v>45735</v>
      </c>
      <c r="F218" s="28" t="s">
        <v>487</v>
      </c>
      <c r="G218" s="28" t="s">
        <v>489</v>
      </c>
      <c r="H218" s="28" t="s">
        <v>500</v>
      </c>
      <c r="I218" s="26">
        <v>786031</v>
      </c>
      <c r="J218" s="26"/>
      <c r="K218" s="26">
        <v>62882</v>
      </c>
      <c r="L218" s="26">
        <v>848913</v>
      </c>
      <c r="M218" s="22">
        <v>45772</v>
      </c>
      <c r="N218"/>
      <c r="O218"/>
    </row>
    <row r="219" spans="1:15" x14ac:dyDescent="0.25">
      <c r="A219" s="16" t="s">
        <v>12</v>
      </c>
      <c r="B219" s="29">
        <f t="shared" si="7"/>
        <v>3</v>
      </c>
      <c r="C219" s="31" t="s">
        <v>232</v>
      </c>
      <c r="D219" s="30" t="s">
        <v>24</v>
      </c>
      <c r="E219" s="41">
        <v>45735</v>
      </c>
      <c r="F219" s="28" t="s">
        <v>487</v>
      </c>
      <c r="G219" s="28" t="s">
        <v>489</v>
      </c>
      <c r="H219" s="28" t="s">
        <v>502</v>
      </c>
      <c r="I219" s="26">
        <v>1350591</v>
      </c>
      <c r="J219" s="26"/>
      <c r="K219" s="26">
        <v>108047</v>
      </c>
      <c r="L219" s="26">
        <v>1458638</v>
      </c>
      <c r="M219" s="22">
        <v>45772</v>
      </c>
      <c r="N219"/>
      <c r="O219"/>
    </row>
    <row r="220" spans="1:15" ht="25.5" x14ac:dyDescent="0.25">
      <c r="A220" s="16" t="s">
        <v>12</v>
      </c>
      <c r="B220" s="29">
        <f t="shared" si="7"/>
        <v>3</v>
      </c>
      <c r="C220" s="31" t="s">
        <v>233</v>
      </c>
      <c r="D220" s="30" t="s">
        <v>24</v>
      </c>
      <c r="E220" s="41">
        <v>45736</v>
      </c>
      <c r="F220" s="28" t="s">
        <v>487</v>
      </c>
      <c r="G220" s="28" t="s">
        <v>489</v>
      </c>
      <c r="H220" s="28" t="s">
        <v>498</v>
      </c>
      <c r="I220" s="26">
        <v>2092770</v>
      </c>
      <c r="J220" s="26"/>
      <c r="K220" s="26">
        <v>167422</v>
      </c>
      <c r="L220" s="26">
        <v>2260192</v>
      </c>
      <c r="M220" s="22">
        <v>45772</v>
      </c>
      <c r="N220"/>
      <c r="O220"/>
    </row>
    <row r="221" spans="1:15" x14ac:dyDescent="0.25">
      <c r="A221" s="16" t="s">
        <v>12</v>
      </c>
      <c r="B221" s="29">
        <f t="shared" si="7"/>
        <v>3</v>
      </c>
      <c r="C221" s="31" t="s">
        <v>234</v>
      </c>
      <c r="D221" s="30" t="s">
        <v>24</v>
      </c>
      <c r="E221" s="41">
        <v>45736</v>
      </c>
      <c r="F221" s="28" t="s">
        <v>487</v>
      </c>
      <c r="G221" s="28" t="s">
        <v>489</v>
      </c>
      <c r="H221" s="28" t="s">
        <v>540</v>
      </c>
      <c r="I221" s="26">
        <v>1441885</v>
      </c>
      <c r="J221" s="26"/>
      <c r="K221" s="26">
        <v>115351</v>
      </c>
      <c r="L221" s="26">
        <v>1557236</v>
      </c>
      <c r="M221" s="22">
        <v>45772</v>
      </c>
      <c r="N221"/>
      <c r="O221"/>
    </row>
    <row r="222" spans="1:15" x14ac:dyDescent="0.25">
      <c r="A222" s="16" t="s">
        <v>12</v>
      </c>
      <c r="B222" s="29">
        <f t="shared" si="7"/>
        <v>3</v>
      </c>
      <c r="C222" s="31" t="s">
        <v>235</v>
      </c>
      <c r="D222" s="30" t="s">
        <v>24</v>
      </c>
      <c r="E222" s="41">
        <v>45736</v>
      </c>
      <c r="F222" s="28" t="s">
        <v>487</v>
      </c>
      <c r="G222" s="28" t="s">
        <v>489</v>
      </c>
      <c r="H222" s="28" t="s">
        <v>532</v>
      </c>
      <c r="I222" s="26">
        <v>697590</v>
      </c>
      <c r="J222" s="26"/>
      <c r="K222" s="26">
        <v>55807</v>
      </c>
      <c r="L222" s="26">
        <v>753397</v>
      </c>
      <c r="M222" s="22">
        <v>45772</v>
      </c>
      <c r="N222"/>
      <c r="O222"/>
    </row>
    <row r="223" spans="1:15" x14ac:dyDescent="0.25">
      <c r="A223" s="16" t="s">
        <v>12</v>
      </c>
      <c r="B223" s="29">
        <f t="shared" si="7"/>
        <v>3</v>
      </c>
      <c r="C223" s="31" t="s">
        <v>236</v>
      </c>
      <c r="D223" s="30" t="s">
        <v>24</v>
      </c>
      <c r="E223" s="41">
        <v>45740</v>
      </c>
      <c r="F223" s="28" t="s">
        <v>487</v>
      </c>
      <c r="G223" s="28" t="s">
        <v>489</v>
      </c>
      <c r="H223" s="28" t="s">
        <v>497</v>
      </c>
      <c r="I223" s="26">
        <v>1305137</v>
      </c>
      <c r="J223" s="26"/>
      <c r="K223" s="26">
        <v>104411</v>
      </c>
      <c r="L223" s="26">
        <v>1409548</v>
      </c>
      <c r="M223" s="22">
        <v>45772</v>
      </c>
      <c r="N223"/>
      <c r="O223"/>
    </row>
    <row r="224" spans="1:15" x14ac:dyDescent="0.25">
      <c r="A224" s="16" t="s">
        <v>12</v>
      </c>
      <c r="B224" s="29">
        <f t="shared" si="7"/>
        <v>3</v>
      </c>
      <c r="C224" s="31" t="s">
        <v>237</v>
      </c>
      <c r="D224" s="30" t="s">
        <v>24</v>
      </c>
      <c r="E224" s="41">
        <v>45740</v>
      </c>
      <c r="F224" s="28" t="s">
        <v>487</v>
      </c>
      <c r="G224" s="28" t="s">
        <v>489</v>
      </c>
      <c r="H224" s="28" t="s">
        <v>492</v>
      </c>
      <c r="I224" s="26">
        <v>1085010</v>
      </c>
      <c r="J224" s="26"/>
      <c r="K224" s="26">
        <v>86801</v>
      </c>
      <c r="L224" s="26">
        <v>1171811</v>
      </c>
      <c r="M224" s="22">
        <v>45772</v>
      </c>
      <c r="N224"/>
      <c r="O224"/>
    </row>
    <row r="225" spans="1:15" x14ac:dyDescent="0.25">
      <c r="A225" s="16" t="s">
        <v>12</v>
      </c>
      <c r="B225" s="29">
        <f t="shared" si="7"/>
        <v>3</v>
      </c>
      <c r="C225" s="31" t="s">
        <v>238</v>
      </c>
      <c r="D225" s="30" t="s">
        <v>24</v>
      </c>
      <c r="E225" s="41">
        <v>45740</v>
      </c>
      <c r="F225" s="28" t="s">
        <v>487</v>
      </c>
      <c r="G225" s="28" t="s">
        <v>489</v>
      </c>
      <c r="H225" s="28" t="s">
        <v>503</v>
      </c>
      <c r="I225" s="26">
        <v>1463480</v>
      </c>
      <c r="J225" s="26"/>
      <c r="K225" s="26">
        <v>117078</v>
      </c>
      <c r="L225" s="26">
        <v>1580558</v>
      </c>
      <c r="M225" s="22">
        <v>45772</v>
      </c>
      <c r="N225"/>
      <c r="O225"/>
    </row>
    <row r="226" spans="1:15" x14ac:dyDescent="0.25">
      <c r="A226" s="16" t="s">
        <v>12</v>
      </c>
      <c r="B226" s="29">
        <f t="shared" si="7"/>
        <v>3</v>
      </c>
      <c r="C226" s="31" t="s">
        <v>239</v>
      </c>
      <c r="D226" s="30" t="s">
        <v>24</v>
      </c>
      <c r="E226" s="41">
        <v>45740</v>
      </c>
      <c r="F226" s="28" t="s">
        <v>487</v>
      </c>
      <c r="G226" s="28" t="s">
        <v>489</v>
      </c>
      <c r="H226" s="28" t="s">
        <v>525</v>
      </c>
      <c r="I226" s="26">
        <v>1925310</v>
      </c>
      <c r="J226" s="26"/>
      <c r="K226" s="26">
        <v>154025</v>
      </c>
      <c r="L226" s="26">
        <v>2079335</v>
      </c>
      <c r="M226" s="22">
        <v>45772</v>
      </c>
      <c r="N226"/>
      <c r="O226"/>
    </row>
    <row r="227" spans="1:15" x14ac:dyDescent="0.25">
      <c r="A227" s="16" t="s">
        <v>12</v>
      </c>
      <c r="B227" s="29">
        <f t="shared" si="7"/>
        <v>3</v>
      </c>
      <c r="C227" s="31" t="s">
        <v>240</v>
      </c>
      <c r="D227" s="30" t="s">
        <v>24</v>
      </c>
      <c r="E227" s="41">
        <v>45740</v>
      </c>
      <c r="F227" s="28" t="s">
        <v>487</v>
      </c>
      <c r="G227" s="28" t="s">
        <v>489</v>
      </c>
      <c r="H227" s="28" t="s">
        <v>499</v>
      </c>
      <c r="I227" s="26">
        <v>856740</v>
      </c>
      <c r="J227" s="26"/>
      <c r="K227" s="26">
        <v>68539</v>
      </c>
      <c r="L227" s="26">
        <v>925279</v>
      </c>
      <c r="M227" s="22">
        <v>45772</v>
      </c>
      <c r="N227"/>
      <c r="O227"/>
    </row>
    <row r="228" spans="1:15" x14ac:dyDescent="0.25">
      <c r="A228" s="16" t="s">
        <v>12</v>
      </c>
      <c r="B228" s="29">
        <f t="shared" si="7"/>
        <v>3</v>
      </c>
      <c r="C228" s="31" t="s">
        <v>241</v>
      </c>
      <c r="D228" s="30" t="s">
        <v>24</v>
      </c>
      <c r="E228" s="41">
        <v>45741</v>
      </c>
      <c r="F228" s="28" t="s">
        <v>487</v>
      </c>
      <c r="G228" s="28" t="s">
        <v>489</v>
      </c>
      <c r="H228" s="28" t="s">
        <v>505</v>
      </c>
      <c r="I228" s="26">
        <v>1088372</v>
      </c>
      <c r="J228" s="26"/>
      <c r="K228" s="26">
        <v>87070</v>
      </c>
      <c r="L228" s="26">
        <v>1175442</v>
      </c>
      <c r="M228" s="22">
        <v>45772</v>
      </c>
      <c r="N228"/>
      <c r="O228"/>
    </row>
    <row r="229" spans="1:15" x14ac:dyDescent="0.25">
      <c r="A229" s="16" t="s">
        <v>12</v>
      </c>
      <c r="B229" s="29">
        <f t="shared" si="7"/>
        <v>3</v>
      </c>
      <c r="C229" s="31" t="s">
        <v>242</v>
      </c>
      <c r="D229" s="30" t="s">
        <v>24</v>
      </c>
      <c r="E229" s="41">
        <v>45741</v>
      </c>
      <c r="F229" s="28" t="s">
        <v>487</v>
      </c>
      <c r="G229" s="28" t="s">
        <v>489</v>
      </c>
      <c r="H229" s="28" t="s">
        <v>495</v>
      </c>
      <c r="I229" s="26">
        <v>823031</v>
      </c>
      <c r="J229" s="26"/>
      <c r="K229" s="26">
        <v>65842</v>
      </c>
      <c r="L229" s="26">
        <v>888873</v>
      </c>
      <c r="M229" s="22">
        <v>45772</v>
      </c>
      <c r="N229"/>
      <c r="O229"/>
    </row>
    <row r="230" spans="1:15" x14ac:dyDescent="0.25">
      <c r="A230" s="16" t="s">
        <v>12</v>
      </c>
      <c r="B230" s="29">
        <f t="shared" si="7"/>
        <v>3</v>
      </c>
      <c r="C230" s="31" t="s">
        <v>243</v>
      </c>
      <c r="D230" s="30" t="s">
        <v>24</v>
      </c>
      <c r="E230" s="41">
        <v>45741</v>
      </c>
      <c r="F230" s="28" t="s">
        <v>487</v>
      </c>
      <c r="G230" s="28" t="s">
        <v>489</v>
      </c>
      <c r="H230" s="28" t="s">
        <v>491</v>
      </c>
      <c r="I230" s="26">
        <v>1106382</v>
      </c>
      <c r="J230" s="26"/>
      <c r="K230" s="26">
        <v>88511</v>
      </c>
      <c r="L230" s="26">
        <v>1194893</v>
      </c>
      <c r="M230" s="22">
        <v>45772</v>
      </c>
      <c r="N230"/>
      <c r="O230"/>
    </row>
    <row r="231" spans="1:15" x14ac:dyDescent="0.25">
      <c r="A231" s="16" t="s">
        <v>12</v>
      </c>
      <c r="B231" s="29">
        <f t="shared" si="7"/>
        <v>3</v>
      </c>
      <c r="C231" s="31" t="s">
        <v>244</v>
      </c>
      <c r="D231" s="30" t="s">
        <v>24</v>
      </c>
      <c r="E231" s="41">
        <v>45741</v>
      </c>
      <c r="F231" s="28" t="s">
        <v>487</v>
      </c>
      <c r="G231" s="28" t="s">
        <v>489</v>
      </c>
      <c r="H231" s="28" t="s">
        <v>526</v>
      </c>
      <c r="I231" s="26">
        <v>986889</v>
      </c>
      <c r="J231" s="26"/>
      <c r="K231" s="26">
        <v>78951</v>
      </c>
      <c r="L231" s="26">
        <v>1065840</v>
      </c>
      <c r="M231" s="22">
        <v>45772</v>
      </c>
      <c r="N231"/>
      <c r="O231"/>
    </row>
    <row r="232" spans="1:15" x14ac:dyDescent="0.25">
      <c r="A232" s="16" t="s">
        <v>12</v>
      </c>
      <c r="B232" s="29">
        <f t="shared" si="7"/>
        <v>3</v>
      </c>
      <c r="C232" s="31" t="s">
        <v>245</v>
      </c>
      <c r="D232" s="30" t="s">
        <v>24</v>
      </c>
      <c r="E232" s="41">
        <v>45741</v>
      </c>
      <c r="F232" s="28" t="s">
        <v>487</v>
      </c>
      <c r="G232" s="28" t="s">
        <v>489</v>
      </c>
      <c r="H232" s="28" t="s">
        <v>522</v>
      </c>
      <c r="I232" s="26">
        <v>1427120</v>
      </c>
      <c r="J232" s="26"/>
      <c r="K232" s="26">
        <v>114170</v>
      </c>
      <c r="L232" s="26">
        <v>1541290</v>
      </c>
      <c r="M232" s="22">
        <v>45772</v>
      </c>
      <c r="N232"/>
      <c r="O232"/>
    </row>
    <row r="233" spans="1:15" x14ac:dyDescent="0.25">
      <c r="A233" s="16" t="s">
        <v>12</v>
      </c>
      <c r="B233" s="29">
        <f t="shared" si="7"/>
        <v>3</v>
      </c>
      <c r="C233" s="31" t="s">
        <v>246</v>
      </c>
      <c r="D233" s="30" t="s">
        <v>24</v>
      </c>
      <c r="E233" s="41">
        <v>45741</v>
      </c>
      <c r="F233" s="28" t="s">
        <v>487</v>
      </c>
      <c r="G233" s="28" t="s">
        <v>489</v>
      </c>
      <c r="H233" s="28" t="s">
        <v>496</v>
      </c>
      <c r="I233" s="26">
        <v>788806</v>
      </c>
      <c r="J233" s="26"/>
      <c r="K233" s="26">
        <v>63104</v>
      </c>
      <c r="L233" s="26">
        <v>851910</v>
      </c>
      <c r="M233" s="22">
        <v>45772</v>
      </c>
      <c r="N233"/>
      <c r="O233"/>
    </row>
    <row r="234" spans="1:15" x14ac:dyDescent="0.25">
      <c r="A234" s="16" t="s">
        <v>15</v>
      </c>
      <c r="B234" s="29">
        <f t="shared" si="7"/>
        <v>3</v>
      </c>
      <c r="C234" s="31" t="s">
        <v>557</v>
      </c>
      <c r="D234" s="30"/>
      <c r="E234" s="41">
        <v>45741</v>
      </c>
      <c r="F234" s="28" t="s">
        <v>487</v>
      </c>
      <c r="G234" s="28" t="s">
        <v>489</v>
      </c>
      <c r="H234" s="28" t="s">
        <v>546</v>
      </c>
      <c r="I234" s="26"/>
      <c r="J234" s="26"/>
      <c r="K234" s="26"/>
      <c r="L234" s="26">
        <v>-74034012</v>
      </c>
      <c r="M234" s="22"/>
      <c r="N234"/>
      <c r="O234"/>
    </row>
    <row r="235" spans="1:15" x14ac:dyDescent="0.25">
      <c r="A235" s="16" t="s">
        <v>12</v>
      </c>
      <c r="B235" s="29">
        <f t="shared" si="7"/>
        <v>3</v>
      </c>
      <c r="C235" s="31" t="s">
        <v>247</v>
      </c>
      <c r="D235" s="30" t="s">
        <v>24</v>
      </c>
      <c r="E235" s="41">
        <v>45742</v>
      </c>
      <c r="F235" s="28" t="s">
        <v>487</v>
      </c>
      <c r="G235" s="28" t="s">
        <v>489</v>
      </c>
      <c r="H235" s="28" t="s">
        <v>539</v>
      </c>
      <c r="I235" s="26">
        <v>876320</v>
      </c>
      <c r="J235" s="26"/>
      <c r="K235" s="26">
        <v>70106</v>
      </c>
      <c r="L235" s="26">
        <v>946426</v>
      </c>
      <c r="M235" s="22">
        <v>45772</v>
      </c>
      <c r="N235"/>
      <c r="O235"/>
    </row>
    <row r="236" spans="1:15" x14ac:dyDescent="0.25">
      <c r="A236" s="16" t="s">
        <v>12</v>
      </c>
      <c r="B236" s="29">
        <f t="shared" si="7"/>
        <v>3</v>
      </c>
      <c r="C236" s="31" t="s">
        <v>248</v>
      </c>
      <c r="D236" s="30" t="s">
        <v>24</v>
      </c>
      <c r="E236" s="41">
        <v>45742</v>
      </c>
      <c r="F236" s="28" t="s">
        <v>487</v>
      </c>
      <c r="G236" s="28" t="s">
        <v>489</v>
      </c>
      <c r="H236" s="28" t="s">
        <v>529</v>
      </c>
      <c r="I236" s="26">
        <v>527525</v>
      </c>
      <c r="J236" s="26"/>
      <c r="K236" s="26">
        <v>42202</v>
      </c>
      <c r="L236" s="26">
        <v>569727</v>
      </c>
      <c r="M236" s="22">
        <v>45772</v>
      </c>
      <c r="N236"/>
      <c r="O236"/>
    </row>
    <row r="237" spans="1:15" x14ac:dyDescent="0.25">
      <c r="A237" s="16" t="s">
        <v>12</v>
      </c>
      <c r="B237" s="29">
        <f t="shared" si="7"/>
        <v>3</v>
      </c>
      <c r="C237" s="31" t="s">
        <v>249</v>
      </c>
      <c r="D237" s="30" t="s">
        <v>24</v>
      </c>
      <c r="E237" s="41">
        <v>45742</v>
      </c>
      <c r="F237" s="28" t="s">
        <v>487</v>
      </c>
      <c r="G237" s="28" t="s">
        <v>489</v>
      </c>
      <c r="H237" s="28" t="s">
        <v>510</v>
      </c>
      <c r="I237" s="26">
        <v>1998328</v>
      </c>
      <c r="J237" s="26"/>
      <c r="K237" s="26">
        <v>159866</v>
      </c>
      <c r="L237" s="26">
        <v>2158194</v>
      </c>
      <c r="M237" s="22">
        <v>45772</v>
      </c>
      <c r="N237"/>
      <c r="O237"/>
    </row>
    <row r="238" spans="1:15" x14ac:dyDescent="0.25">
      <c r="A238" s="16" t="s">
        <v>12</v>
      </c>
      <c r="B238" s="29">
        <f t="shared" si="7"/>
        <v>3</v>
      </c>
      <c r="C238" s="31" t="s">
        <v>250</v>
      </c>
      <c r="D238" s="30" t="s">
        <v>24</v>
      </c>
      <c r="E238" s="41">
        <v>45742</v>
      </c>
      <c r="F238" s="28" t="s">
        <v>487</v>
      </c>
      <c r="G238" s="28" t="s">
        <v>489</v>
      </c>
      <c r="H238" s="28" t="s">
        <v>521</v>
      </c>
      <c r="I238" s="26">
        <v>697590</v>
      </c>
      <c r="J238" s="26"/>
      <c r="K238" s="26">
        <v>55807</v>
      </c>
      <c r="L238" s="26">
        <v>753397</v>
      </c>
      <c r="M238" s="22">
        <v>45772</v>
      </c>
      <c r="N238"/>
      <c r="O238"/>
    </row>
    <row r="239" spans="1:15" x14ac:dyDescent="0.25">
      <c r="A239" s="16" t="s">
        <v>12</v>
      </c>
      <c r="B239" s="29">
        <f t="shared" si="7"/>
        <v>3</v>
      </c>
      <c r="C239" s="31" t="s">
        <v>251</v>
      </c>
      <c r="D239" s="30" t="s">
        <v>24</v>
      </c>
      <c r="E239" s="41">
        <v>45742</v>
      </c>
      <c r="F239" s="28" t="s">
        <v>487</v>
      </c>
      <c r="G239" s="28" t="s">
        <v>489</v>
      </c>
      <c r="H239" s="28" t="s">
        <v>511</v>
      </c>
      <c r="I239" s="26">
        <v>2210380</v>
      </c>
      <c r="J239" s="26"/>
      <c r="K239" s="26">
        <v>176830</v>
      </c>
      <c r="L239" s="26">
        <v>2387210</v>
      </c>
      <c r="M239" s="22">
        <v>45772</v>
      </c>
      <c r="N239"/>
      <c r="O239"/>
    </row>
    <row r="240" spans="1:15" x14ac:dyDescent="0.25">
      <c r="A240" s="16" t="s">
        <v>12</v>
      </c>
      <c r="B240" s="29">
        <f t="shared" si="7"/>
        <v>3</v>
      </c>
      <c r="C240" s="31" t="s">
        <v>252</v>
      </c>
      <c r="D240" s="30" t="s">
        <v>24</v>
      </c>
      <c r="E240" s="41">
        <v>45742</v>
      </c>
      <c r="F240" s="28" t="s">
        <v>487</v>
      </c>
      <c r="G240" s="28" t="s">
        <v>489</v>
      </c>
      <c r="H240" s="28" t="s">
        <v>535</v>
      </c>
      <c r="I240" s="26">
        <v>1972015</v>
      </c>
      <c r="J240" s="26"/>
      <c r="K240" s="26">
        <v>157761</v>
      </c>
      <c r="L240" s="26">
        <v>2129776</v>
      </c>
      <c r="M240" s="22">
        <v>45772</v>
      </c>
      <c r="N240"/>
      <c r="O240"/>
    </row>
    <row r="241" spans="1:15" x14ac:dyDescent="0.25">
      <c r="A241" s="16" t="s">
        <v>12</v>
      </c>
      <c r="B241" s="29">
        <f t="shared" si="7"/>
        <v>3</v>
      </c>
      <c r="C241" s="31" t="s">
        <v>253</v>
      </c>
      <c r="D241" s="30" t="s">
        <v>24</v>
      </c>
      <c r="E241" s="41">
        <v>45742</v>
      </c>
      <c r="F241" s="28" t="s">
        <v>487</v>
      </c>
      <c r="G241" s="28" t="s">
        <v>489</v>
      </c>
      <c r="H241" s="28" t="s">
        <v>537</v>
      </c>
      <c r="I241" s="26">
        <v>1194398</v>
      </c>
      <c r="J241" s="26"/>
      <c r="K241" s="26">
        <v>95552</v>
      </c>
      <c r="L241" s="26">
        <v>1289950</v>
      </c>
      <c r="M241" s="22">
        <v>45772</v>
      </c>
      <c r="N241"/>
      <c r="O241"/>
    </row>
    <row r="242" spans="1:15" x14ac:dyDescent="0.25">
      <c r="A242" s="16" t="s">
        <v>12</v>
      </c>
      <c r="B242" s="29">
        <f t="shared" si="7"/>
        <v>3</v>
      </c>
      <c r="C242" s="31" t="s">
        <v>254</v>
      </c>
      <c r="D242" s="30" t="s">
        <v>24</v>
      </c>
      <c r="E242" s="41">
        <v>45743</v>
      </c>
      <c r="F242" s="28" t="s">
        <v>487</v>
      </c>
      <c r="G242" s="28" t="s">
        <v>489</v>
      </c>
      <c r="H242" s="28" t="s">
        <v>533</v>
      </c>
      <c r="I242" s="26">
        <v>778305</v>
      </c>
      <c r="J242" s="26"/>
      <c r="K242" s="26">
        <v>62264</v>
      </c>
      <c r="L242" s="26">
        <v>840569</v>
      </c>
      <c r="M242" s="22">
        <v>45772</v>
      </c>
      <c r="N242"/>
      <c r="O242"/>
    </row>
    <row r="243" spans="1:15" x14ac:dyDescent="0.25">
      <c r="A243" s="16" t="s">
        <v>12</v>
      </c>
      <c r="B243" s="29">
        <f t="shared" si="7"/>
        <v>3</v>
      </c>
      <c r="C243" s="31" t="s">
        <v>255</v>
      </c>
      <c r="D243" s="30" t="s">
        <v>24</v>
      </c>
      <c r="E243" s="41">
        <v>45743</v>
      </c>
      <c r="F243" s="28" t="s">
        <v>487</v>
      </c>
      <c r="G243" s="28" t="s">
        <v>489</v>
      </c>
      <c r="H243" s="28" t="s">
        <v>540</v>
      </c>
      <c r="I243" s="26">
        <v>1057655</v>
      </c>
      <c r="J243" s="26"/>
      <c r="K243" s="26">
        <v>84612</v>
      </c>
      <c r="L243" s="26">
        <v>1142267</v>
      </c>
      <c r="M243" s="22">
        <v>45772</v>
      </c>
      <c r="N243"/>
      <c r="O243"/>
    </row>
    <row r="244" spans="1:15" x14ac:dyDescent="0.25">
      <c r="A244" s="16" t="s">
        <v>12</v>
      </c>
      <c r="B244" s="29">
        <f t="shared" si="7"/>
        <v>3</v>
      </c>
      <c r="C244" s="31" t="s">
        <v>256</v>
      </c>
      <c r="D244" s="30" t="s">
        <v>24</v>
      </c>
      <c r="E244" s="41">
        <v>45744</v>
      </c>
      <c r="F244" s="28" t="s">
        <v>487</v>
      </c>
      <c r="G244" s="28" t="s">
        <v>489</v>
      </c>
      <c r="H244" s="28" t="s">
        <v>515</v>
      </c>
      <c r="I244" s="26">
        <v>948684</v>
      </c>
      <c r="J244" s="26"/>
      <c r="K244" s="26">
        <v>75895</v>
      </c>
      <c r="L244" s="26">
        <v>1024579</v>
      </c>
      <c r="M244" s="22">
        <v>45772</v>
      </c>
      <c r="N244"/>
      <c r="O244"/>
    </row>
    <row r="245" spans="1:15" x14ac:dyDescent="0.25">
      <c r="A245" s="16" t="s">
        <v>12</v>
      </c>
      <c r="B245" s="29">
        <f t="shared" si="7"/>
        <v>3</v>
      </c>
      <c r="C245" s="31" t="s">
        <v>257</v>
      </c>
      <c r="D245" s="30" t="s">
        <v>24</v>
      </c>
      <c r="E245" s="41">
        <v>45747</v>
      </c>
      <c r="F245" s="28" t="s">
        <v>487</v>
      </c>
      <c r="G245" s="28" t="s">
        <v>489</v>
      </c>
      <c r="H245" s="28" t="s">
        <v>512</v>
      </c>
      <c r="I245" s="26">
        <v>630606</v>
      </c>
      <c r="J245" s="26"/>
      <c r="K245" s="26">
        <v>50448</v>
      </c>
      <c r="L245" s="26">
        <v>681054</v>
      </c>
      <c r="M245" s="22">
        <v>45772</v>
      </c>
      <c r="N245"/>
      <c r="O245"/>
    </row>
    <row r="246" spans="1:15" s="109" customFormat="1" x14ac:dyDescent="0.25">
      <c r="A246" s="101" t="s">
        <v>15</v>
      </c>
      <c r="B246" s="102">
        <f t="shared" si="7"/>
        <v>3</v>
      </c>
      <c r="C246" s="103" t="s">
        <v>558</v>
      </c>
      <c r="D246" s="104"/>
      <c r="E246" s="105">
        <v>45747</v>
      </c>
      <c r="F246" s="106" t="s">
        <v>487</v>
      </c>
      <c r="G246" s="106" t="s">
        <v>489</v>
      </c>
      <c r="H246" s="106" t="s">
        <v>547</v>
      </c>
      <c r="I246" s="107"/>
      <c r="J246" s="107"/>
      <c r="K246" s="107"/>
      <c r="L246" s="107">
        <v>-75339118</v>
      </c>
      <c r="M246" s="108" t="s">
        <v>1081</v>
      </c>
    </row>
    <row r="247" spans="1:15" x14ac:dyDescent="0.25">
      <c r="A247" s="16" t="s">
        <v>13</v>
      </c>
      <c r="B247" s="29">
        <f t="shared" si="7"/>
        <v>3</v>
      </c>
      <c r="C247" s="31" t="s">
        <v>553</v>
      </c>
      <c r="D247" s="30" t="s">
        <v>563</v>
      </c>
      <c r="E247" s="41">
        <v>45747</v>
      </c>
      <c r="F247" s="28" t="s">
        <v>487</v>
      </c>
      <c r="G247" s="28" t="s">
        <v>489</v>
      </c>
      <c r="H247" s="28" t="s">
        <v>20</v>
      </c>
      <c r="I247" s="26">
        <v>-22362066</v>
      </c>
      <c r="J247" s="26"/>
      <c r="K247" s="26">
        <v>-1788965</v>
      </c>
      <c r="L247" s="26">
        <v>-24151031</v>
      </c>
      <c r="M247" s="22">
        <v>45772</v>
      </c>
      <c r="N247"/>
      <c r="O247" s="23">
        <f>-L247</f>
        <v>24151031</v>
      </c>
    </row>
    <row r="248" spans="1:15" x14ac:dyDescent="0.25">
      <c r="A248" s="16" t="s">
        <v>562</v>
      </c>
      <c r="B248" s="29">
        <f t="shared" si="7"/>
        <v>3</v>
      </c>
      <c r="C248" s="31">
        <v>1991</v>
      </c>
      <c r="D248" s="30" t="s">
        <v>563</v>
      </c>
      <c r="E248" s="41">
        <v>45747</v>
      </c>
      <c r="F248" s="28" t="s">
        <v>487</v>
      </c>
      <c r="G248" s="28" t="s">
        <v>489</v>
      </c>
      <c r="H248" s="28" t="s">
        <v>568</v>
      </c>
      <c r="I248" s="26"/>
      <c r="J248" s="26"/>
      <c r="K248" s="26"/>
      <c r="L248" s="26">
        <v>-2849201</v>
      </c>
      <c r="M248" s="22">
        <v>45772</v>
      </c>
      <c r="N248" s="71">
        <f t="shared" ref="N248:N251" si="8">L248/1.08</f>
        <v>-2638149.0740740737</v>
      </c>
      <c r="O248" s="71">
        <f t="shared" ref="O248:O251" si="9">L248-N248</f>
        <v>-211051.92592592631</v>
      </c>
    </row>
    <row r="249" spans="1:15" s="133" customFormat="1" ht="25.5" x14ac:dyDescent="0.25">
      <c r="A249" s="125" t="s">
        <v>562</v>
      </c>
      <c r="B249" s="126">
        <v>2024</v>
      </c>
      <c r="C249" s="134">
        <v>22</v>
      </c>
      <c r="D249" s="127" t="s">
        <v>572</v>
      </c>
      <c r="E249" s="135">
        <v>45747</v>
      </c>
      <c r="F249" s="129" t="s">
        <v>488</v>
      </c>
      <c r="G249" s="129" t="s">
        <v>490</v>
      </c>
      <c r="H249" s="129" t="s">
        <v>939</v>
      </c>
      <c r="I249" s="130"/>
      <c r="J249" s="130"/>
      <c r="K249" s="130"/>
      <c r="L249" s="130">
        <v>-3450381</v>
      </c>
      <c r="M249" s="131"/>
      <c r="N249" s="132">
        <f t="shared" si="8"/>
        <v>-3194797.222222222</v>
      </c>
      <c r="O249" s="132">
        <f t="shared" si="9"/>
        <v>-255583.77777777798</v>
      </c>
    </row>
    <row r="250" spans="1:15" x14ac:dyDescent="0.25">
      <c r="A250" s="16" t="s">
        <v>562</v>
      </c>
      <c r="B250" s="29">
        <f t="shared" si="7"/>
        <v>3</v>
      </c>
      <c r="C250" s="123" t="s">
        <v>1241</v>
      </c>
      <c r="D250" t="s">
        <v>24</v>
      </c>
      <c r="E250" s="41">
        <v>45747</v>
      </c>
      <c r="F250" s="28"/>
      <c r="G250" s="28"/>
      <c r="H250" s="28" t="s">
        <v>577</v>
      </c>
      <c r="I250" s="26"/>
      <c r="J250" s="26"/>
      <c r="K250" s="26"/>
      <c r="L250" s="26">
        <v>-2449709</v>
      </c>
      <c r="M250" s="22">
        <v>45772</v>
      </c>
      <c r="N250" s="71">
        <f t="shared" si="8"/>
        <v>-2268249.0740740737</v>
      </c>
      <c r="O250" s="71">
        <f t="shared" si="9"/>
        <v>-181459.92592592631</v>
      </c>
    </row>
    <row r="251" spans="1:15" x14ac:dyDescent="0.25">
      <c r="A251" s="16" t="s">
        <v>562</v>
      </c>
      <c r="B251" s="29">
        <f t="shared" si="7"/>
        <v>3</v>
      </c>
      <c r="C251" s="31"/>
      <c r="D251" s="30"/>
      <c r="E251" s="41">
        <v>45747</v>
      </c>
      <c r="F251" s="28"/>
      <c r="G251" s="28"/>
      <c r="H251" s="28" t="s">
        <v>578</v>
      </c>
      <c r="I251" s="26"/>
      <c r="J251" s="26"/>
      <c r="K251" s="26"/>
      <c r="L251" s="26">
        <v>-1130635</v>
      </c>
      <c r="M251" s="22"/>
      <c r="N251" s="71">
        <f t="shared" si="8"/>
        <v>-1046884.2592592592</v>
      </c>
      <c r="O251" s="71">
        <f t="shared" si="9"/>
        <v>-83750.740740740788</v>
      </c>
    </row>
    <row r="252" spans="1:15" x14ac:dyDescent="0.25">
      <c r="A252" s="16" t="s">
        <v>12</v>
      </c>
      <c r="B252" s="29">
        <f t="shared" si="7"/>
        <v>4</v>
      </c>
      <c r="C252" s="31" t="s">
        <v>258</v>
      </c>
      <c r="D252" s="30" t="s">
        <v>24</v>
      </c>
      <c r="E252" s="41">
        <v>45748</v>
      </c>
      <c r="F252" s="28" t="s">
        <v>487</v>
      </c>
      <c r="G252" s="28" t="s">
        <v>489</v>
      </c>
      <c r="H252" s="28" t="s">
        <v>509</v>
      </c>
      <c r="I252" s="26">
        <v>572076</v>
      </c>
      <c r="J252" s="26"/>
      <c r="K252" s="26">
        <v>45766</v>
      </c>
      <c r="L252" s="26">
        <v>617842</v>
      </c>
      <c r="M252" s="22">
        <v>45803</v>
      </c>
      <c r="N252"/>
      <c r="O252"/>
    </row>
    <row r="253" spans="1:15" x14ac:dyDescent="0.25">
      <c r="A253" s="16" t="s">
        <v>12</v>
      </c>
      <c r="B253" s="29">
        <f t="shared" si="7"/>
        <v>4</v>
      </c>
      <c r="C253" s="31" t="s">
        <v>259</v>
      </c>
      <c r="D253" s="30" t="s">
        <v>24</v>
      </c>
      <c r="E253" s="41">
        <v>45748</v>
      </c>
      <c r="F253" s="28" t="s">
        <v>487</v>
      </c>
      <c r="G253" s="28" t="s">
        <v>489</v>
      </c>
      <c r="H253" s="28" t="s">
        <v>494</v>
      </c>
      <c r="I253" s="26">
        <v>2359826</v>
      </c>
      <c r="J253" s="26"/>
      <c r="K253" s="26">
        <v>188786</v>
      </c>
      <c r="L253" s="26">
        <v>2548612</v>
      </c>
      <c r="M253" s="22">
        <v>45803</v>
      </c>
      <c r="N253"/>
      <c r="O253"/>
    </row>
    <row r="254" spans="1:15" x14ac:dyDescent="0.25">
      <c r="A254" s="16" t="s">
        <v>12</v>
      </c>
      <c r="B254" s="29">
        <f t="shared" si="7"/>
        <v>4</v>
      </c>
      <c r="C254" s="31" t="s">
        <v>260</v>
      </c>
      <c r="D254" s="30" t="s">
        <v>24</v>
      </c>
      <c r="E254" s="41">
        <v>45748</v>
      </c>
      <c r="F254" s="28" t="s">
        <v>487</v>
      </c>
      <c r="G254" s="28" t="s">
        <v>489</v>
      </c>
      <c r="H254" s="28" t="s">
        <v>541</v>
      </c>
      <c r="I254" s="26">
        <v>253212</v>
      </c>
      <c r="J254" s="26"/>
      <c r="K254" s="26">
        <v>20257</v>
      </c>
      <c r="L254" s="26">
        <v>273469</v>
      </c>
      <c r="M254" s="22">
        <v>45803</v>
      </c>
      <c r="N254"/>
      <c r="O254"/>
    </row>
    <row r="255" spans="1:15" x14ac:dyDescent="0.25">
      <c r="A255" s="16" t="s">
        <v>12</v>
      </c>
      <c r="B255" s="29">
        <f t="shared" si="7"/>
        <v>4</v>
      </c>
      <c r="C255" s="31" t="s">
        <v>261</v>
      </c>
      <c r="D255" s="30" t="s">
        <v>24</v>
      </c>
      <c r="E255" s="41">
        <v>45748</v>
      </c>
      <c r="F255" s="28" t="s">
        <v>487</v>
      </c>
      <c r="G255" s="28" t="s">
        <v>489</v>
      </c>
      <c r="H255" s="28" t="s">
        <v>496</v>
      </c>
      <c r="I255" s="26">
        <v>746604</v>
      </c>
      <c r="J255" s="26"/>
      <c r="K255" s="26">
        <v>59728</v>
      </c>
      <c r="L255" s="26">
        <v>806332</v>
      </c>
      <c r="M255" s="22">
        <v>45803</v>
      </c>
      <c r="N255"/>
      <c r="O255"/>
    </row>
    <row r="256" spans="1:15" x14ac:dyDescent="0.25">
      <c r="A256" s="16" t="s">
        <v>12</v>
      </c>
      <c r="B256" s="29">
        <f t="shared" si="7"/>
        <v>4</v>
      </c>
      <c r="C256" s="31" t="s">
        <v>262</v>
      </c>
      <c r="D256" s="30" t="s">
        <v>24</v>
      </c>
      <c r="E256" s="41">
        <v>45748</v>
      </c>
      <c r="F256" s="28" t="s">
        <v>487</v>
      </c>
      <c r="G256" s="28" t="s">
        <v>489</v>
      </c>
      <c r="H256" s="28" t="s">
        <v>528</v>
      </c>
      <c r="I256" s="26">
        <v>840574</v>
      </c>
      <c r="J256" s="26"/>
      <c r="K256" s="26">
        <v>67246</v>
      </c>
      <c r="L256" s="26">
        <v>907820</v>
      </c>
      <c r="M256" s="22">
        <v>45803</v>
      </c>
      <c r="N256"/>
      <c r="O256"/>
    </row>
    <row r="257" spans="1:15" x14ac:dyDescent="0.25">
      <c r="A257" s="16" t="s">
        <v>12</v>
      </c>
      <c r="B257" s="29">
        <f t="shared" si="7"/>
        <v>4</v>
      </c>
      <c r="C257" s="31" t="s">
        <v>263</v>
      </c>
      <c r="D257" s="30" t="s">
        <v>24</v>
      </c>
      <c r="E257" s="41">
        <v>45749</v>
      </c>
      <c r="F257" s="28" t="s">
        <v>487</v>
      </c>
      <c r="G257" s="28" t="s">
        <v>489</v>
      </c>
      <c r="H257" s="28" t="s">
        <v>519</v>
      </c>
      <c r="I257" s="26">
        <v>1217519</v>
      </c>
      <c r="J257" s="26"/>
      <c r="K257" s="26">
        <v>97402</v>
      </c>
      <c r="L257" s="26">
        <v>1314921</v>
      </c>
      <c r="M257" s="22">
        <v>45803</v>
      </c>
      <c r="N257"/>
      <c r="O257"/>
    </row>
    <row r="258" spans="1:15" x14ac:dyDescent="0.25">
      <c r="A258" s="16" t="s">
        <v>12</v>
      </c>
      <c r="B258" s="29">
        <f t="shared" si="7"/>
        <v>4</v>
      </c>
      <c r="C258" s="31" t="s">
        <v>264</v>
      </c>
      <c r="D258" s="30" t="s">
        <v>24</v>
      </c>
      <c r="E258" s="41">
        <v>45749</v>
      </c>
      <c r="F258" s="28" t="s">
        <v>487</v>
      </c>
      <c r="G258" s="28" t="s">
        <v>489</v>
      </c>
      <c r="H258" s="28" t="s">
        <v>537</v>
      </c>
      <c r="I258" s="26">
        <v>1071989</v>
      </c>
      <c r="J258" s="26"/>
      <c r="K258" s="26">
        <v>85759</v>
      </c>
      <c r="L258" s="26">
        <v>1157748</v>
      </c>
      <c r="M258" s="22">
        <v>45803</v>
      </c>
      <c r="N258"/>
      <c r="O258"/>
    </row>
    <row r="259" spans="1:15" x14ac:dyDescent="0.25">
      <c r="A259" s="16" t="s">
        <v>12</v>
      </c>
      <c r="B259" s="29">
        <f t="shared" si="7"/>
        <v>4</v>
      </c>
      <c r="C259" s="31" t="s">
        <v>265</v>
      </c>
      <c r="D259" s="30" t="s">
        <v>24</v>
      </c>
      <c r="E259" s="41">
        <v>45749</v>
      </c>
      <c r="F259" s="28" t="s">
        <v>487</v>
      </c>
      <c r="G259" s="28" t="s">
        <v>489</v>
      </c>
      <c r="H259" s="28" t="s">
        <v>506</v>
      </c>
      <c r="I259" s="26">
        <v>785795</v>
      </c>
      <c r="J259" s="26"/>
      <c r="K259" s="26">
        <v>62864</v>
      </c>
      <c r="L259" s="26">
        <v>848659</v>
      </c>
      <c r="M259" s="22">
        <v>45803</v>
      </c>
      <c r="N259"/>
      <c r="O259"/>
    </row>
    <row r="260" spans="1:15" x14ac:dyDescent="0.25">
      <c r="A260" s="16" t="s">
        <v>12</v>
      </c>
      <c r="B260" s="29">
        <f t="shared" ref="B260:B323" si="10">MONTH(E260)</f>
        <v>4</v>
      </c>
      <c r="C260" s="31" t="s">
        <v>266</v>
      </c>
      <c r="D260" s="30" t="s">
        <v>24</v>
      </c>
      <c r="E260" s="41">
        <v>45749</v>
      </c>
      <c r="F260" s="28" t="s">
        <v>487</v>
      </c>
      <c r="G260" s="28" t="s">
        <v>489</v>
      </c>
      <c r="H260" s="28" t="s">
        <v>510</v>
      </c>
      <c r="I260" s="26">
        <v>624635</v>
      </c>
      <c r="J260" s="26"/>
      <c r="K260" s="26">
        <v>49971</v>
      </c>
      <c r="L260" s="26">
        <v>674606</v>
      </c>
      <c r="M260" s="22">
        <v>45803</v>
      </c>
      <c r="N260"/>
      <c r="O260"/>
    </row>
    <row r="261" spans="1:15" x14ac:dyDescent="0.25">
      <c r="A261" s="16" t="s">
        <v>12</v>
      </c>
      <c r="B261" s="29">
        <f t="shared" si="10"/>
        <v>4</v>
      </c>
      <c r="C261" s="31" t="s">
        <v>267</v>
      </c>
      <c r="D261" s="30" t="s">
        <v>24</v>
      </c>
      <c r="E261" s="41">
        <v>45750</v>
      </c>
      <c r="F261" s="28" t="s">
        <v>487</v>
      </c>
      <c r="G261" s="28" t="s">
        <v>489</v>
      </c>
      <c r="H261" s="28" t="s">
        <v>530</v>
      </c>
      <c r="I261" s="26">
        <v>1758400</v>
      </c>
      <c r="J261" s="26"/>
      <c r="K261" s="26">
        <v>140672</v>
      </c>
      <c r="L261" s="26">
        <v>1899072</v>
      </c>
      <c r="M261" s="22">
        <v>45803</v>
      </c>
      <c r="N261"/>
      <c r="O261"/>
    </row>
    <row r="262" spans="1:15" x14ac:dyDescent="0.25">
      <c r="A262" s="16" t="s">
        <v>12</v>
      </c>
      <c r="B262" s="29">
        <f t="shared" si="10"/>
        <v>4</v>
      </c>
      <c r="C262" s="31" t="s">
        <v>268</v>
      </c>
      <c r="D262" s="30" t="s">
        <v>24</v>
      </c>
      <c r="E262" s="41">
        <v>45750</v>
      </c>
      <c r="F262" s="28" t="s">
        <v>487</v>
      </c>
      <c r="G262" s="28" t="s">
        <v>489</v>
      </c>
      <c r="H262" s="28" t="s">
        <v>531</v>
      </c>
      <c r="I262" s="26">
        <v>901915</v>
      </c>
      <c r="J262" s="26"/>
      <c r="K262" s="26">
        <v>72153</v>
      </c>
      <c r="L262" s="26">
        <v>974068</v>
      </c>
      <c r="M262" s="22">
        <v>45803</v>
      </c>
      <c r="N262"/>
      <c r="O262"/>
    </row>
    <row r="263" spans="1:15" x14ac:dyDescent="0.25">
      <c r="A263" s="16" t="s">
        <v>12</v>
      </c>
      <c r="B263" s="29">
        <f t="shared" si="10"/>
        <v>4</v>
      </c>
      <c r="C263" s="31" t="s">
        <v>269</v>
      </c>
      <c r="D263" s="30" t="s">
        <v>24</v>
      </c>
      <c r="E263" s="41">
        <v>45750</v>
      </c>
      <c r="F263" s="28" t="s">
        <v>487</v>
      </c>
      <c r="G263" s="28" t="s">
        <v>489</v>
      </c>
      <c r="H263" s="28" t="s">
        <v>513</v>
      </c>
      <c r="I263" s="26">
        <v>1289141</v>
      </c>
      <c r="J263" s="26"/>
      <c r="K263" s="26">
        <v>103131</v>
      </c>
      <c r="L263" s="26">
        <v>1392272</v>
      </c>
      <c r="M263" s="22">
        <v>45803</v>
      </c>
      <c r="N263"/>
      <c r="O263"/>
    </row>
    <row r="264" spans="1:15" x14ac:dyDescent="0.25">
      <c r="A264" s="16" t="s">
        <v>12</v>
      </c>
      <c r="B264" s="29">
        <f t="shared" si="10"/>
        <v>4</v>
      </c>
      <c r="C264" s="31" t="s">
        <v>270</v>
      </c>
      <c r="D264" s="30" t="s">
        <v>24</v>
      </c>
      <c r="E264" s="41">
        <v>45751</v>
      </c>
      <c r="F264" s="28" t="s">
        <v>487</v>
      </c>
      <c r="G264" s="28" t="s">
        <v>489</v>
      </c>
      <c r="H264" s="28" t="s">
        <v>499</v>
      </c>
      <c r="I264" s="26">
        <v>1190200</v>
      </c>
      <c r="J264" s="26"/>
      <c r="K264" s="26">
        <v>95216</v>
      </c>
      <c r="L264" s="26">
        <v>1285416</v>
      </c>
      <c r="M264" s="22">
        <v>45803</v>
      </c>
      <c r="N264"/>
      <c r="O264"/>
    </row>
    <row r="265" spans="1:15" x14ac:dyDescent="0.25">
      <c r="A265" s="16" t="s">
        <v>12</v>
      </c>
      <c r="B265" s="29">
        <f t="shared" si="10"/>
        <v>4</v>
      </c>
      <c r="C265" s="31" t="s">
        <v>271</v>
      </c>
      <c r="D265" s="30" t="s">
        <v>24</v>
      </c>
      <c r="E265" s="41">
        <v>45751</v>
      </c>
      <c r="F265" s="28" t="s">
        <v>487</v>
      </c>
      <c r="G265" s="28" t="s">
        <v>489</v>
      </c>
      <c r="H265" s="28" t="s">
        <v>496</v>
      </c>
      <c r="I265" s="26">
        <v>411946</v>
      </c>
      <c r="J265" s="26"/>
      <c r="K265" s="26">
        <v>32956</v>
      </c>
      <c r="L265" s="26">
        <v>444902</v>
      </c>
      <c r="M265" s="22">
        <v>45803</v>
      </c>
      <c r="N265"/>
      <c r="O265"/>
    </row>
    <row r="266" spans="1:15" x14ac:dyDescent="0.25">
      <c r="A266" s="16" t="s">
        <v>12</v>
      </c>
      <c r="B266" s="29">
        <f t="shared" si="10"/>
        <v>4</v>
      </c>
      <c r="C266" s="31" t="s">
        <v>272</v>
      </c>
      <c r="D266" s="30" t="s">
        <v>24</v>
      </c>
      <c r="E266" s="41">
        <v>45751</v>
      </c>
      <c r="F266" s="28" t="s">
        <v>487</v>
      </c>
      <c r="G266" s="28" t="s">
        <v>489</v>
      </c>
      <c r="H266" s="28" t="s">
        <v>503</v>
      </c>
      <c r="I266" s="26">
        <v>1533992</v>
      </c>
      <c r="J266" s="26"/>
      <c r="K266" s="26">
        <v>122719</v>
      </c>
      <c r="L266" s="26">
        <v>1656711</v>
      </c>
      <c r="M266" s="22">
        <v>45803</v>
      </c>
      <c r="N266"/>
      <c r="O266"/>
    </row>
    <row r="267" spans="1:15" x14ac:dyDescent="0.25">
      <c r="A267" s="16" t="s">
        <v>12</v>
      </c>
      <c r="B267" s="29">
        <f t="shared" si="10"/>
        <v>4</v>
      </c>
      <c r="C267" s="31" t="s">
        <v>273</v>
      </c>
      <c r="D267" s="30" t="s">
        <v>24</v>
      </c>
      <c r="E267" s="41">
        <v>45752</v>
      </c>
      <c r="F267" s="28" t="s">
        <v>487</v>
      </c>
      <c r="G267" s="28" t="s">
        <v>489</v>
      </c>
      <c r="H267" s="28" t="s">
        <v>529</v>
      </c>
      <c r="I267" s="26">
        <v>697590</v>
      </c>
      <c r="J267" s="26"/>
      <c r="K267" s="26">
        <v>55807</v>
      </c>
      <c r="L267" s="26">
        <v>753397</v>
      </c>
      <c r="M267" s="22">
        <v>45803</v>
      </c>
      <c r="N267"/>
      <c r="O267"/>
    </row>
    <row r="268" spans="1:15" x14ac:dyDescent="0.25">
      <c r="A268" s="16" t="s">
        <v>12</v>
      </c>
      <c r="B268" s="29">
        <f t="shared" si="10"/>
        <v>4</v>
      </c>
      <c r="C268" s="31" t="s">
        <v>274</v>
      </c>
      <c r="D268" s="30" t="s">
        <v>24</v>
      </c>
      <c r="E268" s="41">
        <v>45752</v>
      </c>
      <c r="F268" s="28" t="s">
        <v>487</v>
      </c>
      <c r="G268" s="28" t="s">
        <v>489</v>
      </c>
      <c r="H268" s="28" t="s">
        <v>492</v>
      </c>
      <c r="I268" s="26">
        <v>1045003</v>
      </c>
      <c r="J268" s="26"/>
      <c r="K268" s="26">
        <v>83600</v>
      </c>
      <c r="L268" s="26">
        <v>1128603</v>
      </c>
      <c r="M268" s="22">
        <v>45803</v>
      </c>
      <c r="N268"/>
      <c r="O268"/>
    </row>
    <row r="269" spans="1:15" x14ac:dyDescent="0.25">
      <c r="A269" s="16" t="s">
        <v>12</v>
      </c>
      <c r="B269" s="29">
        <f t="shared" si="10"/>
        <v>4</v>
      </c>
      <c r="C269" s="31" t="s">
        <v>275</v>
      </c>
      <c r="D269" s="30" t="s">
        <v>24</v>
      </c>
      <c r="E269" s="41">
        <v>45755</v>
      </c>
      <c r="F269" s="28" t="s">
        <v>487</v>
      </c>
      <c r="G269" s="28" t="s">
        <v>489</v>
      </c>
      <c r="H269" s="28" t="s">
        <v>502</v>
      </c>
      <c r="I269" s="26">
        <v>952150</v>
      </c>
      <c r="J269" s="26"/>
      <c r="K269" s="26">
        <v>76172</v>
      </c>
      <c r="L269" s="26">
        <v>1028322</v>
      </c>
      <c r="M269" s="22">
        <v>45803</v>
      </c>
      <c r="N269"/>
      <c r="O269"/>
    </row>
    <row r="270" spans="1:15" x14ac:dyDescent="0.25">
      <c r="A270" s="16" t="s">
        <v>12</v>
      </c>
      <c r="B270" s="29">
        <f t="shared" si="10"/>
        <v>4</v>
      </c>
      <c r="C270" s="31" t="s">
        <v>276</v>
      </c>
      <c r="D270" s="30" t="s">
        <v>24</v>
      </c>
      <c r="E270" s="41">
        <v>45755</v>
      </c>
      <c r="F270" s="28" t="s">
        <v>487</v>
      </c>
      <c r="G270" s="28" t="s">
        <v>489</v>
      </c>
      <c r="H270" s="28" t="s">
        <v>534</v>
      </c>
      <c r="I270" s="26">
        <v>418554</v>
      </c>
      <c r="J270" s="26"/>
      <c r="K270" s="26">
        <v>33484</v>
      </c>
      <c r="L270" s="26">
        <v>452038</v>
      </c>
      <c r="M270" s="22">
        <v>45803</v>
      </c>
      <c r="N270"/>
      <c r="O270"/>
    </row>
    <row r="271" spans="1:15" x14ac:dyDescent="0.25">
      <c r="A271" s="16" t="s">
        <v>12</v>
      </c>
      <c r="B271" s="29">
        <f t="shared" si="10"/>
        <v>4</v>
      </c>
      <c r="C271" s="31" t="s">
        <v>277</v>
      </c>
      <c r="D271" s="30" t="s">
        <v>24</v>
      </c>
      <c r="E271" s="41">
        <v>45755</v>
      </c>
      <c r="F271" s="28" t="s">
        <v>487</v>
      </c>
      <c r="G271" s="28" t="s">
        <v>489</v>
      </c>
      <c r="H271" s="28" t="s">
        <v>509</v>
      </c>
      <c r="I271" s="26">
        <v>1451885</v>
      </c>
      <c r="J271" s="26"/>
      <c r="K271" s="26">
        <v>116151</v>
      </c>
      <c r="L271" s="26">
        <v>1568036</v>
      </c>
      <c r="M271" s="22">
        <v>45803</v>
      </c>
      <c r="N271"/>
      <c r="O271"/>
    </row>
    <row r="272" spans="1:15" x14ac:dyDescent="0.25">
      <c r="A272" s="16" t="s">
        <v>12</v>
      </c>
      <c r="B272" s="29">
        <f t="shared" si="10"/>
        <v>4</v>
      </c>
      <c r="C272" s="31" t="s">
        <v>278</v>
      </c>
      <c r="D272" s="30" t="s">
        <v>24</v>
      </c>
      <c r="E272" s="41">
        <v>45755</v>
      </c>
      <c r="F272" s="28" t="s">
        <v>487</v>
      </c>
      <c r="G272" s="28" t="s">
        <v>489</v>
      </c>
      <c r="H272" s="28" t="s">
        <v>532</v>
      </c>
      <c r="I272" s="26">
        <v>1046385</v>
      </c>
      <c r="J272" s="26"/>
      <c r="K272" s="26">
        <v>83711</v>
      </c>
      <c r="L272" s="26">
        <v>1130096</v>
      </c>
      <c r="M272" s="22">
        <v>45803</v>
      </c>
      <c r="N272"/>
      <c r="O272"/>
    </row>
    <row r="273" spans="1:15" x14ac:dyDescent="0.25">
      <c r="A273" s="16" t="s">
        <v>12</v>
      </c>
      <c r="B273" s="29">
        <f t="shared" si="10"/>
        <v>4</v>
      </c>
      <c r="C273" s="31" t="s">
        <v>279</v>
      </c>
      <c r="D273" s="30" t="s">
        <v>24</v>
      </c>
      <c r="E273" s="41">
        <v>45755</v>
      </c>
      <c r="F273" s="28" t="s">
        <v>487</v>
      </c>
      <c r="G273" s="28" t="s">
        <v>489</v>
      </c>
      <c r="H273" s="28" t="s">
        <v>496</v>
      </c>
      <c r="I273" s="26">
        <v>949219</v>
      </c>
      <c r="J273" s="26"/>
      <c r="K273" s="26">
        <v>75938</v>
      </c>
      <c r="L273" s="26">
        <v>1025157</v>
      </c>
      <c r="M273" s="22">
        <v>45803</v>
      </c>
      <c r="N273"/>
      <c r="O273"/>
    </row>
    <row r="274" spans="1:15" x14ac:dyDescent="0.25">
      <c r="A274" s="16" t="s">
        <v>12</v>
      </c>
      <c r="B274" s="29">
        <f t="shared" si="10"/>
        <v>4</v>
      </c>
      <c r="C274" s="31" t="s">
        <v>280</v>
      </c>
      <c r="D274" s="30" t="s">
        <v>24</v>
      </c>
      <c r="E274" s="41">
        <v>45755</v>
      </c>
      <c r="F274" s="28" t="s">
        <v>487</v>
      </c>
      <c r="G274" s="28" t="s">
        <v>489</v>
      </c>
      <c r="H274" s="28" t="s">
        <v>501</v>
      </c>
      <c r="I274" s="26">
        <v>422020</v>
      </c>
      <c r="J274" s="26"/>
      <c r="K274" s="26">
        <v>33762</v>
      </c>
      <c r="L274" s="26">
        <v>455782</v>
      </c>
      <c r="M274" s="22">
        <v>45803</v>
      </c>
      <c r="N274"/>
      <c r="O274"/>
    </row>
    <row r="275" spans="1:15" x14ac:dyDescent="0.25">
      <c r="A275" s="16" t="s">
        <v>12</v>
      </c>
      <c r="B275" s="29">
        <f t="shared" si="10"/>
        <v>4</v>
      </c>
      <c r="C275" s="31" t="s">
        <v>281</v>
      </c>
      <c r="D275" s="30" t="s">
        <v>24</v>
      </c>
      <c r="E275" s="41">
        <v>45755</v>
      </c>
      <c r="F275" s="28" t="s">
        <v>487</v>
      </c>
      <c r="G275" s="28" t="s">
        <v>489</v>
      </c>
      <c r="H275" s="28" t="s">
        <v>515</v>
      </c>
      <c r="I275" s="26">
        <v>989315</v>
      </c>
      <c r="J275" s="26"/>
      <c r="K275" s="26">
        <v>79145</v>
      </c>
      <c r="L275" s="26">
        <v>1068460</v>
      </c>
      <c r="M275" s="22">
        <v>45803</v>
      </c>
      <c r="N275"/>
      <c r="O275"/>
    </row>
    <row r="276" spans="1:15" x14ac:dyDescent="0.25">
      <c r="A276" s="16" t="s">
        <v>12</v>
      </c>
      <c r="B276" s="29">
        <f t="shared" si="10"/>
        <v>4</v>
      </c>
      <c r="C276" s="31" t="s">
        <v>282</v>
      </c>
      <c r="D276" s="30" t="s">
        <v>24</v>
      </c>
      <c r="E276" s="41">
        <v>45755</v>
      </c>
      <c r="F276" s="28" t="s">
        <v>487</v>
      </c>
      <c r="G276" s="28" t="s">
        <v>489</v>
      </c>
      <c r="H276" s="28" t="s">
        <v>541</v>
      </c>
      <c r="I276" s="26">
        <v>844040</v>
      </c>
      <c r="J276" s="26"/>
      <c r="K276" s="26">
        <v>67523</v>
      </c>
      <c r="L276" s="26">
        <v>911563</v>
      </c>
      <c r="M276" s="22">
        <v>45803</v>
      </c>
      <c r="N276"/>
      <c r="O276"/>
    </row>
    <row r="277" spans="1:15" x14ac:dyDescent="0.25">
      <c r="A277" s="16" t="s">
        <v>12</v>
      </c>
      <c r="B277" s="29">
        <f t="shared" si="10"/>
        <v>4</v>
      </c>
      <c r="C277" s="31" t="s">
        <v>283</v>
      </c>
      <c r="D277" s="30" t="s">
        <v>24</v>
      </c>
      <c r="E277" s="41">
        <v>45755</v>
      </c>
      <c r="F277" s="28" t="s">
        <v>487</v>
      </c>
      <c r="G277" s="28" t="s">
        <v>489</v>
      </c>
      <c r="H277" s="28" t="s">
        <v>505</v>
      </c>
      <c r="I277" s="26">
        <v>982867</v>
      </c>
      <c r="J277" s="26"/>
      <c r="K277" s="26">
        <v>78629</v>
      </c>
      <c r="L277" s="26">
        <v>1061496</v>
      </c>
      <c r="M277" s="22">
        <v>45803</v>
      </c>
      <c r="N277"/>
      <c r="O277"/>
    </row>
    <row r="278" spans="1:15" x14ac:dyDescent="0.25">
      <c r="A278" s="16" t="s">
        <v>12</v>
      </c>
      <c r="B278" s="29">
        <f t="shared" si="10"/>
        <v>4</v>
      </c>
      <c r="C278" s="31" t="s">
        <v>284</v>
      </c>
      <c r="D278" s="30" t="s">
        <v>24</v>
      </c>
      <c r="E278" s="41">
        <v>45756</v>
      </c>
      <c r="F278" s="28" t="s">
        <v>487</v>
      </c>
      <c r="G278" s="28" t="s">
        <v>489</v>
      </c>
      <c r="H278" s="28" t="s">
        <v>495</v>
      </c>
      <c r="I278" s="26">
        <v>279036</v>
      </c>
      <c r="J278" s="26"/>
      <c r="K278" s="26">
        <v>22323</v>
      </c>
      <c r="L278" s="26">
        <v>301359</v>
      </c>
      <c r="M278" s="22">
        <v>45803</v>
      </c>
      <c r="N278"/>
      <c r="O278"/>
    </row>
    <row r="279" spans="1:15" x14ac:dyDescent="0.25">
      <c r="A279" s="16" t="s">
        <v>12</v>
      </c>
      <c r="B279" s="29">
        <f t="shared" si="10"/>
        <v>4</v>
      </c>
      <c r="C279" s="31" t="s">
        <v>285</v>
      </c>
      <c r="D279" s="30" t="s">
        <v>24</v>
      </c>
      <c r="E279" s="41">
        <v>45756</v>
      </c>
      <c r="F279" s="28" t="s">
        <v>487</v>
      </c>
      <c r="G279" s="28" t="s">
        <v>489</v>
      </c>
      <c r="H279" s="28" t="s">
        <v>521</v>
      </c>
      <c r="I279" s="26">
        <v>768180</v>
      </c>
      <c r="J279" s="26"/>
      <c r="K279" s="26">
        <v>61454</v>
      </c>
      <c r="L279" s="26">
        <v>829634</v>
      </c>
      <c r="M279" s="22">
        <v>45803</v>
      </c>
      <c r="N279"/>
      <c r="O279"/>
    </row>
    <row r="280" spans="1:15" x14ac:dyDescent="0.25">
      <c r="A280" s="16" t="s">
        <v>12</v>
      </c>
      <c r="B280" s="29">
        <f t="shared" si="10"/>
        <v>4</v>
      </c>
      <c r="C280" s="31" t="s">
        <v>286</v>
      </c>
      <c r="D280" s="30" t="s">
        <v>24</v>
      </c>
      <c r="E280" s="41">
        <v>45756</v>
      </c>
      <c r="F280" s="28" t="s">
        <v>487</v>
      </c>
      <c r="G280" s="28" t="s">
        <v>489</v>
      </c>
      <c r="H280" s="28" t="s">
        <v>512</v>
      </c>
      <c r="I280" s="26">
        <v>587362</v>
      </c>
      <c r="J280" s="26"/>
      <c r="K280" s="26">
        <v>46989</v>
      </c>
      <c r="L280" s="26">
        <v>634351</v>
      </c>
      <c r="M280" s="22">
        <v>45803</v>
      </c>
      <c r="N280"/>
      <c r="O280"/>
    </row>
    <row r="281" spans="1:15" x14ac:dyDescent="0.25">
      <c r="A281" s="16" t="s">
        <v>12</v>
      </c>
      <c r="B281" s="29">
        <f t="shared" si="10"/>
        <v>4</v>
      </c>
      <c r="C281" s="31" t="s">
        <v>287</v>
      </c>
      <c r="D281" s="30" t="s">
        <v>24</v>
      </c>
      <c r="E281" s="41">
        <v>45756</v>
      </c>
      <c r="F281" s="28" t="s">
        <v>487</v>
      </c>
      <c r="G281" s="28" t="s">
        <v>489</v>
      </c>
      <c r="H281" s="28" t="s">
        <v>536</v>
      </c>
      <c r="I281" s="26">
        <v>770815</v>
      </c>
      <c r="J281" s="26"/>
      <c r="K281" s="26">
        <v>61665</v>
      </c>
      <c r="L281" s="26">
        <v>832480</v>
      </c>
      <c r="M281" s="22">
        <v>45803</v>
      </c>
      <c r="N281"/>
      <c r="O281"/>
    </row>
    <row r="282" spans="1:15" x14ac:dyDescent="0.25">
      <c r="A282" s="16" t="s">
        <v>12</v>
      </c>
      <c r="B282" s="29">
        <f t="shared" si="10"/>
        <v>4</v>
      </c>
      <c r="C282" s="30" t="s">
        <v>288</v>
      </c>
      <c r="D282" s="30" t="s">
        <v>24</v>
      </c>
      <c r="E282" s="40">
        <v>45756</v>
      </c>
      <c r="F282" s="28" t="s">
        <v>487</v>
      </c>
      <c r="G282" s="28" t="s">
        <v>489</v>
      </c>
      <c r="H282" s="28" t="s">
        <v>511</v>
      </c>
      <c r="I282" s="26">
        <v>1336380</v>
      </c>
      <c r="J282" s="26"/>
      <c r="K282" s="26">
        <v>106910</v>
      </c>
      <c r="L282" s="26">
        <v>1443290</v>
      </c>
      <c r="M282" s="22">
        <v>45803</v>
      </c>
      <c r="N282"/>
      <c r="O282"/>
    </row>
    <row r="283" spans="1:15" x14ac:dyDescent="0.25">
      <c r="A283" s="16" t="s">
        <v>12</v>
      </c>
      <c r="B283" s="29">
        <f t="shared" si="10"/>
        <v>4</v>
      </c>
      <c r="C283" s="30" t="s">
        <v>289</v>
      </c>
      <c r="D283" s="30" t="s">
        <v>24</v>
      </c>
      <c r="E283" s="40">
        <v>45757</v>
      </c>
      <c r="F283" s="28" t="s">
        <v>487</v>
      </c>
      <c r="G283" s="28" t="s">
        <v>489</v>
      </c>
      <c r="H283" s="28" t="s">
        <v>533</v>
      </c>
      <c r="I283" s="26">
        <v>598092</v>
      </c>
      <c r="J283" s="26"/>
      <c r="K283" s="26">
        <v>47847</v>
      </c>
      <c r="L283" s="26">
        <v>645939</v>
      </c>
      <c r="M283" s="22">
        <v>45803</v>
      </c>
      <c r="N283"/>
      <c r="O283"/>
    </row>
    <row r="284" spans="1:15" x14ac:dyDescent="0.25">
      <c r="A284" s="16" t="s">
        <v>12</v>
      </c>
      <c r="B284" s="29">
        <f t="shared" si="10"/>
        <v>4</v>
      </c>
      <c r="C284" s="30" t="s">
        <v>290</v>
      </c>
      <c r="D284" s="30" t="s">
        <v>24</v>
      </c>
      <c r="E284" s="40">
        <v>45757</v>
      </c>
      <c r="F284" s="28" t="s">
        <v>487</v>
      </c>
      <c r="G284" s="28" t="s">
        <v>489</v>
      </c>
      <c r="H284" s="28" t="s">
        <v>513</v>
      </c>
      <c r="I284" s="26">
        <v>748214</v>
      </c>
      <c r="J284" s="26"/>
      <c r="K284" s="26">
        <v>59857</v>
      </c>
      <c r="L284" s="26">
        <v>808071</v>
      </c>
      <c r="M284" s="22">
        <v>45803</v>
      </c>
      <c r="N284"/>
      <c r="O284"/>
    </row>
    <row r="285" spans="1:15" x14ac:dyDescent="0.25">
      <c r="A285" s="16" t="s">
        <v>12</v>
      </c>
      <c r="B285" s="29">
        <f t="shared" si="10"/>
        <v>4</v>
      </c>
      <c r="C285" s="30" t="s">
        <v>291</v>
      </c>
      <c r="D285" s="30" t="s">
        <v>24</v>
      </c>
      <c r="E285" s="40">
        <v>45757</v>
      </c>
      <c r="F285" s="28" t="s">
        <v>487</v>
      </c>
      <c r="G285" s="28" t="s">
        <v>489</v>
      </c>
      <c r="H285" s="28" t="s">
        <v>510</v>
      </c>
      <c r="I285" s="26">
        <v>1647105</v>
      </c>
      <c r="J285" s="26"/>
      <c r="K285" s="26">
        <v>131768</v>
      </c>
      <c r="L285" s="26">
        <v>1778873</v>
      </c>
      <c r="M285" s="22">
        <v>45803</v>
      </c>
      <c r="N285"/>
      <c r="O285"/>
    </row>
    <row r="286" spans="1:15" x14ac:dyDescent="0.25">
      <c r="A286" s="16" t="s">
        <v>12</v>
      </c>
      <c r="B286" s="29">
        <f t="shared" si="10"/>
        <v>4</v>
      </c>
      <c r="C286" s="30" t="s">
        <v>292</v>
      </c>
      <c r="D286" s="30" t="s">
        <v>24</v>
      </c>
      <c r="E286" s="40">
        <v>45757</v>
      </c>
      <c r="F286" s="28" t="s">
        <v>487</v>
      </c>
      <c r="G286" s="28" t="s">
        <v>489</v>
      </c>
      <c r="H286" s="28" t="s">
        <v>491</v>
      </c>
      <c r="I286" s="26">
        <v>935360</v>
      </c>
      <c r="J286" s="26"/>
      <c r="K286" s="26">
        <v>74829</v>
      </c>
      <c r="L286" s="26">
        <v>1010189</v>
      </c>
      <c r="M286" s="22">
        <v>45803</v>
      </c>
      <c r="N286"/>
      <c r="O286"/>
    </row>
    <row r="287" spans="1:15" x14ac:dyDescent="0.25">
      <c r="A287" s="16" t="s">
        <v>12</v>
      </c>
      <c r="B287" s="29">
        <f t="shared" si="10"/>
        <v>4</v>
      </c>
      <c r="C287" s="30" t="s">
        <v>293</v>
      </c>
      <c r="D287" s="30" t="s">
        <v>24</v>
      </c>
      <c r="E287" s="40">
        <v>45757</v>
      </c>
      <c r="F287" s="28" t="s">
        <v>487</v>
      </c>
      <c r="G287" s="28" t="s">
        <v>489</v>
      </c>
      <c r="H287" s="28" t="s">
        <v>495</v>
      </c>
      <c r="I287" s="26">
        <v>776636</v>
      </c>
      <c r="J287" s="26"/>
      <c r="K287" s="26">
        <v>62131</v>
      </c>
      <c r="L287" s="26">
        <v>838767</v>
      </c>
      <c r="M287" s="22">
        <v>45803</v>
      </c>
      <c r="N287"/>
      <c r="O287"/>
    </row>
    <row r="288" spans="1:15" x14ac:dyDescent="0.25">
      <c r="A288" s="16" t="s">
        <v>12</v>
      </c>
      <c r="B288" s="29">
        <f t="shared" si="10"/>
        <v>4</v>
      </c>
      <c r="C288" s="30" t="s">
        <v>294</v>
      </c>
      <c r="D288" s="30" t="s">
        <v>24</v>
      </c>
      <c r="E288" s="40">
        <v>45757</v>
      </c>
      <c r="F288" s="28" t="s">
        <v>487</v>
      </c>
      <c r="G288" s="28" t="s">
        <v>489</v>
      </c>
      <c r="H288" s="28" t="s">
        <v>508</v>
      </c>
      <c r="I288" s="26">
        <v>682053</v>
      </c>
      <c r="J288" s="26"/>
      <c r="K288" s="26">
        <v>54564</v>
      </c>
      <c r="L288" s="26">
        <v>736617</v>
      </c>
      <c r="M288" s="22">
        <v>45803</v>
      </c>
      <c r="N288"/>
      <c r="O288"/>
    </row>
    <row r="289" spans="1:15" x14ac:dyDescent="0.25">
      <c r="A289" s="16" t="s">
        <v>12</v>
      </c>
      <c r="B289" s="29">
        <f t="shared" si="10"/>
        <v>4</v>
      </c>
      <c r="C289" s="30" t="s">
        <v>295</v>
      </c>
      <c r="D289" s="30" t="s">
        <v>24</v>
      </c>
      <c r="E289" s="40">
        <v>45758</v>
      </c>
      <c r="F289" s="28" t="s">
        <v>487</v>
      </c>
      <c r="G289" s="28" t="s">
        <v>489</v>
      </c>
      <c r="H289" s="28" t="s">
        <v>494</v>
      </c>
      <c r="I289" s="26">
        <v>2229764</v>
      </c>
      <c r="J289" s="26"/>
      <c r="K289" s="26">
        <v>178381</v>
      </c>
      <c r="L289" s="26">
        <v>2408145</v>
      </c>
      <c r="M289" s="22">
        <v>45803</v>
      </c>
      <c r="N289"/>
      <c r="O289"/>
    </row>
    <row r="290" spans="1:15" ht="25.5" x14ac:dyDescent="0.25">
      <c r="A290" s="16" t="s">
        <v>12</v>
      </c>
      <c r="B290" s="29">
        <f t="shared" si="10"/>
        <v>4</v>
      </c>
      <c r="C290" s="30" t="s">
        <v>296</v>
      </c>
      <c r="D290" s="30" t="s">
        <v>24</v>
      </c>
      <c r="E290" s="40">
        <v>45761</v>
      </c>
      <c r="F290" s="28" t="s">
        <v>487</v>
      </c>
      <c r="G290" s="28" t="s">
        <v>489</v>
      </c>
      <c r="H290" s="28" t="s">
        <v>498</v>
      </c>
      <c r="I290" s="26">
        <v>2790360</v>
      </c>
      <c r="J290" s="26"/>
      <c r="K290" s="26">
        <v>223229</v>
      </c>
      <c r="L290" s="26">
        <v>3013589</v>
      </c>
      <c r="M290" s="22">
        <v>45803</v>
      </c>
      <c r="N290"/>
      <c r="O290"/>
    </row>
    <row r="291" spans="1:15" x14ac:dyDescent="0.25">
      <c r="A291" s="16" t="s">
        <v>12</v>
      </c>
      <c r="B291" s="29">
        <f t="shared" si="10"/>
        <v>4</v>
      </c>
      <c r="C291" s="30" t="s">
        <v>297</v>
      </c>
      <c r="D291" s="30" t="s">
        <v>24</v>
      </c>
      <c r="E291" s="40">
        <v>45761</v>
      </c>
      <c r="F291" s="28" t="s">
        <v>487</v>
      </c>
      <c r="G291" s="28" t="s">
        <v>489</v>
      </c>
      <c r="H291" s="28" t="s">
        <v>523</v>
      </c>
      <c r="I291" s="26">
        <v>3888810</v>
      </c>
      <c r="J291" s="26"/>
      <c r="K291" s="26">
        <v>311105</v>
      </c>
      <c r="L291" s="26">
        <v>4199915</v>
      </c>
      <c r="M291" s="22">
        <v>45803</v>
      </c>
      <c r="N291"/>
      <c r="O291"/>
    </row>
    <row r="292" spans="1:15" x14ac:dyDescent="0.25">
      <c r="A292" s="16" t="s">
        <v>12</v>
      </c>
      <c r="B292" s="29">
        <f t="shared" si="10"/>
        <v>4</v>
      </c>
      <c r="C292" s="30" t="s">
        <v>298</v>
      </c>
      <c r="D292" s="30" t="s">
        <v>24</v>
      </c>
      <c r="E292" s="40">
        <v>45761</v>
      </c>
      <c r="F292" s="28" t="s">
        <v>487</v>
      </c>
      <c r="G292" s="28" t="s">
        <v>489</v>
      </c>
      <c r="H292" s="28" t="s">
        <v>502</v>
      </c>
      <c r="I292" s="26">
        <v>840574</v>
      </c>
      <c r="J292" s="26"/>
      <c r="K292" s="26">
        <v>67246</v>
      </c>
      <c r="L292" s="26">
        <v>907820</v>
      </c>
      <c r="M292" s="22">
        <v>45803</v>
      </c>
      <c r="N292"/>
      <c r="O292"/>
    </row>
    <row r="293" spans="1:15" x14ac:dyDescent="0.25">
      <c r="A293" s="16" t="s">
        <v>12</v>
      </c>
      <c r="B293" s="29">
        <f t="shared" si="10"/>
        <v>4</v>
      </c>
      <c r="C293" s="30" t="s">
        <v>299</v>
      </c>
      <c r="D293" s="30" t="s">
        <v>24</v>
      </c>
      <c r="E293" s="40">
        <v>45761</v>
      </c>
      <c r="F293" s="28" t="s">
        <v>487</v>
      </c>
      <c r="G293" s="28" t="s">
        <v>489</v>
      </c>
      <c r="H293" s="28" t="s">
        <v>492</v>
      </c>
      <c r="I293" s="26">
        <v>1036527</v>
      </c>
      <c r="J293" s="26"/>
      <c r="K293" s="26">
        <v>82922</v>
      </c>
      <c r="L293" s="26">
        <v>1119449</v>
      </c>
      <c r="M293" s="22">
        <v>45803</v>
      </c>
      <c r="N293"/>
      <c r="O293"/>
    </row>
    <row r="294" spans="1:15" x14ac:dyDescent="0.25">
      <c r="A294" s="16" t="s">
        <v>12</v>
      </c>
      <c r="B294" s="29">
        <f t="shared" si="10"/>
        <v>4</v>
      </c>
      <c r="C294" s="30" t="s">
        <v>300</v>
      </c>
      <c r="D294" s="30" t="s">
        <v>24</v>
      </c>
      <c r="E294" s="40">
        <v>45761</v>
      </c>
      <c r="F294" s="28" t="s">
        <v>487</v>
      </c>
      <c r="G294" s="28" t="s">
        <v>489</v>
      </c>
      <c r="H294" s="28" t="s">
        <v>504</v>
      </c>
      <c r="I294" s="26">
        <v>910629</v>
      </c>
      <c r="J294" s="26"/>
      <c r="K294" s="26">
        <v>72850</v>
      </c>
      <c r="L294" s="26">
        <v>983479</v>
      </c>
      <c r="M294" s="22">
        <v>45803</v>
      </c>
      <c r="N294"/>
      <c r="O294"/>
    </row>
    <row r="295" spans="1:15" x14ac:dyDescent="0.25">
      <c r="A295" s="16" t="s">
        <v>12</v>
      </c>
      <c r="B295" s="29">
        <f t="shared" si="10"/>
        <v>4</v>
      </c>
      <c r="C295" s="30" t="s">
        <v>301</v>
      </c>
      <c r="D295" s="30" t="s">
        <v>24</v>
      </c>
      <c r="E295" s="40">
        <v>45761</v>
      </c>
      <c r="F295" s="28" t="s">
        <v>487</v>
      </c>
      <c r="G295" s="28" t="s">
        <v>489</v>
      </c>
      <c r="H295" s="28" t="s">
        <v>507</v>
      </c>
      <c r="I295" s="26">
        <v>1103176</v>
      </c>
      <c r="J295" s="26"/>
      <c r="K295" s="26">
        <v>88254</v>
      </c>
      <c r="L295" s="26">
        <v>1191430</v>
      </c>
      <c r="M295" s="22">
        <v>45803</v>
      </c>
      <c r="N295"/>
      <c r="O295"/>
    </row>
    <row r="296" spans="1:15" x14ac:dyDescent="0.25">
      <c r="A296" s="16" t="s">
        <v>12</v>
      </c>
      <c r="B296" s="29">
        <f t="shared" si="10"/>
        <v>4</v>
      </c>
      <c r="C296" s="30" t="s">
        <v>302</v>
      </c>
      <c r="D296" s="30" t="s">
        <v>24</v>
      </c>
      <c r="E296" s="40">
        <v>45761</v>
      </c>
      <c r="F296" s="28" t="s">
        <v>487</v>
      </c>
      <c r="G296" s="28" t="s">
        <v>489</v>
      </c>
      <c r="H296" s="28" t="s">
        <v>509</v>
      </c>
      <c r="I296" s="26">
        <v>2327682</v>
      </c>
      <c r="J296" s="26"/>
      <c r="K296" s="26">
        <v>186215</v>
      </c>
      <c r="L296" s="26">
        <v>2513897</v>
      </c>
      <c r="M296" s="22">
        <v>45803</v>
      </c>
      <c r="N296"/>
      <c r="O296"/>
    </row>
    <row r="297" spans="1:15" x14ac:dyDescent="0.25">
      <c r="A297" s="16" t="s">
        <v>12</v>
      </c>
      <c r="B297" s="29">
        <f t="shared" si="10"/>
        <v>4</v>
      </c>
      <c r="C297" s="30" t="s">
        <v>303</v>
      </c>
      <c r="D297" s="30" t="s">
        <v>24</v>
      </c>
      <c r="E297" s="40">
        <v>45761</v>
      </c>
      <c r="F297" s="28" t="s">
        <v>487</v>
      </c>
      <c r="G297" s="28" t="s">
        <v>489</v>
      </c>
      <c r="H297" s="28" t="s">
        <v>499</v>
      </c>
      <c r="I297" s="26">
        <v>1250348</v>
      </c>
      <c r="J297" s="26"/>
      <c r="K297" s="26">
        <v>100028</v>
      </c>
      <c r="L297" s="26">
        <v>1350376</v>
      </c>
      <c r="M297" s="22">
        <v>45803</v>
      </c>
      <c r="N297"/>
      <c r="O297"/>
    </row>
    <row r="298" spans="1:15" x14ac:dyDescent="0.25">
      <c r="A298" s="16" t="s">
        <v>12</v>
      </c>
      <c r="B298" s="29">
        <f t="shared" si="10"/>
        <v>4</v>
      </c>
      <c r="C298" s="30" t="s">
        <v>304</v>
      </c>
      <c r="D298" s="30" t="s">
        <v>24</v>
      </c>
      <c r="E298" s="40">
        <v>45761</v>
      </c>
      <c r="F298" s="28" t="s">
        <v>487</v>
      </c>
      <c r="G298" s="28" t="s">
        <v>489</v>
      </c>
      <c r="H298" s="28" t="s">
        <v>521</v>
      </c>
      <c r="I298" s="26">
        <v>1598065</v>
      </c>
      <c r="J298" s="26"/>
      <c r="K298" s="26">
        <v>127845</v>
      </c>
      <c r="L298" s="26">
        <v>1725910</v>
      </c>
      <c r="M298" s="22">
        <v>45803</v>
      </c>
      <c r="N298"/>
      <c r="O298"/>
    </row>
    <row r="299" spans="1:15" x14ac:dyDescent="0.25">
      <c r="A299" s="16" t="s">
        <v>12</v>
      </c>
      <c r="B299" s="29">
        <f t="shared" si="10"/>
        <v>4</v>
      </c>
      <c r="C299" s="30" t="s">
        <v>305</v>
      </c>
      <c r="D299" s="30" t="s">
        <v>24</v>
      </c>
      <c r="E299" s="40">
        <v>45761</v>
      </c>
      <c r="F299" s="28" t="s">
        <v>487</v>
      </c>
      <c r="G299" s="28" t="s">
        <v>489</v>
      </c>
      <c r="H299" s="28" t="s">
        <v>505</v>
      </c>
      <c r="I299" s="26">
        <v>1119610</v>
      </c>
      <c r="J299" s="26"/>
      <c r="K299" s="26">
        <v>89569</v>
      </c>
      <c r="L299" s="26">
        <v>1209179</v>
      </c>
      <c r="M299" s="22">
        <v>45803</v>
      </c>
      <c r="N299"/>
      <c r="O299"/>
    </row>
    <row r="300" spans="1:15" x14ac:dyDescent="0.25">
      <c r="A300" s="16" t="s">
        <v>12</v>
      </c>
      <c r="B300" s="29">
        <f t="shared" si="10"/>
        <v>4</v>
      </c>
      <c r="C300" s="30" t="s">
        <v>306</v>
      </c>
      <c r="D300" s="30" t="s">
        <v>24</v>
      </c>
      <c r="E300" s="40">
        <v>45762</v>
      </c>
      <c r="F300" s="28" t="s">
        <v>487</v>
      </c>
      <c r="G300" s="28" t="s">
        <v>489</v>
      </c>
      <c r="H300" s="28" t="s">
        <v>519</v>
      </c>
      <c r="I300" s="26">
        <v>542214</v>
      </c>
      <c r="J300" s="26"/>
      <c r="K300" s="26">
        <v>43377</v>
      </c>
      <c r="L300" s="26">
        <v>585591</v>
      </c>
      <c r="M300" s="22">
        <v>45803</v>
      </c>
      <c r="N300"/>
      <c r="O300"/>
    </row>
    <row r="301" spans="1:15" x14ac:dyDescent="0.25">
      <c r="A301" s="16" t="s">
        <v>12</v>
      </c>
      <c r="B301" s="29">
        <f t="shared" si="10"/>
        <v>4</v>
      </c>
      <c r="C301" s="30" t="s">
        <v>307</v>
      </c>
      <c r="D301" s="30" t="s">
        <v>24</v>
      </c>
      <c r="E301" s="40">
        <v>45763</v>
      </c>
      <c r="F301" s="28" t="s">
        <v>487</v>
      </c>
      <c r="G301" s="28" t="s">
        <v>489</v>
      </c>
      <c r="H301" s="28" t="s">
        <v>525</v>
      </c>
      <c r="I301" s="26">
        <v>1576785</v>
      </c>
      <c r="J301" s="26"/>
      <c r="K301" s="26">
        <v>126143</v>
      </c>
      <c r="L301" s="26">
        <v>1702928</v>
      </c>
      <c r="M301" s="22">
        <v>45803</v>
      </c>
      <c r="N301"/>
      <c r="O301"/>
    </row>
    <row r="302" spans="1:15" x14ac:dyDescent="0.25">
      <c r="A302" s="16" t="s">
        <v>12</v>
      </c>
      <c r="B302" s="29">
        <f t="shared" si="10"/>
        <v>4</v>
      </c>
      <c r="C302" s="30" t="s">
        <v>308</v>
      </c>
      <c r="D302" s="30" t="s">
        <v>24</v>
      </c>
      <c r="E302" s="40">
        <v>45763</v>
      </c>
      <c r="F302" s="28" t="s">
        <v>487</v>
      </c>
      <c r="G302" s="28" t="s">
        <v>489</v>
      </c>
      <c r="H302" s="28" t="s">
        <v>496</v>
      </c>
      <c r="I302" s="26">
        <v>760668</v>
      </c>
      <c r="J302" s="26"/>
      <c r="K302" s="26">
        <v>60853</v>
      </c>
      <c r="L302" s="26">
        <v>821521</v>
      </c>
      <c r="M302" s="22">
        <v>45803</v>
      </c>
      <c r="N302"/>
      <c r="O302"/>
    </row>
    <row r="303" spans="1:15" x14ac:dyDescent="0.25">
      <c r="A303" s="16" t="s">
        <v>12</v>
      </c>
      <c r="B303" s="29">
        <f t="shared" si="10"/>
        <v>4</v>
      </c>
      <c r="C303" s="30" t="s">
        <v>309</v>
      </c>
      <c r="D303" s="30" t="s">
        <v>24</v>
      </c>
      <c r="E303" s="40">
        <v>45763</v>
      </c>
      <c r="F303" s="28" t="s">
        <v>487</v>
      </c>
      <c r="G303" s="28" t="s">
        <v>489</v>
      </c>
      <c r="H303" s="28" t="s">
        <v>503</v>
      </c>
      <c r="I303" s="26">
        <v>1640303</v>
      </c>
      <c r="J303" s="26"/>
      <c r="K303" s="26">
        <v>131224</v>
      </c>
      <c r="L303" s="26">
        <v>1771527</v>
      </c>
      <c r="M303" s="22">
        <v>45803</v>
      </c>
      <c r="N303"/>
      <c r="O303"/>
    </row>
    <row r="304" spans="1:15" x14ac:dyDescent="0.25">
      <c r="A304" s="16" t="s">
        <v>12</v>
      </c>
      <c r="B304" s="29">
        <f t="shared" si="10"/>
        <v>4</v>
      </c>
      <c r="C304" s="30" t="s">
        <v>310</v>
      </c>
      <c r="D304" s="30" t="s">
        <v>24</v>
      </c>
      <c r="E304" s="40">
        <v>45763</v>
      </c>
      <c r="F304" s="28" t="s">
        <v>487</v>
      </c>
      <c r="G304" s="28" t="s">
        <v>489</v>
      </c>
      <c r="H304" s="28" t="s">
        <v>534</v>
      </c>
      <c r="I304" s="26">
        <v>348795</v>
      </c>
      <c r="J304" s="26"/>
      <c r="K304" s="26">
        <v>27904</v>
      </c>
      <c r="L304" s="26">
        <v>376699</v>
      </c>
      <c r="M304" s="22">
        <v>45803</v>
      </c>
      <c r="N304"/>
      <c r="O304"/>
    </row>
    <row r="305" spans="1:15" x14ac:dyDescent="0.25">
      <c r="A305" s="16" t="s">
        <v>12</v>
      </c>
      <c r="B305" s="29">
        <f t="shared" si="10"/>
        <v>4</v>
      </c>
      <c r="C305" s="30" t="s">
        <v>311</v>
      </c>
      <c r="D305" s="30" t="s">
        <v>24</v>
      </c>
      <c r="E305" s="40">
        <v>45763</v>
      </c>
      <c r="F305" s="28" t="s">
        <v>487</v>
      </c>
      <c r="G305" s="28" t="s">
        <v>489</v>
      </c>
      <c r="H305" s="28" t="s">
        <v>522</v>
      </c>
      <c r="I305" s="26">
        <v>669305</v>
      </c>
      <c r="J305" s="26"/>
      <c r="K305" s="26">
        <v>53544</v>
      </c>
      <c r="L305" s="26">
        <v>722849</v>
      </c>
      <c r="M305" s="22">
        <v>45803</v>
      </c>
      <c r="N305"/>
      <c r="O305"/>
    </row>
    <row r="306" spans="1:15" x14ac:dyDescent="0.25">
      <c r="A306" s="16" t="s">
        <v>12</v>
      </c>
      <c r="B306" s="29">
        <f t="shared" si="10"/>
        <v>4</v>
      </c>
      <c r="C306" s="30" t="s">
        <v>312</v>
      </c>
      <c r="D306" s="30" t="s">
        <v>24</v>
      </c>
      <c r="E306" s="40">
        <v>45763</v>
      </c>
      <c r="F306" s="28" t="s">
        <v>487</v>
      </c>
      <c r="G306" s="28" t="s">
        <v>489</v>
      </c>
      <c r="H306" s="28" t="s">
        <v>516</v>
      </c>
      <c r="I306" s="26">
        <v>615598</v>
      </c>
      <c r="J306" s="26"/>
      <c r="K306" s="26">
        <v>49248</v>
      </c>
      <c r="L306" s="26">
        <v>664846</v>
      </c>
      <c r="M306" s="22">
        <v>45803</v>
      </c>
      <c r="N306"/>
      <c r="O306"/>
    </row>
    <row r="307" spans="1:15" x14ac:dyDescent="0.25">
      <c r="A307" s="16" t="s">
        <v>12</v>
      </c>
      <c r="B307" s="29">
        <f t="shared" si="10"/>
        <v>4</v>
      </c>
      <c r="C307" s="30" t="s">
        <v>313</v>
      </c>
      <c r="D307" s="30" t="s">
        <v>24</v>
      </c>
      <c r="E307" s="40">
        <v>45763</v>
      </c>
      <c r="F307" s="28" t="s">
        <v>487</v>
      </c>
      <c r="G307" s="28" t="s">
        <v>489</v>
      </c>
      <c r="H307" s="28" t="s">
        <v>535</v>
      </c>
      <c r="I307" s="26">
        <v>1192835</v>
      </c>
      <c r="J307" s="26"/>
      <c r="K307" s="26">
        <v>95427</v>
      </c>
      <c r="L307" s="26">
        <v>1288262</v>
      </c>
      <c r="M307" s="22">
        <v>45803</v>
      </c>
      <c r="N307"/>
      <c r="O307"/>
    </row>
    <row r="308" spans="1:15" x14ac:dyDescent="0.25">
      <c r="A308" s="16" t="s">
        <v>12</v>
      </c>
      <c r="B308" s="29">
        <f t="shared" si="10"/>
        <v>4</v>
      </c>
      <c r="C308" s="30" t="s">
        <v>314</v>
      </c>
      <c r="D308" s="30" t="s">
        <v>24</v>
      </c>
      <c r="E308" s="40">
        <v>45763</v>
      </c>
      <c r="F308" s="28" t="s">
        <v>487</v>
      </c>
      <c r="G308" s="28" t="s">
        <v>489</v>
      </c>
      <c r="H308" s="28" t="s">
        <v>526</v>
      </c>
      <c r="I308" s="26">
        <v>1269275</v>
      </c>
      <c r="J308" s="26"/>
      <c r="K308" s="26">
        <v>101542</v>
      </c>
      <c r="L308" s="26">
        <v>1370817</v>
      </c>
      <c r="M308" s="22">
        <v>45803</v>
      </c>
      <c r="N308"/>
      <c r="O308"/>
    </row>
    <row r="309" spans="1:15" x14ac:dyDescent="0.25">
      <c r="A309" s="16" t="s">
        <v>12</v>
      </c>
      <c r="B309" s="29">
        <f t="shared" si="10"/>
        <v>4</v>
      </c>
      <c r="C309" s="30" t="s">
        <v>315</v>
      </c>
      <c r="D309" s="30" t="s">
        <v>24</v>
      </c>
      <c r="E309" s="40">
        <v>45764</v>
      </c>
      <c r="F309" s="28" t="s">
        <v>487</v>
      </c>
      <c r="G309" s="28" t="s">
        <v>489</v>
      </c>
      <c r="H309" s="28" t="s">
        <v>513</v>
      </c>
      <c r="I309" s="26">
        <v>910352</v>
      </c>
      <c r="J309" s="26"/>
      <c r="K309" s="26">
        <v>72828</v>
      </c>
      <c r="L309" s="26">
        <v>983180</v>
      </c>
      <c r="M309" s="22">
        <v>45803</v>
      </c>
      <c r="N309"/>
      <c r="O309"/>
    </row>
    <row r="310" spans="1:15" x14ac:dyDescent="0.25">
      <c r="A310" s="16" t="s">
        <v>12</v>
      </c>
      <c r="B310" s="29">
        <f t="shared" si="10"/>
        <v>4</v>
      </c>
      <c r="C310" s="30" t="s">
        <v>316</v>
      </c>
      <c r="D310" s="30" t="s">
        <v>24</v>
      </c>
      <c r="E310" s="40">
        <v>45766</v>
      </c>
      <c r="F310" s="28" t="s">
        <v>487</v>
      </c>
      <c r="G310" s="28" t="s">
        <v>489</v>
      </c>
      <c r="H310" s="28" t="s">
        <v>527</v>
      </c>
      <c r="I310" s="26">
        <v>740098</v>
      </c>
      <c r="J310" s="26"/>
      <c r="K310" s="26">
        <v>59208</v>
      </c>
      <c r="L310" s="26">
        <v>799306</v>
      </c>
      <c r="M310" s="22">
        <v>45803</v>
      </c>
      <c r="N310"/>
      <c r="O310"/>
    </row>
    <row r="311" spans="1:15" x14ac:dyDescent="0.25">
      <c r="A311" s="16" t="s">
        <v>12</v>
      </c>
      <c r="B311" s="29">
        <f t="shared" si="10"/>
        <v>4</v>
      </c>
      <c r="C311" s="30" t="s">
        <v>317</v>
      </c>
      <c r="D311" s="30" t="s">
        <v>24</v>
      </c>
      <c r="E311" s="40">
        <v>45766</v>
      </c>
      <c r="F311" s="28" t="s">
        <v>487</v>
      </c>
      <c r="G311" s="28" t="s">
        <v>489</v>
      </c>
      <c r="H311" s="28" t="s">
        <v>539</v>
      </c>
      <c r="I311" s="26">
        <v>1240595</v>
      </c>
      <c r="J311" s="26"/>
      <c r="K311" s="26">
        <v>99248</v>
      </c>
      <c r="L311" s="26">
        <v>1339843</v>
      </c>
      <c r="M311" s="22">
        <v>45803</v>
      </c>
      <c r="N311"/>
      <c r="O311"/>
    </row>
    <row r="312" spans="1:15" x14ac:dyDescent="0.25">
      <c r="A312" s="16" t="s">
        <v>12</v>
      </c>
      <c r="B312" s="29">
        <f t="shared" si="10"/>
        <v>4</v>
      </c>
      <c r="C312" s="30" t="s">
        <v>318</v>
      </c>
      <c r="D312" s="30" t="s">
        <v>24</v>
      </c>
      <c r="E312" s="40">
        <v>45766</v>
      </c>
      <c r="F312" s="28" t="s">
        <v>487</v>
      </c>
      <c r="G312" s="28" t="s">
        <v>489</v>
      </c>
      <c r="H312" s="28" t="s">
        <v>492</v>
      </c>
      <c r="I312" s="26">
        <v>1357380</v>
      </c>
      <c r="J312" s="26"/>
      <c r="K312" s="26">
        <v>108590</v>
      </c>
      <c r="L312" s="26">
        <v>1465970</v>
      </c>
      <c r="M312" s="22">
        <v>45803</v>
      </c>
      <c r="N312"/>
      <c r="O312"/>
    </row>
    <row r="313" spans="1:15" x14ac:dyDescent="0.25">
      <c r="A313" s="16" t="s">
        <v>12</v>
      </c>
      <c r="B313" s="29">
        <f t="shared" si="10"/>
        <v>4</v>
      </c>
      <c r="C313" s="30" t="s">
        <v>319</v>
      </c>
      <c r="D313" s="30" t="s">
        <v>24</v>
      </c>
      <c r="E313" s="40">
        <v>45768</v>
      </c>
      <c r="F313" s="28" t="s">
        <v>487</v>
      </c>
      <c r="G313" s="28" t="s">
        <v>489</v>
      </c>
      <c r="H313" s="28" t="s">
        <v>510</v>
      </c>
      <c r="I313" s="26">
        <v>2453355</v>
      </c>
      <c r="J313" s="26"/>
      <c r="K313" s="26">
        <v>196268</v>
      </c>
      <c r="L313" s="26">
        <v>2649623</v>
      </c>
      <c r="M313" s="22">
        <v>45803</v>
      </c>
      <c r="N313"/>
      <c r="O313"/>
    </row>
    <row r="314" spans="1:15" x14ac:dyDescent="0.25">
      <c r="A314" s="16" t="s">
        <v>12</v>
      </c>
      <c r="B314" s="29">
        <f t="shared" si="10"/>
        <v>4</v>
      </c>
      <c r="C314" s="30" t="s">
        <v>320</v>
      </c>
      <c r="D314" s="30" t="s">
        <v>24</v>
      </c>
      <c r="E314" s="40">
        <v>45768</v>
      </c>
      <c r="F314" s="28" t="s">
        <v>487</v>
      </c>
      <c r="G314" s="28" t="s">
        <v>489</v>
      </c>
      <c r="H314" s="28" t="s">
        <v>540</v>
      </c>
      <c r="I314" s="26">
        <v>952150</v>
      </c>
      <c r="J314" s="26"/>
      <c r="K314" s="26">
        <v>76172</v>
      </c>
      <c r="L314" s="26">
        <v>1028322</v>
      </c>
      <c r="M314" s="22">
        <v>45803</v>
      </c>
      <c r="N314"/>
      <c r="O314"/>
    </row>
    <row r="315" spans="1:15" x14ac:dyDescent="0.25">
      <c r="A315" s="16" t="s">
        <v>12</v>
      </c>
      <c r="B315" s="29">
        <f t="shared" si="10"/>
        <v>4</v>
      </c>
      <c r="C315" s="30" t="s">
        <v>321</v>
      </c>
      <c r="D315" s="30" t="s">
        <v>24</v>
      </c>
      <c r="E315" s="40">
        <v>45768</v>
      </c>
      <c r="F315" s="28" t="s">
        <v>487</v>
      </c>
      <c r="G315" s="28" t="s">
        <v>489</v>
      </c>
      <c r="H315" s="28" t="s">
        <v>495</v>
      </c>
      <c r="I315" s="26">
        <v>1036527</v>
      </c>
      <c r="J315" s="26"/>
      <c r="K315" s="26">
        <v>82922</v>
      </c>
      <c r="L315" s="26">
        <v>1119449</v>
      </c>
      <c r="M315" s="22">
        <v>45803</v>
      </c>
      <c r="N315"/>
      <c r="O315"/>
    </row>
    <row r="316" spans="1:15" x14ac:dyDescent="0.25">
      <c r="A316" s="16" t="s">
        <v>12</v>
      </c>
      <c r="B316" s="29">
        <f t="shared" si="10"/>
        <v>4</v>
      </c>
      <c r="C316" s="30" t="s">
        <v>322</v>
      </c>
      <c r="D316" s="30" t="s">
        <v>24</v>
      </c>
      <c r="E316" s="40">
        <v>45768</v>
      </c>
      <c r="F316" s="28" t="s">
        <v>487</v>
      </c>
      <c r="G316" s="28" t="s">
        <v>489</v>
      </c>
      <c r="H316" s="28" t="s">
        <v>497</v>
      </c>
      <c r="I316" s="26">
        <v>1068994</v>
      </c>
      <c r="J316" s="26"/>
      <c r="K316" s="26">
        <v>85520</v>
      </c>
      <c r="L316" s="26">
        <v>1154514</v>
      </c>
      <c r="M316" s="22">
        <v>45803</v>
      </c>
      <c r="N316"/>
      <c r="O316"/>
    </row>
    <row r="317" spans="1:15" x14ac:dyDescent="0.25">
      <c r="A317" s="16" t="s">
        <v>12</v>
      </c>
      <c r="B317" s="29">
        <f t="shared" si="10"/>
        <v>4</v>
      </c>
      <c r="C317" s="30" t="s">
        <v>323</v>
      </c>
      <c r="D317" s="30" t="s">
        <v>24</v>
      </c>
      <c r="E317" s="40">
        <v>45768</v>
      </c>
      <c r="F317" s="28" t="s">
        <v>487</v>
      </c>
      <c r="G317" s="28" t="s">
        <v>489</v>
      </c>
      <c r="H317" s="28" t="s">
        <v>494</v>
      </c>
      <c r="I317" s="26">
        <v>2428158</v>
      </c>
      <c r="J317" s="26"/>
      <c r="K317" s="26">
        <v>194253</v>
      </c>
      <c r="L317" s="26">
        <v>2622411</v>
      </c>
      <c r="M317" s="22">
        <v>45803</v>
      </c>
      <c r="N317"/>
      <c r="O317"/>
    </row>
    <row r="318" spans="1:15" x14ac:dyDescent="0.25">
      <c r="A318" s="16" t="s">
        <v>12</v>
      </c>
      <c r="B318" s="29">
        <f t="shared" si="10"/>
        <v>4</v>
      </c>
      <c r="C318" s="30" t="s">
        <v>324</v>
      </c>
      <c r="D318" s="30" t="s">
        <v>24</v>
      </c>
      <c r="E318" s="40">
        <v>45768</v>
      </c>
      <c r="F318" s="28" t="s">
        <v>487</v>
      </c>
      <c r="G318" s="28" t="s">
        <v>489</v>
      </c>
      <c r="H318" s="28" t="s">
        <v>535</v>
      </c>
      <c r="I318" s="26">
        <v>1121694</v>
      </c>
      <c r="J318" s="26"/>
      <c r="K318" s="26">
        <v>89736</v>
      </c>
      <c r="L318" s="26">
        <v>1211430</v>
      </c>
      <c r="M318" s="22">
        <v>45803</v>
      </c>
      <c r="N318"/>
      <c r="O318"/>
    </row>
    <row r="319" spans="1:15" x14ac:dyDescent="0.25">
      <c r="A319" s="16" t="s">
        <v>12</v>
      </c>
      <c r="B319" s="29">
        <f t="shared" si="10"/>
        <v>4</v>
      </c>
      <c r="C319" s="30" t="s">
        <v>325</v>
      </c>
      <c r="D319" s="30" t="s">
        <v>24</v>
      </c>
      <c r="E319" s="40">
        <v>45768</v>
      </c>
      <c r="F319" s="28" t="s">
        <v>487</v>
      </c>
      <c r="G319" s="28" t="s">
        <v>489</v>
      </c>
      <c r="H319" s="28" t="s">
        <v>515</v>
      </c>
      <c r="I319" s="26">
        <v>624635</v>
      </c>
      <c r="J319" s="26"/>
      <c r="K319" s="26">
        <v>49971</v>
      </c>
      <c r="L319" s="26">
        <v>674606</v>
      </c>
      <c r="M319" s="22">
        <v>45803</v>
      </c>
      <c r="N319"/>
      <c r="O319"/>
    </row>
    <row r="320" spans="1:15" x14ac:dyDescent="0.25">
      <c r="A320" s="16" t="s">
        <v>12</v>
      </c>
      <c r="B320" s="29">
        <f t="shared" si="10"/>
        <v>4</v>
      </c>
      <c r="C320" s="30" t="s">
        <v>326</v>
      </c>
      <c r="D320" s="30" t="s">
        <v>24</v>
      </c>
      <c r="E320" s="40">
        <v>45768</v>
      </c>
      <c r="F320" s="28" t="s">
        <v>487</v>
      </c>
      <c r="G320" s="28" t="s">
        <v>489</v>
      </c>
      <c r="H320" s="28" t="s">
        <v>509</v>
      </c>
      <c r="I320" s="26">
        <v>3457450</v>
      </c>
      <c r="J320" s="26"/>
      <c r="K320" s="26">
        <v>276596</v>
      </c>
      <c r="L320" s="26">
        <v>3734046</v>
      </c>
      <c r="M320" s="22">
        <v>45803</v>
      </c>
      <c r="N320"/>
      <c r="O320"/>
    </row>
    <row r="321" spans="1:15" ht="25.5" x14ac:dyDescent="0.25">
      <c r="A321" s="16" t="s">
        <v>12</v>
      </c>
      <c r="B321" s="29">
        <f t="shared" si="10"/>
        <v>4</v>
      </c>
      <c r="C321" s="30" t="s">
        <v>327</v>
      </c>
      <c r="D321" s="30" t="s">
        <v>24</v>
      </c>
      <c r="E321" s="40">
        <v>45768</v>
      </c>
      <c r="F321" s="28" t="s">
        <v>487</v>
      </c>
      <c r="G321" s="28" t="s">
        <v>489</v>
      </c>
      <c r="H321" s="28" t="s">
        <v>500</v>
      </c>
      <c r="I321" s="26">
        <v>709941</v>
      </c>
      <c r="J321" s="26"/>
      <c r="K321" s="26">
        <v>56795</v>
      </c>
      <c r="L321" s="26">
        <v>766736</v>
      </c>
      <c r="M321" s="22">
        <v>45803</v>
      </c>
      <c r="N321"/>
      <c r="O321"/>
    </row>
    <row r="322" spans="1:15" x14ac:dyDescent="0.25">
      <c r="A322" s="16" t="s">
        <v>12</v>
      </c>
      <c r="B322" s="29">
        <f t="shared" si="10"/>
        <v>4</v>
      </c>
      <c r="C322" s="30" t="s">
        <v>328</v>
      </c>
      <c r="D322" s="30" t="s">
        <v>24</v>
      </c>
      <c r="E322" s="40">
        <v>45769</v>
      </c>
      <c r="F322" s="28" t="s">
        <v>487</v>
      </c>
      <c r="G322" s="28" t="s">
        <v>489</v>
      </c>
      <c r="H322" s="28" t="s">
        <v>517</v>
      </c>
      <c r="I322" s="26">
        <v>1872958</v>
      </c>
      <c r="J322" s="26"/>
      <c r="K322" s="26">
        <v>149837</v>
      </c>
      <c r="L322" s="26">
        <v>2022795</v>
      </c>
      <c r="M322" s="22">
        <v>45803</v>
      </c>
      <c r="N322"/>
      <c r="O322"/>
    </row>
    <row r="323" spans="1:15" x14ac:dyDescent="0.25">
      <c r="A323" s="16" t="s">
        <v>12</v>
      </c>
      <c r="B323" s="29">
        <f t="shared" si="10"/>
        <v>4</v>
      </c>
      <c r="C323" s="30" t="s">
        <v>329</v>
      </c>
      <c r="D323" s="30" t="s">
        <v>24</v>
      </c>
      <c r="E323" s="40">
        <v>45770</v>
      </c>
      <c r="F323" s="28" t="s">
        <v>487</v>
      </c>
      <c r="G323" s="28" t="s">
        <v>489</v>
      </c>
      <c r="H323" s="28" t="s">
        <v>541</v>
      </c>
      <c r="I323" s="26">
        <v>1419061</v>
      </c>
      <c r="J323" s="26"/>
      <c r="K323" s="26">
        <v>113525</v>
      </c>
      <c r="L323" s="26">
        <v>1532586</v>
      </c>
      <c r="M323" s="22">
        <v>45803</v>
      </c>
      <c r="N323"/>
      <c r="O323"/>
    </row>
    <row r="324" spans="1:15" x14ac:dyDescent="0.25">
      <c r="A324" s="16" t="s">
        <v>12</v>
      </c>
      <c r="B324" s="29">
        <f t="shared" ref="B324:B387" si="11">MONTH(E324)</f>
        <v>4</v>
      </c>
      <c r="C324" s="30" t="s">
        <v>330</v>
      </c>
      <c r="D324" s="30" t="s">
        <v>24</v>
      </c>
      <c r="E324" s="40">
        <v>45770</v>
      </c>
      <c r="F324" s="28" t="s">
        <v>487</v>
      </c>
      <c r="G324" s="28" t="s">
        <v>489</v>
      </c>
      <c r="H324" s="28" t="s">
        <v>537</v>
      </c>
      <c r="I324" s="26">
        <v>736632</v>
      </c>
      <c r="J324" s="26"/>
      <c r="K324" s="26">
        <v>58931</v>
      </c>
      <c r="L324" s="26">
        <v>795563</v>
      </c>
      <c r="M324" s="22">
        <v>45803</v>
      </c>
      <c r="N324"/>
      <c r="O324"/>
    </row>
    <row r="325" spans="1:15" x14ac:dyDescent="0.25">
      <c r="A325" s="16" t="s">
        <v>12</v>
      </c>
      <c r="B325" s="29">
        <f t="shared" si="11"/>
        <v>4</v>
      </c>
      <c r="C325" s="30" t="s">
        <v>331</v>
      </c>
      <c r="D325" s="30" t="s">
        <v>24</v>
      </c>
      <c r="E325" s="40">
        <v>45770</v>
      </c>
      <c r="F325" s="28" t="s">
        <v>487</v>
      </c>
      <c r="G325" s="28" t="s">
        <v>489</v>
      </c>
      <c r="H325" s="28" t="s">
        <v>492</v>
      </c>
      <c r="I325" s="26">
        <v>2069125</v>
      </c>
      <c r="J325" s="26"/>
      <c r="K325" s="26">
        <v>165530</v>
      </c>
      <c r="L325" s="26">
        <v>2234655</v>
      </c>
      <c r="M325" s="22">
        <v>45803</v>
      </c>
      <c r="N325"/>
      <c r="O325"/>
    </row>
    <row r="326" spans="1:15" x14ac:dyDescent="0.25">
      <c r="A326" s="16" t="s">
        <v>12</v>
      </c>
      <c r="B326" s="29">
        <f t="shared" si="11"/>
        <v>4</v>
      </c>
      <c r="C326" s="30" t="s">
        <v>332</v>
      </c>
      <c r="D326" s="30" t="s">
        <v>24</v>
      </c>
      <c r="E326" s="40">
        <v>45771</v>
      </c>
      <c r="F326" s="28" t="s">
        <v>487</v>
      </c>
      <c r="G326" s="28" t="s">
        <v>489</v>
      </c>
      <c r="H326" s="28" t="s">
        <v>499</v>
      </c>
      <c r="I326" s="26">
        <v>1300945</v>
      </c>
      <c r="J326" s="26"/>
      <c r="K326" s="26">
        <v>104076</v>
      </c>
      <c r="L326" s="26">
        <v>1405021</v>
      </c>
      <c r="M326" s="22">
        <v>45803</v>
      </c>
      <c r="N326"/>
      <c r="O326"/>
    </row>
    <row r="327" spans="1:15" x14ac:dyDescent="0.25">
      <c r="A327" s="16" t="s">
        <v>12</v>
      </c>
      <c r="B327" s="29">
        <f t="shared" si="11"/>
        <v>4</v>
      </c>
      <c r="C327" s="30" t="s">
        <v>333</v>
      </c>
      <c r="D327" s="30" t="s">
        <v>24</v>
      </c>
      <c r="E327" s="40">
        <v>45771</v>
      </c>
      <c r="F327" s="28" t="s">
        <v>487</v>
      </c>
      <c r="G327" s="28" t="s">
        <v>489</v>
      </c>
      <c r="H327" s="28" t="s">
        <v>521</v>
      </c>
      <c r="I327" s="26">
        <v>1828991</v>
      </c>
      <c r="J327" s="26"/>
      <c r="K327" s="26">
        <v>146319</v>
      </c>
      <c r="L327" s="26">
        <v>1975310</v>
      </c>
      <c r="M327" s="22">
        <v>45803</v>
      </c>
      <c r="N327"/>
      <c r="O327"/>
    </row>
    <row r="328" spans="1:15" x14ac:dyDescent="0.25">
      <c r="A328" s="16" t="s">
        <v>12</v>
      </c>
      <c r="B328" s="29">
        <f t="shared" si="11"/>
        <v>4</v>
      </c>
      <c r="C328" s="30" t="s">
        <v>334</v>
      </c>
      <c r="D328" s="30" t="s">
        <v>24</v>
      </c>
      <c r="E328" s="40">
        <v>45771</v>
      </c>
      <c r="F328" s="28" t="s">
        <v>487</v>
      </c>
      <c r="G328" s="28" t="s">
        <v>489</v>
      </c>
      <c r="H328" s="28" t="s">
        <v>529</v>
      </c>
      <c r="I328" s="26">
        <v>602007</v>
      </c>
      <c r="J328" s="26"/>
      <c r="K328" s="26">
        <v>48161</v>
      </c>
      <c r="L328" s="26">
        <v>650168</v>
      </c>
      <c r="M328" s="22">
        <v>45803</v>
      </c>
      <c r="N328"/>
      <c r="O328"/>
    </row>
    <row r="329" spans="1:15" x14ac:dyDescent="0.25">
      <c r="A329" s="16" t="s">
        <v>12</v>
      </c>
      <c r="B329" s="29">
        <f t="shared" si="11"/>
        <v>4</v>
      </c>
      <c r="C329" s="30" t="s">
        <v>335</v>
      </c>
      <c r="D329" s="30" t="s">
        <v>24</v>
      </c>
      <c r="E329" s="40">
        <v>45772</v>
      </c>
      <c r="F329" s="28" t="s">
        <v>487</v>
      </c>
      <c r="G329" s="28" t="s">
        <v>489</v>
      </c>
      <c r="H329" s="28" t="s">
        <v>526</v>
      </c>
      <c r="I329" s="26">
        <v>770815</v>
      </c>
      <c r="J329" s="26"/>
      <c r="K329" s="26">
        <v>61665</v>
      </c>
      <c r="L329" s="26">
        <v>832480</v>
      </c>
      <c r="M329" s="22">
        <v>45803</v>
      </c>
      <c r="N329"/>
      <c r="O329"/>
    </row>
    <row r="330" spans="1:15" x14ac:dyDescent="0.25">
      <c r="A330" s="16" t="s">
        <v>12</v>
      </c>
      <c r="B330" s="29">
        <f t="shared" si="11"/>
        <v>4</v>
      </c>
      <c r="C330" s="30" t="s">
        <v>336</v>
      </c>
      <c r="D330" s="30" t="s">
        <v>24</v>
      </c>
      <c r="E330" s="40">
        <v>45772</v>
      </c>
      <c r="F330" s="28" t="s">
        <v>487</v>
      </c>
      <c r="G330" s="28" t="s">
        <v>489</v>
      </c>
      <c r="H330" s="28" t="s">
        <v>531</v>
      </c>
      <c r="I330" s="26">
        <v>1004443</v>
      </c>
      <c r="J330" s="26"/>
      <c r="K330" s="26">
        <v>80355</v>
      </c>
      <c r="L330" s="26">
        <v>1084798</v>
      </c>
      <c r="M330" s="22">
        <v>45803</v>
      </c>
      <c r="N330"/>
      <c r="O330"/>
    </row>
    <row r="331" spans="1:15" x14ac:dyDescent="0.25">
      <c r="A331" s="16" t="s">
        <v>12</v>
      </c>
      <c r="B331" s="29">
        <f t="shared" si="11"/>
        <v>4</v>
      </c>
      <c r="C331" s="30" t="s">
        <v>337</v>
      </c>
      <c r="D331" s="30" t="s">
        <v>24</v>
      </c>
      <c r="E331" s="40">
        <v>45772</v>
      </c>
      <c r="F331" s="28" t="s">
        <v>487</v>
      </c>
      <c r="G331" s="28" t="s">
        <v>489</v>
      </c>
      <c r="H331" s="28" t="s">
        <v>504</v>
      </c>
      <c r="I331" s="26">
        <v>821988</v>
      </c>
      <c r="J331" s="26"/>
      <c r="K331" s="26">
        <v>65759</v>
      </c>
      <c r="L331" s="26">
        <v>887747</v>
      </c>
      <c r="M331" s="22">
        <v>45803</v>
      </c>
      <c r="N331"/>
      <c r="O331"/>
    </row>
    <row r="332" spans="1:15" x14ac:dyDescent="0.25">
      <c r="A332" s="16" t="s">
        <v>12</v>
      </c>
      <c r="B332" s="29">
        <f t="shared" si="11"/>
        <v>4</v>
      </c>
      <c r="C332" s="30" t="s">
        <v>338</v>
      </c>
      <c r="D332" s="30" t="s">
        <v>24</v>
      </c>
      <c r="E332" s="40">
        <v>45772</v>
      </c>
      <c r="F332" s="28" t="s">
        <v>487</v>
      </c>
      <c r="G332" s="28" t="s">
        <v>489</v>
      </c>
      <c r="H332" s="28" t="s">
        <v>513</v>
      </c>
      <c r="I332" s="26">
        <v>902617</v>
      </c>
      <c r="J332" s="26"/>
      <c r="K332" s="26">
        <v>72209</v>
      </c>
      <c r="L332" s="26">
        <v>974826</v>
      </c>
      <c r="M332" s="22">
        <v>45803</v>
      </c>
      <c r="N332"/>
      <c r="O332"/>
    </row>
    <row r="333" spans="1:15" x14ac:dyDescent="0.25">
      <c r="A333" s="16" t="s">
        <v>12</v>
      </c>
      <c r="B333" s="29">
        <f t="shared" si="11"/>
        <v>4</v>
      </c>
      <c r="C333" s="30" t="s">
        <v>339</v>
      </c>
      <c r="D333" s="30" t="s">
        <v>24</v>
      </c>
      <c r="E333" s="40">
        <v>45772</v>
      </c>
      <c r="F333" s="28" t="s">
        <v>487</v>
      </c>
      <c r="G333" s="28" t="s">
        <v>489</v>
      </c>
      <c r="H333" s="28" t="s">
        <v>534</v>
      </c>
      <c r="I333" s="26">
        <v>418554</v>
      </c>
      <c r="J333" s="26"/>
      <c r="K333" s="26">
        <v>33484</v>
      </c>
      <c r="L333" s="26">
        <v>452038</v>
      </c>
      <c r="M333" s="22">
        <v>45803</v>
      </c>
      <c r="N333"/>
      <c r="O333"/>
    </row>
    <row r="334" spans="1:15" x14ac:dyDescent="0.25">
      <c r="A334" s="16" t="s">
        <v>12</v>
      </c>
      <c r="B334" s="29">
        <f t="shared" si="11"/>
        <v>4</v>
      </c>
      <c r="C334" s="30" t="s">
        <v>340</v>
      </c>
      <c r="D334" s="30" t="s">
        <v>24</v>
      </c>
      <c r="E334" s="40">
        <v>45772</v>
      </c>
      <c r="F334" s="28" t="s">
        <v>487</v>
      </c>
      <c r="G334" s="28" t="s">
        <v>489</v>
      </c>
      <c r="H334" s="28" t="s">
        <v>503</v>
      </c>
      <c r="I334" s="26">
        <v>1987625</v>
      </c>
      <c r="J334" s="26"/>
      <c r="K334" s="26">
        <v>159010</v>
      </c>
      <c r="L334" s="26">
        <v>2146635</v>
      </c>
      <c r="M334" s="22">
        <v>45803</v>
      </c>
      <c r="N334"/>
      <c r="O334"/>
    </row>
    <row r="335" spans="1:15" x14ac:dyDescent="0.25">
      <c r="A335" s="16" t="s">
        <v>12</v>
      </c>
      <c r="B335" s="29">
        <f t="shared" si="11"/>
        <v>4</v>
      </c>
      <c r="C335" s="30" t="s">
        <v>341</v>
      </c>
      <c r="D335" s="30" t="s">
        <v>24</v>
      </c>
      <c r="E335" s="40">
        <v>45772</v>
      </c>
      <c r="F335" s="28" t="s">
        <v>487</v>
      </c>
      <c r="G335" s="28" t="s">
        <v>489</v>
      </c>
      <c r="H335" s="28" t="s">
        <v>496</v>
      </c>
      <c r="I335" s="26">
        <v>380860</v>
      </c>
      <c r="J335" s="26"/>
      <c r="K335" s="26">
        <v>30469</v>
      </c>
      <c r="L335" s="26">
        <v>411329</v>
      </c>
      <c r="M335" s="22">
        <v>45803</v>
      </c>
      <c r="N335"/>
      <c r="O335"/>
    </row>
    <row r="336" spans="1:15" x14ac:dyDescent="0.25">
      <c r="A336" s="16" t="s">
        <v>15</v>
      </c>
      <c r="B336" s="29">
        <f t="shared" si="11"/>
        <v>4</v>
      </c>
      <c r="C336" s="30" t="s">
        <v>559</v>
      </c>
      <c r="D336" s="30"/>
      <c r="E336" s="40">
        <v>45772</v>
      </c>
      <c r="F336" s="28" t="s">
        <v>487</v>
      </c>
      <c r="G336" s="28" t="s">
        <v>489</v>
      </c>
      <c r="H336" s="28" t="s">
        <v>548</v>
      </c>
      <c r="I336" s="26"/>
      <c r="J336" s="26"/>
      <c r="K336" s="26"/>
      <c r="L336" s="26">
        <v>-74976175</v>
      </c>
      <c r="M336" s="22"/>
      <c r="N336"/>
      <c r="O336"/>
    </row>
    <row r="337" spans="1:15" x14ac:dyDescent="0.25">
      <c r="A337" s="16" t="s">
        <v>12</v>
      </c>
      <c r="B337" s="29">
        <f t="shared" si="11"/>
        <v>4</v>
      </c>
      <c r="C337" s="30" t="s">
        <v>342</v>
      </c>
      <c r="D337" s="30" t="s">
        <v>24</v>
      </c>
      <c r="E337" s="40">
        <v>45773</v>
      </c>
      <c r="F337" s="28" t="s">
        <v>487</v>
      </c>
      <c r="G337" s="28" t="s">
        <v>489</v>
      </c>
      <c r="H337" s="28" t="s">
        <v>502</v>
      </c>
      <c r="I337" s="26">
        <v>1249000</v>
      </c>
      <c r="J337" s="26"/>
      <c r="K337" s="26">
        <v>99920</v>
      </c>
      <c r="L337" s="26">
        <v>1348920</v>
      </c>
      <c r="M337" s="22">
        <v>45803</v>
      </c>
      <c r="N337"/>
      <c r="O337"/>
    </row>
    <row r="338" spans="1:15" x14ac:dyDescent="0.25">
      <c r="A338" s="16" t="s">
        <v>12</v>
      </c>
      <c r="B338" s="29">
        <f t="shared" si="11"/>
        <v>4</v>
      </c>
      <c r="C338" s="30" t="s">
        <v>343</v>
      </c>
      <c r="D338" s="30" t="s">
        <v>24</v>
      </c>
      <c r="E338" s="40">
        <v>45775</v>
      </c>
      <c r="F338" s="28" t="s">
        <v>487</v>
      </c>
      <c r="G338" s="28" t="s">
        <v>489</v>
      </c>
      <c r="H338" s="28" t="s">
        <v>523</v>
      </c>
      <c r="I338" s="26">
        <v>2284965</v>
      </c>
      <c r="J338" s="26"/>
      <c r="K338" s="26">
        <v>182797</v>
      </c>
      <c r="L338" s="26">
        <v>2467762</v>
      </c>
      <c r="M338" s="22">
        <v>45803</v>
      </c>
      <c r="N338"/>
      <c r="O338"/>
    </row>
    <row r="339" spans="1:15" x14ac:dyDescent="0.25">
      <c r="A339" s="16" t="s">
        <v>12</v>
      </c>
      <c r="B339" s="29">
        <f t="shared" si="11"/>
        <v>4</v>
      </c>
      <c r="C339" s="30" t="s">
        <v>344</v>
      </c>
      <c r="D339" s="30" t="s">
        <v>24</v>
      </c>
      <c r="E339" s="40">
        <v>45775</v>
      </c>
      <c r="F339" s="28" t="s">
        <v>487</v>
      </c>
      <c r="G339" s="28" t="s">
        <v>489</v>
      </c>
      <c r="H339" s="28" t="s">
        <v>515</v>
      </c>
      <c r="I339" s="26">
        <v>1587964</v>
      </c>
      <c r="J339" s="26"/>
      <c r="K339" s="26">
        <v>127037</v>
      </c>
      <c r="L339" s="26">
        <v>1715001</v>
      </c>
      <c r="M339" s="22">
        <v>45803</v>
      </c>
      <c r="N339"/>
      <c r="O339"/>
    </row>
    <row r="340" spans="1:15" x14ac:dyDescent="0.25">
      <c r="A340" s="16" t="s">
        <v>12</v>
      </c>
      <c r="B340" s="29">
        <f t="shared" si="11"/>
        <v>4</v>
      </c>
      <c r="C340" s="30" t="s">
        <v>345</v>
      </c>
      <c r="D340" s="30" t="s">
        <v>24</v>
      </c>
      <c r="E340" s="40">
        <v>45775</v>
      </c>
      <c r="F340" s="28" t="s">
        <v>487</v>
      </c>
      <c r="G340" s="28" t="s">
        <v>489</v>
      </c>
      <c r="H340" s="28" t="s">
        <v>530</v>
      </c>
      <c r="I340" s="26">
        <v>1758400</v>
      </c>
      <c r="J340" s="26"/>
      <c r="K340" s="26">
        <v>140672</v>
      </c>
      <c r="L340" s="26">
        <v>1899072</v>
      </c>
      <c r="M340" s="22">
        <v>45803</v>
      </c>
      <c r="N340"/>
      <c r="O340"/>
    </row>
    <row r="341" spans="1:15" x14ac:dyDescent="0.25">
      <c r="A341" s="16" t="s">
        <v>13</v>
      </c>
      <c r="B341" s="29">
        <f t="shared" si="11"/>
        <v>4</v>
      </c>
      <c r="C341" s="30" t="s">
        <v>552</v>
      </c>
      <c r="D341" s="30" t="s">
        <v>563</v>
      </c>
      <c r="E341" s="40">
        <v>45776</v>
      </c>
      <c r="F341" s="28" t="s">
        <v>487</v>
      </c>
      <c r="G341" s="28" t="s">
        <v>489</v>
      </c>
      <c r="H341" s="28" t="s">
        <v>20</v>
      </c>
      <c r="I341" s="26">
        <v>-20086532</v>
      </c>
      <c r="J341" s="26"/>
      <c r="K341" s="26">
        <v>-1606923</v>
      </c>
      <c r="L341" s="26">
        <v>-21693455</v>
      </c>
      <c r="M341" s="22">
        <v>45803</v>
      </c>
      <c r="N341"/>
      <c r="O341" s="23">
        <f>-L341</f>
        <v>21693455</v>
      </c>
    </row>
    <row r="342" spans="1:15" x14ac:dyDescent="0.25">
      <c r="A342" s="16" t="s">
        <v>562</v>
      </c>
      <c r="B342" s="29">
        <f t="shared" si="11"/>
        <v>4</v>
      </c>
      <c r="C342" s="30">
        <v>2780</v>
      </c>
      <c r="D342" s="30" t="s">
        <v>565</v>
      </c>
      <c r="E342" s="40">
        <v>45776</v>
      </c>
      <c r="F342" s="28" t="s">
        <v>487</v>
      </c>
      <c r="G342" s="28" t="s">
        <v>489</v>
      </c>
      <c r="H342" s="28" t="s">
        <v>566</v>
      </c>
      <c r="I342" s="26"/>
      <c r="J342" s="26"/>
      <c r="K342" s="26"/>
      <c r="L342" s="26">
        <v>-3145305</v>
      </c>
      <c r="M342" s="22">
        <v>45803</v>
      </c>
      <c r="N342" s="71">
        <f t="shared" ref="N342:N344" si="12">L342/1.08</f>
        <v>-2912319.444444444</v>
      </c>
      <c r="O342" s="71">
        <f t="shared" ref="O342:O344" si="13">L342-N342</f>
        <v>-232985.55555555597</v>
      </c>
    </row>
    <row r="343" spans="1:15" x14ac:dyDescent="0.25">
      <c r="A343" s="16" t="s">
        <v>562</v>
      </c>
      <c r="B343" s="29">
        <f t="shared" si="11"/>
        <v>4</v>
      </c>
      <c r="C343" s="123" t="s">
        <v>1241</v>
      </c>
      <c r="D343" t="s">
        <v>24</v>
      </c>
      <c r="E343" s="40">
        <v>45777</v>
      </c>
      <c r="F343" s="28"/>
      <c r="G343" s="28"/>
      <c r="H343" s="28" t="s">
        <v>575</v>
      </c>
      <c r="I343" s="61"/>
      <c r="J343" s="61"/>
      <c r="K343" s="26"/>
      <c r="L343" s="26">
        <v>-2704298</v>
      </c>
      <c r="M343" s="22">
        <v>45803</v>
      </c>
      <c r="N343" s="71">
        <f t="shared" si="12"/>
        <v>-2503979.6296296297</v>
      </c>
      <c r="O343" s="71">
        <f t="shared" si="13"/>
        <v>-200318.37037037034</v>
      </c>
    </row>
    <row r="344" spans="1:15" x14ac:dyDescent="0.25">
      <c r="A344" s="16" t="s">
        <v>562</v>
      </c>
      <c r="B344" s="29">
        <f t="shared" si="11"/>
        <v>4</v>
      </c>
      <c r="C344" s="30"/>
      <c r="D344" s="30"/>
      <c r="E344" s="40">
        <v>45777</v>
      </c>
      <c r="F344" s="28"/>
      <c r="G344" s="28"/>
      <c r="H344" s="28" t="s">
        <v>576</v>
      </c>
      <c r="I344" s="26"/>
      <c r="J344" s="26"/>
      <c r="K344" s="26"/>
      <c r="L344" s="26">
        <v>-1248137</v>
      </c>
      <c r="M344" s="22"/>
      <c r="N344" s="71">
        <f t="shared" si="12"/>
        <v>-1155682.4074074074</v>
      </c>
      <c r="O344" s="71">
        <f t="shared" si="13"/>
        <v>-92454.592592592584</v>
      </c>
    </row>
    <row r="345" spans="1:15" x14ac:dyDescent="0.25">
      <c r="A345" s="16" t="s">
        <v>12</v>
      </c>
      <c r="B345" s="29">
        <f t="shared" si="11"/>
        <v>5</v>
      </c>
      <c r="C345" s="30" t="s">
        <v>346</v>
      </c>
      <c r="D345" s="30" t="s">
        <v>24</v>
      </c>
      <c r="E345" s="40">
        <v>45779</v>
      </c>
      <c r="F345" s="28" t="s">
        <v>487</v>
      </c>
      <c r="G345" s="28" t="s">
        <v>489</v>
      </c>
      <c r="H345" s="28" t="s">
        <v>494</v>
      </c>
      <c r="I345" s="26">
        <v>2150379</v>
      </c>
      <c r="J345" s="26"/>
      <c r="K345" s="26">
        <v>172030</v>
      </c>
      <c r="L345" s="26">
        <v>2322409</v>
      </c>
      <c r="M345" s="22">
        <v>45833</v>
      </c>
      <c r="N345"/>
      <c r="O345"/>
    </row>
    <row r="346" spans="1:15" x14ac:dyDescent="0.25">
      <c r="A346" s="16" t="s">
        <v>12</v>
      </c>
      <c r="B346" s="29">
        <f t="shared" si="11"/>
        <v>5</v>
      </c>
      <c r="C346" s="30" t="s">
        <v>347</v>
      </c>
      <c r="D346" s="30" t="s">
        <v>24</v>
      </c>
      <c r="E346" s="40">
        <v>45780</v>
      </c>
      <c r="F346" s="28" t="s">
        <v>487</v>
      </c>
      <c r="G346" s="28" t="s">
        <v>489</v>
      </c>
      <c r="H346" s="28" t="s">
        <v>540</v>
      </c>
      <c r="I346" s="26">
        <v>1097232</v>
      </c>
      <c r="J346" s="26"/>
      <c r="K346" s="26">
        <v>87779</v>
      </c>
      <c r="L346" s="26">
        <v>1185011</v>
      </c>
      <c r="M346" s="22">
        <v>45833</v>
      </c>
      <c r="N346"/>
      <c r="O346"/>
    </row>
    <row r="347" spans="1:15" ht="25.5" x14ac:dyDescent="0.25">
      <c r="A347" s="16" t="s">
        <v>12</v>
      </c>
      <c r="B347" s="29">
        <f t="shared" si="11"/>
        <v>5</v>
      </c>
      <c r="C347" s="30" t="s">
        <v>348</v>
      </c>
      <c r="D347" s="30" t="s">
        <v>24</v>
      </c>
      <c r="E347" s="40">
        <v>45780</v>
      </c>
      <c r="F347" s="28" t="s">
        <v>487</v>
      </c>
      <c r="G347" s="28" t="s">
        <v>489</v>
      </c>
      <c r="H347" s="28" t="s">
        <v>500</v>
      </c>
      <c r="I347" s="26">
        <v>814299</v>
      </c>
      <c r="J347" s="26"/>
      <c r="K347" s="26">
        <v>65144</v>
      </c>
      <c r="L347" s="26">
        <v>879443</v>
      </c>
      <c r="M347" s="22">
        <v>45833</v>
      </c>
      <c r="N347"/>
      <c r="O347"/>
    </row>
    <row r="348" spans="1:15" x14ac:dyDescent="0.25">
      <c r="A348" s="16" t="s">
        <v>12</v>
      </c>
      <c r="B348" s="29">
        <f t="shared" si="11"/>
        <v>5</v>
      </c>
      <c r="C348" s="30" t="s">
        <v>349</v>
      </c>
      <c r="D348" s="30" t="s">
        <v>24</v>
      </c>
      <c r="E348" s="40">
        <v>45780</v>
      </c>
      <c r="F348" s="28" t="s">
        <v>487</v>
      </c>
      <c r="G348" s="28" t="s">
        <v>489</v>
      </c>
      <c r="H348" s="28" t="s">
        <v>506</v>
      </c>
      <c r="I348" s="26">
        <v>720018</v>
      </c>
      <c r="J348" s="26"/>
      <c r="K348" s="26">
        <v>57601</v>
      </c>
      <c r="L348" s="26">
        <v>777619</v>
      </c>
      <c r="M348" s="22">
        <v>45833</v>
      </c>
      <c r="N348"/>
      <c r="O348"/>
    </row>
    <row r="349" spans="1:15" x14ac:dyDescent="0.25">
      <c r="A349" s="16" t="s">
        <v>12</v>
      </c>
      <c r="B349" s="29">
        <f t="shared" si="11"/>
        <v>5</v>
      </c>
      <c r="C349" s="30" t="s">
        <v>350</v>
      </c>
      <c r="D349" s="30" t="s">
        <v>24</v>
      </c>
      <c r="E349" s="40">
        <v>45780</v>
      </c>
      <c r="F349" s="28" t="s">
        <v>487</v>
      </c>
      <c r="G349" s="28" t="s">
        <v>489</v>
      </c>
      <c r="H349" s="28" t="s">
        <v>511</v>
      </c>
      <c r="I349" s="26">
        <v>3124740</v>
      </c>
      <c r="J349" s="26"/>
      <c r="K349" s="26">
        <v>249979</v>
      </c>
      <c r="L349" s="26">
        <v>3374719</v>
      </c>
      <c r="M349" s="22">
        <v>45833</v>
      </c>
      <c r="N349"/>
      <c r="O349"/>
    </row>
    <row r="350" spans="1:15" x14ac:dyDescent="0.25">
      <c r="A350" s="16" t="s">
        <v>12</v>
      </c>
      <c r="B350" s="29">
        <f t="shared" si="11"/>
        <v>5</v>
      </c>
      <c r="C350" s="30" t="s">
        <v>351</v>
      </c>
      <c r="D350" s="30" t="s">
        <v>24</v>
      </c>
      <c r="E350" s="40">
        <v>45780</v>
      </c>
      <c r="F350" s="28" t="s">
        <v>487</v>
      </c>
      <c r="G350" s="28" t="s">
        <v>489</v>
      </c>
      <c r="H350" s="28" t="s">
        <v>491</v>
      </c>
      <c r="I350" s="26">
        <v>612870</v>
      </c>
      <c r="J350" s="26"/>
      <c r="K350" s="26">
        <v>49030</v>
      </c>
      <c r="L350" s="26">
        <v>661900</v>
      </c>
      <c r="M350" s="22">
        <v>45833</v>
      </c>
      <c r="N350"/>
      <c r="O350"/>
    </row>
    <row r="351" spans="1:15" ht="25.5" x14ac:dyDescent="0.25">
      <c r="A351" s="16" t="s">
        <v>12</v>
      </c>
      <c r="B351" s="29">
        <f t="shared" si="11"/>
        <v>5</v>
      </c>
      <c r="C351" s="30" t="s">
        <v>352</v>
      </c>
      <c r="D351" s="30" t="s">
        <v>24</v>
      </c>
      <c r="E351" s="40">
        <v>45782</v>
      </c>
      <c r="F351" s="28" t="s">
        <v>487</v>
      </c>
      <c r="G351" s="28" t="s">
        <v>489</v>
      </c>
      <c r="H351" s="28" t="s">
        <v>498</v>
      </c>
      <c r="I351" s="26">
        <v>3487950</v>
      </c>
      <c r="J351" s="26"/>
      <c r="K351" s="26">
        <v>279036</v>
      </c>
      <c r="L351" s="26">
        <v>3766986</v>
      </c>
      <c r="M351" s="22">
        <v>45833</v>
      </c>
      <c r="N351"/>
      <c r="O351"/>
    </row>
    <row r="352" spans="1:15" x14ac:dyDescent="0.25">
      <c r="A352" s="16" t="s">
        <v>12</v>
      </c>
      <c r="B352" s="29">
        <f t="shared" si="11"/>
        <v>5</v>
      </c>
      <c r="C352" s="30" t="s">
        <v>353</v>
      </c>
      <c r="D352" s="30" t="s">
        <v>24</v>
      </c>
      <c r="E352" s="40">
        <v>45782</v>
      </c>
      <c r="F352" s="28" t="s">
        <v>487</v>
      </c>
      <c r="G352" s="28" t="s">
        <v>489</v>
      </c>
      <c r="H352" s="28" t="s">
        <v>524</v>
      </c>
      <c r="I352" s="26">
        <v>527525</v>
      </c>
      <c r="J352" s="26"/>
      <c r="K352" s="26">
        <v>42202</v>
      </c>
      <c r="L352" s="26">
        <v>569727</v>
      </c>
      <c r="M352" s="22">
        <v>45833</v>
      </c>
      <c r="N352"/>
      <c r="O352"/>
    </row>
    <row r="353" spans="1:15" x14ac:dyDescent="0.25">
      <c r="A353" s="16" t="s">
        <v>12</v>
      </c>
      <c r="B353" s="29">
        <f t="shared" si="11"/>
        <v>5</v>
      </c>
      <c r="C353" s="30" t="s">
        <v>354</v>
      </c>
      <c r="D353" s="30" t="s">
        <v>24</v>
      </c>
      <c r="E353" s="40">
        <v>45782</v>
      </c>
      <c r="F353" s="28" t="s">
        <v>487</v>
      </c>
      <c r="G353" s="28" t="s">
        <v>489</v>
      </c>
      <c r="H353" s="28" t="s">
        <v>536</v>
      </c>
      <c r="I353" s="26">
        <v>845603</v>
      </c>
      <c r="J353" s="26"/>
      <c r="K353" s="26">
        <v>67648</v>
      </c>
      <c r="L353" s="26">
        <v>913251</v>
      </c>
      <c r="M353" s="22">
        <v>45833</v>
      </c>
      <c r="N353"/>
      <c r="O353"/>
    </row>
    <row r="354" spans="1:15" x14ac:dyDescent="0.25">
      <c r="A354" s="16" t="s">
        <v>12</v>
      </c>
      <c r="B354" s="29">
        <f t="shared" si="11"/>
        <v>5</v>
      </c>
      <c r="C354" s="30" t="s">
        <v>355</v>
      </c>
      <c r="D354" s="30" t="s">
        <v>24</v>
      </c>
      <c r="E354" s="40">
        <v>45783</v>
      </c>
      <c r="F354" s="28" t="s">
        <v>487</v>
      </c>
      <c r="G354" s="28" t="s">
        <v>489</v>
      </c>
      <c r="H354" s="28" t="s">
        <v>507</v>
      </c>
      <c r="I354" s="26">
        <v>866169</v>
      </c>
      <c r="J354" s="26"/>
      <c r="K354" s="26">
        <v>69294</v>
      </c>
      <c r="L354" s="26">
        <v>935463</v>
      </c>
      <c r="M354" s="22">
        <v>45833</v>
      </c>
      <c r="N354"/>
      <c r="O354"/>
    </row>
    <row r="355" spans="1:15" x14ac:dyDescent="0.25">
      <c r="A355" s="16" t="s">
        <v>12</v>
      </c>
      <c r="B355" s="29">
        <f t="shared" si="11"/>
        <v>5</v>
      </c>
      <c r="C355" s="30" t="s">
        <v>356</v>
      </c>
      <c r="D355" s="30" t="s">
        <v>24</v>
      </c>
      <c r="E355" s="40">
        <v>45783</v>
      </c>
      <c r="F355" s="28" t="s">
        <v>487</v>
      </c>
      <c r="G355" s="28" t="s">
        <v>489</v>
      </c>
      <c r="H355" s="28" t="s">
        <v>499</v>
      </c>
      <c r="I355" s="26">
        <v>1092920</v>
      </c>
      <c r="J355" s="26"/>
      <c r="K355" s="26">
        <v>87434</v>
      </c>
      <c r="L355" s="26">
        <v>1180354</v>
      </c>
      <c r="M355" s="22">
        <v>45833</v>
      </c>
      <c r="N355"/>
      <c r="O355"/>
    </row>
    <row r="356" spans="1:15" x14ac:dyDescent="0.25">
      <c r="A356" s="16" t="s">
        <v>12</v>
      </c>
      <c r="B356" s="29">
        <f t="shared" si="11"/>
        <v>5</v>
      </c>
      <c r="C356" s="30" t="s">
        <v>357</v>
      </c>
      <c r="D356" s="30" t="s">
        <v>24</v>
      </c>
      <c r="E356" s="40">
        <v>45783</v>
      </c>
      <c r="F356" s="28" t="s">
        <v>487</v>
      </c>
      <c r="G356" s="28" t="s">
        <v>489</v>
      </c>
      <c r="H356" s="28" t="s">
        <v>528</v>
      </c>
      <c r="I356" s="26">
        <v>1141102</v>
      </c>
      <c r="J356" s="26"/>
      <c r="K356" s="26">
        <v>91288</v>
      </c>
      <c r="L356" s="26">
        <v>1232390</v>
      </c>
      <c r="M356" s="22">
        <v>45833</v>
      </c>
      <c r="N356"/>
      <c r="O356"/>
    </row>
    <row r="357" spans="1:15" x14ac:dyDescent="0.25">
      <c r="A357" s="16" t="s">
        <v>12</v>
      </c>
      <c r="B357" s="29">
        <f t="shared" si="11"/>
        <v>5</v>
      </c>
      <c r="C357" s="30" t="s">
        <v>358</v>
      </c>
      <c r="D357" s="30" t="s">
        <v>24</v>
      </c>
      <c r="E357" s="40">
        <v>45783</v>
      </c>
      <c r="F357" s="28" t="s">
        <v>487</v>
      </c>
      <c r="G357" s="28" t="s">
        <v>489</v>
      </c>
      <c r="H357" s="28" t="s">
        <v>539</v>
      </c>
      <c r="I357" s="26">
        <v>559805</v>
      </c>
      <c r="J357" s="26"/>
      <c r="K357" s="26">
        <v>44784</v>
      </c>
      <c r="L357" s="26">
        <v>604589</v>
      </c>
      <c r="M357" s="22">
        <v>45833</v>
      </c>
      <c r="N357"/>
      <c r="O357"/>
    </row>
    <row r="358" spans="1:15" x14ac:dyDescent="0.25">
      <c r="A358" s="16" t="s">
        <v>12</v>
      </c>
      <c r="B358" s="29">
        <f t="shared" si="11"/>
        <v>5</v>
      </c>
      <c r="C358" s="30" t="s">
        <v>359</v>
      </c>
      <c r="D358" s="30" t="s">
        <v>24</v>
      </c>
      <c r="E358" s="40">
        <v>45784</v>
      </c>
      <c r="F358" s="28" t="s">
        <v>487</v>
      </c>
      <c r="G358" s="28" t="s">
        <v>489</v>
      </c>
      <c r="H358" s="28" t="s">
        <v>495</v>
      </c>
      <c r="I358" s="26">
        <v>688782</v>
      </c>
      <c r="J358" s="26"/>
      <c r="K358" s="26">
        <v>55103</v>
      </c>
      <c r="L358" s="26">
        <v>743885</v>
      </c>
      <c r="M358" s="22">
        <v>45833</v>
      </c>
      <c r="N358"/>
      <c r="O358"/>
    </row>
    <row r="359" spans="1:15" x14ac:dyDescent="0.25">
      <c r="A359" s="16" t="s">
        <v>12</v>
      </c>
      <c r="B359" s="29">
        <f t="shared" si="11"/>
        <v>5</v>
      </c>
      <c r="C359" s="30" t="s">
        <v>360</v>
      </c>
      <c r="D359" s="30" t="s">
        <v>24</v>
      </c>
      <c r="E359" s="40">
        <v>45784</v>
      </c>
      <c r="F359" s="28" t="s">
        <v>487</v>
      </c>
      <c r="G359" s="28" t="s">
        <v>489</v>
      </c>
      <c r="H359" s="28" t="s">
        <v>519</v>
      </c>
      <c r="I359" s="26">
        <v>710314</v>
      </c>
      <c r="J359" s="26"/>
      <c r="K359" s="26">
        <v>56825</v>
      </c>
      <c r="L359" s="26">
        <v>767139</v>
      </c>
      <c r="M359" s="22">
        <v>45833</v>
      </c>
      <c r="N359"/>
      <c r="O359"/>
    </row>
    <row r="360" spans="1:15" x14ac:dyDescent="0.25">
      <c r="A360" s="16" t="s">
        <v>12</v>
      </c>
      <c r="B360" s="29">
        <f t="shared" si="11"/>
        <v>5</v>
      </c>
      <c r="C360" s="30" t="s">
        <v>361</v>
      </c>
      <c r="D360" s="30" t="s">
        <v>24</v>
      </c>
      <c r="E360" s="40">
        <v>45784</v>
      </c>
      <c r="F360" s="28" t="s">
        <v>487</v>
      </c>
      <c r="G360" s="28" t="s">
        <v>489</v>
      </c>
      <c r="H360" s="28" t="s">
        <v>501</v>
      </c>
      <c r="I360" s="26">
        <v>1752640</v>
      </c>
      <c r="J360" s="26"/>
      <c r="K360" s="26">
        <v>140211</v>
      </c>
      <c r="L360" s="26">
        <v>1892851</v>
      </c>
      <c r="M360" s="22">
        <v>45833</v>
      </c>
      <c r="N360"/>
      <c r="O360"/>
    </row>
    <row r="361" spans="1:15" x14ac:dyDescent="0.25">
      <c r="A361" s="16" t="s">
        <v>12</v>
      </c>
      <c r="B361" s="29">
        <f t="shared" si="11"/>
        <v>5</v>
      </c>
      <c r="C361" s="30" t="s">
        <v>362</v>
      </c>
      <c r="D361" s="30" t="s">
        <v>24</v>
      </c>
      <c r="E361" s="40">
        <v>45785</v>
      </c>
      <c r="F361" s="28" t="s">
        <v>487</v>
      </c>
      <c r="G361" s="28" t="s">
        <v>489</v>
      </c>
      <c r="H361" s="28" t="s">
        <v>492</v>
      </c>
      <c r="I361" s="26">
        <v>1031610</v>
      </c>
      <c r="J361" s="26"/>
      <c r="K361" s="26">
        <v>82529</v>
      </c>
      <c r="L361" s="26">
        <v>1114139</v>
      </c>
      <c r="M361" s="22">
        <v>45833</v>
      </c>
      <c r="N361"/>
      <c r="O361"/>
    </row>
    <row r="362" spans="1:15" x14ac:dyDescent="0.25">
      <c r="A362" s="16" t="s">
        <v>12</v>
      </c>
      <c r="B362" s="29">
        <f t="shared" si="11"/>
        <v>5</v>
      </c>
      <c r="C362" s="30" t="s">
        <v>363</v>
      </c>
      <c r="D362" s="30" t="s">
        <v>24</v>
      </c>
      <c r="E362" s="40">
        <v>45785</v>
      </c>
      <c r="F362" s="28" t="s">
        <v>487</v>
      </c>
      <c r="G362" s="28" t="s">
        <v>489</v>
      </c>
      <c r="H362" s="28" t="s">
        <v>512</v>
      </c>
      <c r="I362" s="26">
        <v>936045</v>
      </c>
      <c r="J362" s="26"/>
      <c r="K362" s="26">
        <v>74884</v>
      </c>
      <c r="L362" s="26">
        <v>1010929</v>
      </c>
      <c r="M362" s="22">
        <v>45833</v>
      </c>
      <c r="N362"/>
      <c r="O362"/>
    </row>
    <row r="363" spans="1:15" x14ac:dyDescent="0.25">
      <c r="A363" s="16" t="s">
        <v>12</v>
      </c>
      <c r="B363" s="29">
        <f t="shared" si="11"/>
        <v>5</v>
      </c>
      <c r="C363" s="30" t="s">
        <v>364</v>
      </c>
      <c r="D363" s="30" t="s">
        <v>24</v>
      </c>
      <c r="E363" s="40">
        <v>45787</v>
      </c>
      <c r="F363" s="28" t="s">
        <v>487</v>
      </c>
      <c r="G363" s="28" t="s">
        <v>489</v>
      </c>
      <c r="H363" s="28" t="s">
        <v>526</v>
      </c>
      <c r="I363" s="26">
        <v>685800</v>
      </c>
      <c r="J363" s="26"/>
      <c r="K363" s="26">
        <v>54864</v>
      </c>
      <c r="L363" s="26">
        <v>740664</v>
      </c>
      <c r="M363" s="22">
        <v>45833</v>
      </c>
      <c r="N363"/>
      <c r="O363"/>
    </row>
    <row r="364" spans="1:15" x14ac:dyDescent="0.25">
      <c r="A364" s="16" t="s">
        <v>12</v>
      </c>
      <c r="B364" s="29">
        <f t="shared" si="11"/>
        <v>5</v>
      </c>
      <c r="C364" s="30" t="s">
        <v>365</v>
      </c>
      <c r="D364" s="30" t="s">
        <v>24</v>
      </c>
      <c r="E364" s="40">
        <v>45787</v>
      </c>
      <c r="F364" s="28" t="s">
        <v>487</v>
      </c>
      <c r="G364" s="28" t="s">
        <v>489</v>
      </c>
      <c r="H364" s="28" t="s">
        <v>510</v>
      </c>
      <c r="I364" s="26">
        <v>1083968</v>
      </c>
      <c r="J364" s="26"/>
      <c r="K364" s="26">
        <v>86717</v>
      </c>
      <c r="L364" s="26">
        <v>1170685</v>
      </c>
      <c r="M364" s="22">
        <v>45833</v>
      </c>
      <c r="N364"/>
      <c r="O364"/>
    </row>
    <row r="365" spans="1:15" x14ac:dyDescent="0.25">
      <c r="A365" s="16" t="s">
        <v>12</v>
      </c>
      <c r="B365" s="29">
        <f t="shared" si="11"/>
        <v>5</v>
      </c>
      <c r="C365" s="30" t="s">
        <v>366</v>
      </c>
      <c r="D365" s="30" t="s">
        <v>24</v>
      </c>
      <c r="E365" s="40">
        <v>45789</v>
      </c>
      <c r="F365" s="28" t="s">
        <v>487</v>
      </c>
      <c r="G365" s="28" t="s">
        <v>489</v>
      </c>
      <c r="H365" s="28" t="s">
        <v>494</v>
      </c>
      <c r="I365" s="26">
        <v>2518026</v>
      </c>
      <c r="J365" s="26"/>
      <c r="K365" s="26">
        <v>201442</v>
      </c>
      <c r="L365" s="26">
        <v>2719468</v>
      </c>
      <c r="M365" s="22">
        <v>45833</v>
      </c>
      <c r="N365"/>
      <c r="O365"/>
    </row>
    <row r="366" spans="1:15" x14ac:dyDescent="0.25">
      <c r="A366" s="16" t="s">
        <v>12</v>
      </c>
      <c r="B366" s="29">
        <f t="shared" si="11"/>
        <v>5</v>
      </c>
      <c r="C366" s="30" t="s">
        <v>367</v>
      </c>
      <c r="D366" s="30" t="s">
        <v>24</v>
      </c>
      <c r="E366" s="40">
        <v>45789</v>
      </c>
      <c r="F366" s="28" t="s">
        <v>487</v>
      </c>
      <c r="G366" s="28" t="s">
        <v>489</v>
      </c>
      <c r="H366" s="28" t="s">
        <v>537</v>
      </c>
      <c r="I366" s="26">
        <v>983388</v>
      </c>
      <c r="J366" s="26"/>
      <c r="K366" s="26">
        <v>78671</v>
      </c>
      <c r="L366" s="26">
        <v>1062059</v>
      </c>
      <c r="M366" s="22">
        <v>45833</v>
      </c>
      <c r="N366"/>
      <c r="O366"/>
    </row>
    <row r="367" spans="1:15" x14ac:dyDescent="0.25">
      <c r="A367" s="16" t="s">
        <v>12</v>
      </c>
      <c r="B367" s="29">
        <f t="shared" si="11"/>
        <v>5</v>
      </c>
      <c r="C367" s="30" t="s">
        <v>368</v>
      </c>
      <c r="D367" s="30" t="s">
        <v>24</v>
      </c>
      <c r="E367" s="40">
        <v>45789</v>
      </c>
      <c r="F367" s="28" t="s">
        <v>487</v>
      </c>
      <c r="G367" s="28" t="s">
        <v>489</v>
      </c>
      <c r="H367" s="28" t="s">
        <v>532</v>
      </c>
      <c r="I367" s="26">
        <v>697590</v>
      </c>
      <c r="J367" s="26"/>
      <c r="K367" s="26">
        <v>55807</v>
      </c>
      <c r="L367" s="26">
        <v>753397</v>
      </c>
      <c r="M367" s="22">
        <v>45833</v>
      </c>
      <c r="N367"/>
      <c r="O367"/>
    </row>
    <row r="368" spans="1:15" x14ac:dyDescent="0.25">
      <c r="A368" s="16" t="s">
        <v>12</v>
      </c>
      <c r="B368" s="29">
        <f t="shared" si="11"/>
        <v>5</v>
      </c>
      <c r="C368" s="30" t="s">
        <v>369</v>
      </c>
      <c r="D368" s="30" t="s">
        <v>24</v>
      </c>
      <c r="E368" s="40">
        <v>45789</v>
      </c>
      <c r="F368" s="28" t="s">
        <v>487</v>
      </c>
      <c r="G368" s="28" t="s">
        <v>489</v>
      </c>
      <c r="H368" s="28" t="s">
        <v>521</v>
      </c>
      <c r="I368" s="26">
        <v>1336380</v>
      </c>
      <c r="J368" s="26"/>
      <c r="K368" s="26">
        <v>106910</v>
      </c>
      <c r="L368" s="26">
        <v>1443290</v>
      </c>
      <c r="M368" s="22">
        <v>45833</v>
      </c>
      <c r="N368"/>
      <c r="O368"/>
    </row>
    <row r="369" spans="1:15" x14ac:dyDescent="0.25">
      <c r="A369" s="16" t="s">
        <v>12</v>
      </c>
      <c r="B369" s="29">
        <f t="shared" si="11"/>
        <v>5</v>
      </c>
      <c r="C369" s="30" t="s">
        <v>370</v>
      </c>
      <c r="D369" s="30" t="s">
        <v>24</v>
      </c>
      <c r="E369" s="40">
        <v>45789</v>
      </c>
      <c r="F369" s="28" t="s">
        <v>487</v>
      </c>
      <c r="G369" s="28" t="s">
        <v>489</v>
      </c>
      <c r="H369" s="28" t="s">
        <v>525</v>
      </c>
      <c r="I369" s="26">
        <v>2101435</v>
      </c>
      <c r="J369" s="26"/>
      <c r="K369" s="26">
        <v>168115</v>
      </c>
      <c r="L369" s="26">
        <v>2269550</v>
      </c>
      <c r="M369" s="22">
        <v>45833</v>
      </c>
      <c r="N369"/>
      <c r="O369"/>
    </row>
    <row r="370" spans="1:15" x14ac:dyDescent="0.25">
      <c r="A370" s="16" t="s">
        <v>12</v>
      </c>
      <c r="B370" s="29">
        <f t="shared" si="11"/>
        <v>5</v>
      </c>
      <c r="C370" s="30" t="s">
        <v>371</v>
      </c>
      <c r="D370" s="30" t="s">
        <v>24</v>
      </c>
      <c r="E370" s="40">
        <v>45790</v>
      </c>
      <c r="F370" s="28" t="s">
        <v>487</v>
      </c>
      <c r="G370" s="28" t="s">
        <v>489</v>
      </c>
      <c r="H370" s="28" t="s">
        <v>513</v>
      </c>
      <c r="I370" s="26">
        <v>1656160</v>
      </c>
      <c r="J370" s="26"/>
      <c r="K370" s="26">
        <v>132493</v>
      </c>
      <c r="L370" s="26">
        <v>1788653</v>
      </c>
      <c r="M370" s="22">
        <v>45833</v>
      </c>
      <c r="N370"/>
      <c r="O370"/>
    </row>
    <row r="371" spans="1:15" x14ac:dyDescent="0.25">
      <c r="A371" s="16" t="s">
        <v>12</v>
      </c>
      <c r="B371" s="29">
        <f t="shared" si="11"/>
        <v>5</v>
      </c>
      <c r="C371" s="30" t="s">
        <v>372</v>
      </c>
      <c r="D371" s="30" t="s">
        <v>24</v>
      </c>
      <c r="E371" s="40">
        <v>45790</v>
      </c>
      <c r="F371" s="28" t="s">
        <v>487</v>
      </c>
      <c r="G371" s="28" t="s">
        <v>489</v>
      </c>
      <c r="H371" s="28" t="s">
        <v>496</v>
      </c>
      <c r="I371" s="26">
        <v>562580</v>
      </c>
      <c r="J371" s="26"/>
      <c r="K371" s="26">
        <v>45006</v>
      </c>
      <c r="L371" s="26">
        <v>607586</v>
      </c>
      <c r="M371" s="22">
        <v>45833</v>
      </c>
      <c r="N371"/>
      <c r="O371"/>
    </row>
    <row r="372" spans="1:15" x14ac:dyDescent="0.25">
      <c r="A372" s="16" t="s">
        <v>12</v>
      </c>
      <c r="B372" s="29">
        <f t="shared" si="11"/>
        <v>5</v>
      </c>
      <c r="C372" s="30" t="s">
        <v>373</v>
      </c>
      <c r="D372" s="30" t="s">
        <v>24</v>
      </c>
      <c r="E372" s="40">
        <v>45790</v>
      </c>
      <c r="F372" s="28" t="s">
        <v>487</v>
      </c>
      <c r="G372" s="28" t="s">
        <v>489</v>
      </c>
      <c r="H372" s="28" t="s">
        <v>505</v>
      </c>
      <c r="I372" s="26">
        <v>1468405</v>
      </c>
      <c r="J372" s="26"/>
      <c r="K372" s="26">
        <v>117472</v>
      </c>
      <c r="L372" s="26">
        <v>1585877</v>
      </c>
      <c r="M372" s="22">
        <v>45833</v>
      </c>
      <c r="N372"/>
      <c r="O372"/>
    </row>
    <row r="373" spans="1:15" ht="25.5" x14ac:dyDescent="0.25">
      <c r="A373" s="16" t="s">
        <v>12</v>
      </c>
      <c r="B373" s="29">
        <f t="shared" si="11"/>
        <v>5</v>
      </c>
      <c r="C373" s="30" t="s">
        <v>374</v>
      </c>
      <c r="D373" s="30" t="s">
        <v>24</v>
      </c>
      <c r="E373" s="40">
        <v>45790</v>
      </c>
      <c r="F373" s="28" t="s">
        <v>487</v>
      </c>
      <c r="G373" s="28" t="s">
        <v>489</v>
      </c>
      <c r="H373" s="28" t="s">
        <v>500</v>
      </c>
      <c r="I373" s="26">
        <v>550349</v>
      </c>
      <c r="J373" s="26"/>
      <c r="K373" s="26">
        <v>44028</v>
      </c>
      <c r="L373" s="26">
        <v>594377</v>
      </c>
      <c r="M373" s="22">
        <v>45833</v>
      </c>
      <c r="N373"/>
      <c r="O373"/>
    </row>
    <row r="374" spans="1:15" x14ac:dyDescent="0.25">
      <c r="A374" s="16" t="s">
        <v>12</v>
      </c>
      <c r="B374" s="29">
        <f t="shared" si="11"/>
        <v>5</v>
      </c>
      <c r="C374" s="30" t="s">
        <v>375</v>
      </c>
      <c r="D374" s="30" t="s">
        <v>24</v>
      </c>
      <c r="E374" s="40">
        <v>45792</v>
      </c>
      <c r="F374" s="28" t="s">
        <v>487</v>
      </c>
      <c r="G374" s="28" t="s">
        <v>489</v>
      </c>
      <c r="H374" s="28" t="s">
        <v>503</v>
      </c>
      <c r="I374" s="26">
        <v>1433284</v>
      </c>
      <c r="J374" s="26"/>
      <c r="K374" s="26">
        <v>114663</v>
      </c>
      <c r="L374" s="26">
        <v>1547947</v>
      </c>
      <c r="M374" s="22">
        <v>45833</v>
      </c>
      <c r="N374"/>
      <c r="O374"/>
    </row>
    <row r="375" spans="1:15" x14ac:dyDescent="0.25">
      <c r="A375" s="16" t="s">
        <v>12</v>
      </c>
      <c r="B375" s="29">
        <f t="shared" si="11"/>
        <v>5</v>
      </c>
      <c r="C375" s="30" t="s">
        <v>376</v>
      </c>
      <c r="D375" s="30" t="s">
        <v>24</v>
      </c>
      <c r="E375" s="40">
        <v>45792</v>
      </c>
      <c r="F375" s="28" t="s">
        <v>487</v>
      </c>
      <c r="G375" s="28" t="s">
        <v>489</v>
      </c>
      <c r="H375" s="28" t="s">
        <v>515</v>
      </c>
      <c r="I375" s="26">
        <v>615310</v>
      </c>
      <c r="J375" s="26"/>
      <c r="K375" s="26">
        <v>49225</v>
      </c>
      <c r="L375" s="26">
        <v>664535</v>
      </c>
      <c r="M375" s="22">
        <v>45833</v>
      </c>
      <c r="N375"/>
      <c r="O375"/>
    </row>
    <row r="376" spans="1:15" x14ac:dyDescent="0.25">
      <c r="A376" s="16" t="s">
        <v>12</v>
      </c>
      <c r="B376" s="29">
        <f t="shared" si="11"/>
        <v>5</v>
      </c>
      <c r="C376" s="30" t="s">
        <v>377</v>
      </c>
      <c r="D376" s="30" t="s">
        <v>24</v>
      </c>
      <c r="E376" s="40">
        <v>45793</v>
      </c>
      <c r="F376" s="28" t="s">
        <v>487</v>
      </c>
      <c r="G376" s="28" t="s">
        <v>489</v>
      </c>
      <c r="H376" s="28" t="s">
        <v>509</v>
      </c>
      <c r="I376" s="26">
        <v>2118940</v>
      </c>
      <c r="J376" s="26"/>
      <c r="K376" s="26">
        <v>169515</v>
      </c>
      <c r="L376" s="26">
        <v>2288455</v>
      </c>
      <c r="M376" s="22">
        <v>45833</v>
      </c>
      <c r="N376"/>
      <c r="O376"/>
    </row>
    <row r="377" spans="1:15" x14ac:dyDescent="0.25">
      <c r="A377" s="16" t="s">
        <v>12</v>
      </c>
      <c r="B377" s="29">
        <f t="shared" si="11"/>
        <v>5</v>
      </c>
      <c r="C377" s="30" t="s">
        <v>378</v>
      </c>
      <c r="D377" s="30" t="s">
        <v>24</v>
      </c>
      <c r="E377" s="40">
        <v>45793</v>
      </c>
      <c r="F377" s="28" t="s">
        <v>487</v>
      </c>
      <c r="G377" s="28" t="s">
        <v>489</v>
      </c>
      <c r="H377" s="28" t="s">
        <v>529</v>
      </c>
      <c r="I377" s="26">
        <v>595551</v>
      </c>
      <c r="J377" s="26"/>
      <c r="K377" s="26">
        <v>47644</v>
      </c>
      <c r="L377" s="26">
        <v>643195</v>
      </c>
      <c r="M377" s="22">
        <v>45833</v>
      </c>
      <c r="N377"/>
      <c r="O377"/>
    </row>
    <row r="378" spans="1:15" ht="25.5" x14ac:dyDescent="0.25">
      <c r="A378" s="16" t="s">
        <v>12</v>
      </c>
      <c r="B378" s="29">
        <f t="shared" si="11"/>
        <v>5</v>
      </c>
      <c r="C378" s="30" t="s">
        <v>379</v>
      </c>
      <c r="D378" s="30" t="s">
        <v>24</v>
      </c>
      <c r="E378" s="40">
        <v>45796</v>
      </c>
      <c r="F378" s="28" t="s">
        <v>487</v>
      </c>
      <c r="G378" s="28" t="s">
        <v>489</v>
      </c>
      <c r="H378" s="28" t="s">
        <v>498</v>
      </c>
      <c r="I378" s="26">
        <v>3487950</v>
      </c>
      <c r="J378" s="26"/>
      <c r="K378" s="26">
        <v>279036</v>
      </c>
      <c r="L378" s="26">
        <v>3766986</v>
      </c>
      <c r="M378" s="22">
        <v>45833</v>
      </c>
      <c r="N378"/>
      <c r="O378"/>
    </row>
    <row r="379" spans="1:15" x14ac:dyDescent="0.25">
      <c r="A379" s="16" t="s">
        <v>12</v>
      </c>
      <c r="B379" s="29">
        <f t="shared" si="11"/>
        <v>5</v>
      </c>
      <c r="C379" s="30" t="s">
        <v>380</v>
      </c>
      <c r="D379" s="30" t="s">
        <v>24</v>
      </c>
      <c r="E379" s="40">
        <v>45796</v>
      </c>
      <c r="F379" s="28" t="s">
        <v>487</v>
      </c>
      <c r="G379" s="28" t="s">
        <v>489</v>
      </c>
      <c r="H379" s="28" t="s">
        <v>530</v>
      </c>
      <c r="I379" s="26">
        <v>1055050</v>
      </c>
      <c r="J379" s="26"/>
      <c r="K379" s="26">
        <v>84404</v>
      </c>
      <c r="L379" s="26">
        <v>1139454</v>
      </c>
      <c r="M379" s="22">
        <v>45833</v>
      </c>
      <c r="N379"/>
      <c r="O379"/>
    </row>
    <row r="380" spans="1:15" x14ac:dyDescent="0.25">
      <c r="A380" s="16" t="s">
        <v>12</v>
      </c>
      <c r="B380" s="29">
        <f t="shared" si="11"/>
        <v>5</v>
      </c>
      <c r="C380" s="30" t="s">
        <v>381</v>
      </c>
      <c r="D380" s="30" t="s">
        <v>24</v>
      </c>
      <c r="E380" s="40">
        <v>45796</v>
      </c>
      <c r="F380" s="28" t="s">
        <v>487</v>
      </c>
      <c r="G380" s="28" t="s">
        <v>489</v>
      </c>
      <c r="H380" s="28" t="s">
        <v>540</v>
      </c>
      <c r="I380" s="26">
        <v>1014105</v>
      </c>
      <c r="J380" s="26"/>
      <c r="K380" s="26">
        <v>81128</v>
      </c>
      <c r="L380" s="26">
        <v>1095233</v>
      </c>
      <c r="M380" s="22">
        <v>45833</v>
      </c>
      <c r="N380"/>
      <c r="O380"/>
    </row>
    <row r="381" spans="1:15" x14ac:dyDescent="0.25">
      <c r="A381" s="16" t="s">
        <v>12</v>
      </c>
      <c r="B381" s="29">
        <f t="shared" si="11"/>
        <v>5</v>
      </c>
      <c r="C381" s="30" t="s">
        <v>382</v>
      </c>
      <c r="D381" s="30" t="s">
        <v>24</v>
      </c>
      <c r="E381" s="40">
        <v>45796</v>
      </c>
      <c r="F381" s="28" t="s">
        <v>487</v>
      </c>
      <c r="G381" s="28" t="s">
        <v>489</v>
      </c>
      <c r="H381" s="28" t="s">
        <v>516</v>
      </c>
      <c r="I381" s="26">
        <v>1141102</v>
      </c>
      <c r="J381" s="26"/>
      <c r="K381" s="26">
        <v>91288</v>
      </c>
      <c r="L381" s="26">
        <v>1232390</v>
      </c>
      <c r="M381" s="22">
        <v>45833</v>
      </c>
      <c r="N381"/>
      <c r="O381"/>
    </row>
    <row r="382" spans="1:15" x14ac:dyDescent="0.25">
      <c r="A382" s="16" t="s">
        <v>12</v>
      </c>
      <c r="B382" s="29">
        <f t="shared" si="11"/>
        <v>5</v>
      </c>
      <c r="C382" s="30" t="s">
        <v>383</v>
      </c>
      <c r="D382" s="30" t="s">
        <v>24</v>
      </c>
      <c r="E382" s="40">
        <v>45797</v>
      </c>
      <c r="F382" s="28" t="s">
        <v>487</v>
      </c>
      <c r="G382" s="28" t="s">
        <v>489</v>
      </c>
      <c r="H382" s="28" t="s">
        <v>512</v>
      </c>
      <c r="I382" s="26">
        <v>665310</v>
      </c>
      <c r="J382" s="26"/>
      <c r="K382" s="26">
        <v>53225</v>
      </c>
      <c r="L382" s="26">
        <v>718535</v>
      </c>
      <c r="M382" s="22">
        <v>45833</v>
      </c>
      <c r="N382"/>
      <c r="O382"/>
    </row>
    <row r="383" spans="1:15" x14ac:dyDescent="0.25">
      <c r="A383" s="16" t="s">
        <v>12</v>
      </c>
      <c r="B383" s="29">
        <f t="shared" si="11"/>
        <v>5</v>
      </c>
      <c r="C383" s="30" t="s">
        <v>384</v>
      </c>
      <c r="D383" s="30" t="s">
        <v>24</v>
      </c>
      <c r="E383" s="40">
        <v>45797</v>
      </c>
      <c r="F383" s="28" t="s">
        <v>487</v>
      </c>
      <c r="G383" s="28" t="s">
        <v>489</v>
      </c>
      <c r="H383" s="28" t="s">
        <v>510</v>
      </c>
      <c r="I383" s="26">
        <v>1671128</v>
      </c>
      <c r="J383" s="26"/>
      <c r="K383" s="26">
        <v>133690</v>
      </c>
      <c r="L383" s="26">
        <v>1804818</v>
      </c>
      <c r="M383" s="22">
        <v>45833</v>
      </c>
      <c r="N383"/>
      <c r="O383"/>
    </row>
    <row r="384" spans="1:15" x14ac:dyDescent="0.25">
      <c r="A384" s="16" t="s">
        <v>12</v>
      </c>
      <c r="B384" s="29">
        <f t="shared" si="11"/>
        <v>5</v>
      </c>
      <c r="C384" s="30" t="s">
        <v>385</v>
      </c>
      <c r="D384" s="30" t="s">
        <v>24</v>
      </c>
      <c r="E384" s="40">
        <v>45797</v>
      </c>
      <c r="F384" s="28" t="s">
        <v>487</v>
      </c>
      <c r="G384" s="28" t="s">
        <v>489</v>
      </c>
      <c r="H384" s="28" t="s">
        <v>504</v>
      </c>
      <c r="I384" s="26">
        <v>787073</v>
      </c>
      <c r="J384" s="26"/>
      <c r="K384" s="26">
        <v>62966</v>
      </c>
      <c r="L384" s="26">
        <v>850039</v>
      </c>
      <c r="M384" s="22">
        <v>45833</v>
      </c>
      <c r="N384"/>
      <c r="O384"/>
    </row>
    <row r="385" spans="1:15" ht="25.5" x14ac:dyDescent="0.25">
      <c r="A385" s="16" t="s">
        <v>12</v>
      </c>
      <c r="B385" s="29">
        <f t="shared" si="11"/>
        <v>5</v>
      </c>
      <c r="C385" s="30" t="s">
        <v>386</v>
      </c>
      <c r="D385" s="30" t="s">
        <v>24</v>
      </c>
      <c r="E385" s="40">
        <v>45797</v>
      </c>
      <c r="F385" s="28" t="s">
        <v>487</v>
      </c>
      <c r="G385" s="28" t="s">
        <v>489</v>
      </c>
      <c r="H385" s="28" t="s">
        <v>542</v>
      </c>
      <c r="I385" s="26">
        <v>3944030</v>
      </c>
      <c r="J385" s="26"/>
      <c r="K385" s="26">
        <v>283970</v>
      </c>
      <c r="L385" s="26">
        <v>3833597</v>
      </c>
      <c r="M385" s="22">
        <v>45833</v>
      </c>
      <c r="N385"/>
      <c r="O385"/>
    </row>
    <row r="386" spans="1:15" x14ac:dyDescent="0.25">
      <c r="A386" s="16" t="s">
        <v>12</v>
      </c>
      <c r="B386" s="29">
        <f t="shared" si="11"/>
        <v>5</v>
      </c>
      <c r="C386" s="30" t="s">
        <v>387</v>
      </c>
      <c r="D386" s="30" t="s">
        <v>24</v>
      </c>
      <c r="E386" s="40">
        <v>45798</v>
      </c>
      <c r="F386" s="28" t="s">
        <v>487</v>
      </c>
      <c r="G386" s="28" t="s">
        <v>489</v>
      </c>
      <c r="H386" s="28" t="s">
        <v>526</v>
      </c>
      <c r="I386" s="26">
        <v>831153</v>
      </c>
      <c r="J386" s="26"/>
      <c r="K386" s="26">
        <v>66492</v>
      </c>
      <c r="L386" s="26">
        <v>897645</v>
      </c>
      <c r="M386" s="22">
        <v>45833</v>
      </c>
      <c r="N386"/>
      <c r="O386"/>
    </row>
    <row r="387" spans="1:15" x14ac:dyDescent="0.25">
      <c r="A387" s="16" t="s">
        <v>12</v>
      </c>
      <c r="B387" s="29">
        <f t="shared" si="11"/>
        <v>5</v>
      </c>
      <c r="C387" s="30" t="s">
        <v>388</v>
      </c>
      <c r="D387" s="30" t="s">
        <v>24</v>
      </c>
      <c r="E387" s="40">
        <v>45798</v>
      </c>
      <c r="F387" s="28" t="s">
        <v>487</v>
      </c>
      <c r="G387" s="28" t="s">
        <v>489</v>
      </c>
      <c r="H387" s="28" t="s">
        <v>502</v>
      </c>
      <c r="I387" s="26">
        <v>1439664</v>
      </c>
      <c r="J387" s="26"/>
      <c r="K387" s="26">
        <v>115173</v>
      </c>
      <c r="L387" s="26">
        <v>1554837</v>
      </c>
      <c r="M387" s="22">
        <v>45833</v>
      </c>
      <c r="N387"/>
      <c r="O387"/>
    </row>
    <row r="388" spans="1:15" x14ac:dyDescent="0.25">
      <c r="A388" s="16" t="s">
        <v>12</v>
      </c>
      <c r="B388" s="29">
        <f t="shared" ref="B388:B451" si="14">MONTH(E388)</f>
        <v>5</v>
      </c>
      <c r="C388" s="30" t="s">
        <v>389</v>
      </c>
      <c r="D388" s="30" t="s">
        <v>24</v>
      </c>
      <c r="E388" s="40">
        <v>45798</v>
      </c>
      <c r="F388" s="28" t="s">
        <v>487</v>
      </c>
      <c r="G388" s="28" t="s">
        <v>489</v>
      </c>
      <c r="H388" s="28" t="s">
        <v>495</v>
      </c>
      <c r="I388" s="26">
        <v>1256469</v>
      </c>
      <c r="J388" s="26"/>
      <c r="K388" s="26">
        <v>100518</v>
      </c>
      <c r="L388" s="26">
        <v>1356987</v>
      </c>
      <c r="M388" s="22">
        <v>45833</v>
      </c>
      <c r="N388"/>
      <c r="O388"/>
    </row>
    <row r="389" spans="1:15" x14ac:dyDescent="0.25">
      <c r="A389" s="16" t="s">
        <v>12</v>
      </c>
      <c r="B389" s="29">
        <f t="shared" si="14"/>
        <v>5</v>
      </c>
      <c r="C389" s="30" t="s">
        <v>390</v>
      </c>
      <c r="D389" s="30" t="s">
        <v>24</v>
      </c>
      <c r="E389" s="40">
        <v>45798</v>
      </c>
      <c r="F389" s="28" t="s">
        <v>487</v>
      </c>
      <c r="G389" s="28" t="s">
        <v>489</v>
      </c>
      <c r="H389" s="28" t="s">
        <v>508</v>
      </c>
      <c r="I389" s="26">
        <v>1235201</v>
      </c>
      <c r="J389" s="26"/>
      <c r="K389" s="26">
        <v>98816</v>
      </c>
      <c r="L389" s="26">
        <v>1334017</v>
      </c>
      <c r="M389" s="22">
        <v>45833</v>
      </c>
      <c r="N389"/>
      <c r="O389"/>
    </row>
    <row r="390" spans="1:15" x14ac:dyDescent="0.25">
      <c r="A390" s="16" t="s">
        <v>12</v>
      </c>
      <c r="B390" s="29">
        <f t="shared" si="14"/>
        <v>5</v>
      </c>
      <c r="C390" s="30" t="s">
        <v>391</v>
      </c>
      <c r="D390" s="30" t="s">
        <v>24</v>
      </c>
      <c r="E390" s="40">
        <v>45798</v>
      </c>
      <c r="F390" s="28" t="s">
        <v>487</v>
      </c>
      <c r="G390" s="28" t="s">
        <v>489</v>
      </c>
      <c r="H390" s="28" t="s">
        <v>509</v>
      </c>
      <c r="I390" s="26">
        <v>697590</v>
      </c>
      <c r="J390" s="26"/>
      <c r="K390" s="26">
        <v>55807</v>
      </c>
      <c r="L390" s="26">
        <v>753397</v>
      </c>
      <c r="M390" s="22">
        <v>45833</v>
      </c>
      <c r="N390"/>
      <c r="O390"/>
    </row>
    <row r="391" spans="1:15" x14ac:dyDescent="0.25">
      <c r="A391" s="16" t="s">
        <v>12</v>
      </c>
      <c r="B391" s="29">
        <f t="shared" si="14"/>
        <v>5</v>
      </c>
      <c r="C391" s="30" t="s">
        <v>392</v>
      </c>
      <c r="D391" s="30" t="s">
        <v>24</v>
      </c>
      <c r="E391" s="40">
        <v>45799</v>
      </c>
      <c r="F391" s="28" t="s">
        <v>487</v>
      </c>
      <c r="G391" s="28" t="s">
        <v>489</v>
      </c>
      <c r="H391" s="28" t="s">
        <v>501</v>
      </c>
      <c r="I391" s="26">
        <v>876320</v>
      </c>
      <c r="J391" s="26"/>
      <c r="K391" s="26">
        <v>70106</v>
      </c>
      <c r="L391" s="26">
        <v>946426</v>
      </c>
      <c r="M391" s="22">
        <v>45833</v>
      </c>
      <c r="N391"/>
      <c r="O391"/>
    </row>
    <row r="392" spans="1:15" x14ac:dyDescent="0.25">
      <c r="A392" s="16" t="s">
        <v>12</v>
      </c>
      <c r="B392" s="29">
        <f t="shared" si="14"/>
        <v>5</v>
      </c>
      <c r="C392" s="30" t="s">
        <v>393</v>
      </c>
      <c r="D392" s="30" t="s">
        <v>24</v>
      </c>
      <c r="E392" s="40">
        <v>45799</v>
      </c>
      <c r="F392" s="28" t="s">
        <v>487</v>
      </c>
      <c r="G392" s="28" t="s">
        <v>489</v>
      </c>
      <c r="H392" s="28" t="s">
        <v>494</v>
      </c>
      <c r="I392" s="26">
        <v>2139305</v>
      </c>
      <c r="J392" s="26"/>
      <c r="K392" s="26">
        <v>171144</v>
      </c>
      <c r="L392" s="26">
        <v>2310449</v>
      </c>
      <c r="M392" s="22">
        <v>45833</v>
      </c>
      <c r="N392"/>
      <c r="O392"/>
    </row>
    <row r="393" spans="1:15" x14ac:dyDescent="0.25">
      <c r="A393" s="16" t="s">
        <v>12</v>
      </c>
      <c r="B393" s="29">
        <f t="shared" si="14"/>
        <v>5</v>
      </c>
      <c r="C393" s="30" t="s">
        <v>394</v>
      </c>
      <c r="D393" s="30" t="s">
        <v>24</v>
      </c>
      <c r="E393" s="40">
        <v>45799</v>
      </c>
      <c r="F393" s="28" t="s">
        <v>487</v>
      </c>
      <c r="G393" s="28" t="s">
        <v>489</v>
      </c>
      <c r="H393" s="28" t="s">
        <v>511</v>
      </c>
      <c r="I393" s="26">
        <v>1013207</v>
      </c>
      <c r="J393" s="26"/>
      <c r="K393" s="26">
        <v>81057</v>
      </c>
      <c r="L393" s="26">
        <v>1094264</v>
      </c>
      <c r="M393" s="22">
        <v>45833</v>
      </c>
      <c r="N393"/>
      <c r="O393"/>
    </row>
    <row r="394" spans="1:15" x14ac:dyDescent="0.25">
      <c r="A394" s="16" t="s">
        <v>12</v>
      </c>
      <c r="B394" s="29">
        <f t="shared" si="14"/>
        <v>5</v>
      </c>
      <c r="C394" s="30" t="s">
        <v>395</v>
      </c>
      <c r="D394" s="30" t="s">
        <v>24</v>
      </c>
      <c r="E394" s="40">
        <v>45800</v>
      </c>
      <c r="F394" s="28" t="s">
        <v>487</v>
      </c>
      <c r="G394" s="28" t="s">
        <v>489</v>
      </c>
      <c r="H394" s="28" t="s">
        <v>496</v>
      </c>
      <c r="I394" s="26">
        <v>906450</v>
      </c>
      <c r="J394" s="26"/>
      <c r="K394" s="26">
        <v>72516</v>
      </c>
      <c r="L394" s="26">
        <v>978966</v>
      </c>
      <c r="M394" s="22">
        <v>45833</v>
      </c>
      <c r="N394"/>
      <c r="O394"/>
    </row>
    <row r="395" spans="1:15" x14ac:dyDescent="0.25">
      <c r="A395" s="16" t="s">
        <v>12</v>
      </c>
      <c r="B395" s="29">
        <f t="shared" si="14"/>
        <v>5</v>
      </c>
      <c r="C395" s="30" t="s">
        <v>396</v>
      </c>
      <c r="D395" s="30" t="s">
        <v>24</v>
      </c>
      <c r="E395" s="40">
        <v>45800</v>
      </c>
      <c r="F395" s="28" t="s">
        <v>487</v>
      </c>
      <c r="G395" s="28" t="s">
        <v>489</v>
      </c>
      <c r="H395" s="28" t="s">
        <v>499</v>
      </c>
      <c r="I395" s="26">
        <v>866864</v>
      </c>
      <c r="J395" s="26"/>
      <c r="K395" s="26">
        <v>69349</v>
      </c>
      <c r="L395" s="26">
        <v>936213</v>
      </c>
      <c r="M395" s="22">
        <v>45833</v>
      </c>
      <c r="N395"/>
      <c r="O395"/>
    </row>
    <row r="396" spans="1:15" x14ac:dyDescent="0.25">
      <c r="A396" s="16" t="s">
        <v>12</v>
      </c>
      <c r="B396" s="29">
        <f t="shared" si="14"/>
        <v>5</v>
      </c>
      <c r="C396" s="30" t="s">
        <v>397</v>
      </c>
      <c r="D396" s="30" t="s">
        <v>24</v>
      </c>
      <c r="E396" s="40">
        <v>45803</v>
      </c>
      <c r="F396" s="28" t="s">
        <v>487</v>
      </c>
      <c r="G396" s="28" t="s">
        <v>489</v>
      </c>
      <c r="H396" s="28" t="s">
        <v>494</v>
      </c>
      <c r="I396" s="26">
        <v>2303435</v>
      </c>
      <c r="J396" s="26"/>
      <c r="K396" s="26">
        <v>184275</v>
      </c>
      <c r="L396" s="26">
        <v>2487710</v>
      </c>
      <c r="M396" s="22">
        <v>45833</v>
      </c>
      <c r="N396"/>
      <c r="O396"/>
    </row>
    <row r="397" spans="1:15" ht="25.5" x14ac:dyDescent="0.25">
      <c r="A397" s="16" t="s">
        <v>12</v>
      </c>
      <c r="B397" s="29">
        <f t="shared" si="14"/>
        <v>5</v>
      </c>
      <c r="C397" s="30" t="s">
        <v>398</v>
      </c>
      <c r="D397" s="30" t="s">
        <v>24</v>
      </c>
      <c r="E397" s="40">
        <v>45803</v>
      </c>
      <c r="F397" s="28" t="s">
        <v>487</v>
      </c>
      <c r="G397" s="28" t="s">
        <v>489</v>
      </c>
      <c r="H397" s="28" t="s">
        <v>498</v>
      </c>
      <c r="I397" s="26">
        <v>3845410</v>
      </c>
      <c r="J397" s="26"/>
      <c r="K397" s="26">
        <v>307633</v>
      </c>
      <c r="L397" s="26">
        <v>4153043</v>
      </c>
      <c r="M397" s="22">
        <v>45833</v>
      </c>
      <c r="N397"/>
      <c r="O397"/>
    </row>
    <row r="398" spans="1:15" x14ac:dyDescent="0.25">
      <c r="A398" s="16" t="s">
        <v>12</v>
      </c>
      <c r="B398" s="29">
        <f t="shared" si="14"/>
        <v>5</v>
      </c>
      <c r="C398" s="30" t="s">
        <v>399</v>
      </c>
      <c r="D398" s="30" t="s">
        <v>24</v>
      </c>
      <c r="E398" s="40">
        <v>45803</v>
      </c>
      <c r="F398" s="28" t="s">
        <v>487</v>
      </c>
      <c r="G398" s="28" t="s">
        <v>489</v>
      </c>
      <c r="H398" s="28" t="s">
        <v>506</v>
      </c>
      <c r="I398" s="26">
        <v>1526223</v>
      </c>
      <c r="J398" s="26"/>
      <c r="K398" s="26">
        <v>122098</v>
      </c>
      <c r="L398" s="26">
        <v>1648321</v>
      </c>
      <c r="M398" s="22">
        <v>45833</v>
      </c>
      <c r="N398"/>
      <c r="O398"/>
    </row>
    <row r="399" spans="1:15" x14ac:dyDescent="0.25">
      <c r="A399" s="16" t="s">
        <v>12</v>
      </c>
      <c r="B399" s="29">
        <f t="shared" si="14"/>
        <v>5</v>
      </c>
      <c r="C399" s="30" t="s">
        <v>400</v>
      </c>
      <c r="D399" s="30" t="s">
        <v>24</v>
      </c>
      <c r="E399" s="40">
        <v>45803</v>
      </c>
      <c r="F399" s="28" t="s">
        <v>487</v>
      </c>
      <c r="G399" s="28" t="s">
        <v>489</v>
      </c>
      <c r="H399" s="28" t="s">
        <v>535</v>
      </c>
      <c r="I399" s="26">
        <v>1441885</v>
      </c>
      <c r="J399" s="26"/>
      <c r="K399" s="26">
        <v>115351</v>
      </c>
      <c r="L399" s="26">
        <v>1557236</v>
      </c>
      <c r="M399" s="22">
        <v>45833</v>
      </c>
      <c r="N399"/>
      <c r="O399"/>
    </row>
    <row r="400" spans="1:15" x14ac:dyDescent="0.25">
      <c r="A400" s="16" t="s">
        <v>12</v>
      </c>
      <c r="B400" s="29">
        <f t="shared" si="14"/>
        <v>5</v>
      </c>
      <c r="C400" s="30" t="s">
        <v>401</v>
      </c>
      <c r="D400" s="30" t="s">
        <v>24</v>
      </c>
      <c r="E400" s="40">
        <v>45803</v>
      </c>
      <c r="F400" s="28" t="s">
        <v>487</v>
      </c>
      <c r="G400" s="28" t="s">
        <v>489</v>
      </c>
      <c r="H400" s="28" t="s">
        <v>492</v>
      </c>
      <c r="I400" s="26">
        <v>1109760</v>
      </c>
      <c r="J400" s="26"/>
      <c r="K400" s="26">
        <v>88781</v>
      </c>
      <c r="L400" s="26">
        <v>1198541</v>
      </c>
      <c r="M400" s="22">
        <v>45833</v>
      </c>
      <c r="N400"/>
      <c r="O400"/>
    </row>
    <row r="401" spans="1:15" x14ac:dyDescent="0.25">
      <c r="A401" s="16" t="s">
        <v>12</v>
      </c>
      <c r="B401" s="29">
        <f t="shared" si="14"/>
        <v>5</v>
      </c>
      <c r="C401" s="30" t="s">
        <v>402</v>
      </c>
      <c r="D401" s="30" t="s">
        <v>24</v>
      </c>
      <c r="E401" s="40">
        <v>45803</v>
      </c>
      <c r="F401" s="28" t="s">
        <v>487</v>
      </c>
      <c r="G401" s="28" t="s">
        <v>489</v>
      </c>
      <c r="H401" s="28" t="s">
        <v>507</v>
      </c>
      <c r="I401" s="26">
        <v>1311489</v>
      </c>
      <c r="J401" s="26"/>
      <c r="K401" s="26">
        <v>104919</v>
      </c>
      <c r="L401" s="26">
        <v>1416408</v>
      </c>
      <c r="M401" s="22">
        <v>45833</v>
      </c>
      <c r="N401"/>
      <c r="O401"/>
    </row>
    <row r="402" spans="1:15" ht="25.5" x14ac:dyDescent="0.25">
      <c r="A402" s="16" t="s">
        <v>15</v>
      </c>
      <c r="B402" s="29">
        <f t="shared" si="14"/>
        <v>5</v>
      </c>
      <c r="C402" s="30" t="s">
        <v>560</v>
      </c>
      <c r="D402" s="30"/>
      <c r="E402" s="40">
        <v>45803</v>
      </c>
      <c r="F402" s="28" t="s">
        <v>487</v>
      </c>
      <c r="G402" s="28" t="s">
        <v>489</v>
      </c>
      <c r="H402" s="28" t="s">
        <v>549</v>
      </c>
      <c r="I402" s="26"/>
      <c r="J402" s="26"/>
      <c r="K402" s="26"/>
      <c r="L402" s="26">
        <v>-82768147</v>
      </c>
      <c r="M402" s="22"/>
      <c r="N402"/>
      <c r="O402"/>
    </row>
    <row r="403" spans="1:15" x14ac:dyDescent="0.25">
      <c r="A403" s="16" t="s">
        <v>12</v>
      </c>
      <c r="B403" s="29">
        <f t="shared" si="14"/>
        <v>5</v>
      </c>
      <c r="C403" s="30" t="s">
        <v>403</v>
      </c>
      <c r="D403" s="30" t="s">
        <v>24</v>
      </c>
      <c r="E403" s="40">
        <v>45804</v>
      </c>
      <c r="F403" s="28" t="s">
        <v>487</v>
      </c>
      <c r="G403" s="28" t="s">
        <v>489</v>
      </c>
      <c r="H403" s="28" t="s">
        <v>534</v>
      </c>
      <c r="I403" s="26">
        <v>697590</v>
      </c>
      <c r="J403" s="26"/>
      <c r="K403" s="26">
        <v>55807</v>
      </c>
      <c r="L403" s="26">
        <v>753397</v>
      </c>
      <c r="M403" s="22">
        <v>45833</v>
      </c>
      <c r="N403"/>
      <c r="O403"/>
    </row>
    <row r="404" spans="1:15" x14ac:dyDescent="0.25">
      <c r="A404" s="16" t="s">
        <v>12</v>
      </c>
      <c r="B404" s="29">
        <f t="shared" si="14"/>
        <v>5</v>
      </c>
      <c r="C404" s="30" t="s">
        <v>404</v>
      </c>
      <c r="D404" s="30" t="s">
        <v>24</v>
      </c>
      <c r="E404" s="40">
        <v>45804</v>
      </c>
      <c r="F404" s="28" t="s">
        <v>487</v>
      </c>
      <c r="G404" s="28" t="s">
        <v>489</v>
      </c>
      <c r="H404" s="28" t="s">
        <v>531</v>
      </c>
      <c r="I404" s="26">
        <v>1830969</v>
      </c>
      <c r="J404" s="26"/>
      <c r="K404" s="26">
        <v>146478</v>
      </c>
      <c r="L404" s="26">
        <v>1977447</v>
      </c>
      <c r="M404" s="22">
        <v>45833</v>
      </c>
      <c r="N404"/>
      <c r="O404"/>
    </row>
    <row r="405" spans="1:15" x14ac:dyDescent="0.25">
      <c r="A405" s="16" t="s">
        <v>12</v>
      </c>
      <c r="B405" s="29">
        <f t="shared" si="14"/>
        <v>5</v>
      </c>
      <c r="C405" s="30" t="s">
        <v>405</v>
      </c>
      <c r="D405" s="30" t="s">
        <v>24</v>
      </c>
      <c r="E405" s="40">
        <v>45804</v>
      </c>
      <c r="F405" s="28" t="s">
        <v>487</v>
      </c>
      <c r="G405" s="28" t="s">
        <v>489</v>
      </c>
      <c r="H405" s="28" t="s">
        <v>522</v>
      </c>
      <c r="I405" s="26">
        <v>1615773</v>
      </c>
      <c r="J405" s="26"/>
      <c r="K405" s="26">
        <v>129262</v>
      </c>
      <c r="L405" s="26">
        <v>1745035</v>
      </c>
      <c r="M405" s="22">
        <v>45833</v>
      </c>
      <c r="N405"/>
      <c r="O405"/>
    </row>
    <row r="406" spans="1:15" x14ac:dyDescent="0.25">
      <c r="A406" s="16" t="s">
        <v>12</v>
      </c>
      <c r="B406" s="29">
        <f t="shared" si="14"/>
        <v>5</v>
      </c>
      <c r="C406" s="30" t="s">
        <v>406</v>
      </c>
      <c r="D406" s="30" t="s">
        <v>24</v>
      </c>
      <c r="E406" s="40">
        <v>45804</v>
      </c>
      <c r="F406" s="28" t="s">
        <v>487</v>
      </c>
      <c r="G406" s="28" t="s">
        <v>489</v>
      </c>
      <c r="H406" s="28" t="s">
        <v>505</v>
      </c>
      <c r="I406" s="26">
        <v>1063582</v>
      </c>
      <c r="J406" s="26"/>
      <c r="K406" s="26">
        <v>85087</v>
      </c>
      <c r="L406" s="26">
        <v>1148669</v>
      </c>
      <c r="M406" s="22">
        <v>45833</v>
      </c>
      <c r="N406"/>
      <c r="O406"/>
    </row>
    <row r="407" spans="1:15" ht="25.5" x14ac:dyDescent="0.25">
      <c r="A407" s="16" t="s">
        <v>12</v>
      </c>
      <c r="B407" s="29">
        <f t="shared" si="14"/>
        <v>5</v>
      </c>
      <c r="C407" s="30" t="s">
        <v>407</v>
      </c>
      <c r="D407" s="30" t="s">
        <v>24</v>
      </c>
      <c r="E407" s="40">
        <v>45804</v>
      </c>
      <c r="F407" s="28" t="s">
        <v>487</v>
      </c>
      <c r="G407" s="28" t="s">
        <v>489</v>
      </c>
      <c r="H407" s="28" t="s">
        <v>500</v>
      </c>
      <c r="I407" s="26">
        <v>783480</v>
      </c>
      <c r="J407" s="26"/>
      <c r="K407" s="26">
        <v>62678</v>
      </c>
      <c r="L407" s="26">
        <v>846158</v>
      </c>
      <c r="M407" s="22">
        <v>45833</v>
      </c>
      <c r="N407"/>
      <c r="O407"/>
    </row>
    <row r="408" spans="1:15" x14ac:dyDescent="0.25">
      <c r="A408" s="16" t="s">
        <v>12</v>
      </c>
      <c r="B408" s="29">
        <f t="shared" si="14"/>
        <v>5</v>
      </c>
      <c r="C408" s="30" t="s">
        <v>408</v>
      </c>
      <c r="D408" s="30" t="s">
        <v>24</v>
      </c>
      <c r="E408" s="40">
        <v>45804</v>
      </c>
      <c r="F408" s="28" t="s">
        <v>487</v>
      </c>
      <c r="G408" s="28" t="s">
        <v>489</v>
      </c>
      <c r="H408" s="28" t="s">
        <v>497</v>
      </c>
      <c r="I408" s="26">
        <v>1682596</v>
      </c>
      <c r="J408" s="26"/>
      <c r="K408" s="26">
        <v>134608</v>
      </c>
      <c r="L408" s="26">
        <v>1817204</v>
      </c>
      <c r="M408" s="22">
        <v>45833</v>
      </c>
      <c r="N408"/>
      <c r="O408"/>
    </row>
    <row r="409" spans="1:15" x14ac:dyDescent="0.25">
      <c r="A409" s="16" t="s">
        <v>12</v>
      </c>
      <c r="B409" s="29">
        <f t="shared" si="14"/>
        <v>5</v>
      </c>
      <c r="C409" s="30" t="s">
        <v>409</v>
      </c>
      <c r="D409" s="30" t="s">
        <v>24</v>
      </c>
      <c r="E409" s="40">
        <v>45805</v>
      </c>
      <c r="F409" s="28" t="s">
        <v>487</v>
      </c>
      <c r="G409" s="28" t="s">
        <v>489</v>
      </c>
      <c r="H409" s="28" t="s">
        <v>541</v>
      </c>
      <c r="I409" s="26">
        <v>1420794</v>
      </c>
      <c r="J409" s="26"/>
      <c r="K409" s="26">
        <v>113664</v>
      </c>
      <c r="L409" s="26">
        <v>1534458</v>
      </c>
      <c r="M409" s="22">
        <v>45833</v>
      </c>
      <c r="N409"/>
      <c r="O409"/>
    </row>
    <row r="410" spans="1:15" x14ac:dyDescent="0.25">
      <c r="A410" s="16" t="s">
        <v>12</v>
      </c>
      <c r="B410" s="29">
        <f t="shared" si="14"/>
        <v>5</v>
      </c>
      <c r="C410" s="30" t="s">
        <v>410</v>
      </c>
      <c r="D410" s="30" t="s">
        <v>24</v>
      </c>
      <c r="E410" s="40">
        <v>45806</v>
      </c>
      <c r="F410" s="28" t="s">
        <v>487</v>
      </c>
      <c r="G410" s="28" t="s">
        <v>489</v>
      </c>
      <c r="H410" s="28" t="s">
        <v>537</v>
      </c>
      <c r="I410" s="26">
        <v>558072</v>
      </c>
      <c r="J410" s="26"/>
      <c r="K410" s="26">
        <v>44646</v>
      </c>
      <c r="L410" s="26">
        <v>602718</v>
      </c>
      <c r="M410" s="22">
        <v>45833</v>
      </c>
      <c r="N410"/>
      <c r="O410"/>
    </row>
    <row r="411" spans="1:15" x14ac:dyDescent="0.25">
      <c r="A411" s="16" t="s">
        <v>12</v>
      </c>
      <c r="B411" s="29">
        <f t="shared" si="14"/>
        <v>5</v>
      </c>
      <c r="C411" s="30" t="s">
        <v>411</v>
      </c>
      <c r="D411" s="30" t="s">
        <v>24</v>
      </c>
      <c r="E411" s="40">
        <v>45806</v>
      </c>
      <c r="F411" s="28" t="s">
        <v>487</v>
      </c>
      <c r="G411" s="28" t="s">
        <v>489</v>
      </c>
      <c r="H411" s="28" t="s">
        <v>540</v>
      </c>
      <c r="I411" s="26">
        <v>1585180</v>
      </c>
      <c r="J411" s="26"/>
      <c r="K411" s="26">
        <v>126814</v>
      </c>
      <c r="L411" s="26">
        <v>1711994</v>
      </c>
      <c r="M411" s="22">
        <v>45833</v>
      </c>
      <c r="N411"/>
      <c r="O411"/>
    </row>
    <row r="412" spans="1:15" x14ac:dyDescent="0.25">
      <c r="A412" s="16" t="s">
        <v>12</v>
      </c>
      <c r="B412" s="29">
        <f t="shared" si="14"/>
        <v>5</v>
      </c>
      <c r="C412" s="30" t="s">
        <v>412</v>
      </c>
      <c r="D412" s="30" t="s">
        <v>24</v>
      </c>
      <c r="E412" s="40">
        <v>45807</v>
      </c>
      <c r="F412" s="28" t="s">
        <v>487</v>
      </c>
      <c r="G412" s="28" t="s">
        <v>489</v>
      </c>
      <c r="H412" s="28" t="s">
        <v>517</v>
      </c>
      <c r="I412" s="26">
        <v>1215824</v>
      </c>
      <c r="J412" s="26"/>
      <c r="K412" s="26">
        <v>97266</v>
      </c>
      <c r="L412" s="26">
        <v>1313090</v>
      </c>
      <c r="M412" s="22">
        <v>45833</v>
      </c>
      <c r="N412"/>
      <c r="O412"/>
    </row>
    <row r="413" spans="1:15" x14ac:dyDescent="0.25">
      <c r="A413" s="16" t="s">
        <v>12</v>
      </c>
      <c r="B413" s="29">
        <f t="shared" si="14"/>
        <v>5</v>
      </c>
      <c r="C413" s="30" t="s">
        <v>413</v>
      </c>
      <c r="D413" s="30" t="s">
        <v>24</v>
      </c>
      <c r="E413" s="40">
        <v>45807</v>
      </c>
      <c r="F413" s="28" t="s">
        <v>487</v>
      </c>
      <c r="G413" s="28" t="s">
        <v>489</v>
      </c>
      <c r="H413" s="28" t="s">
        <v>509</v>
      </c>
      <c r="I413" s="26">
        <v>1131130</v>
      </c>
      <c r="J413" s="26"/>
      <c r="K413" s="26">
        <v>90490</v>
      </c>
      <c r="L413" s="26">
        <v>1221620</v>
      </c>
      <c r="M413" s="22">
        <v>45833</v>
      </c>
      <c r="N413"/>
      <c r="O413"/>
    </row>
    <row r="414" spans="1:15" x14ac:dyDescent="0.25">
      <c r="A414" s="16" t="s">
        <v>13</v>
      </c>
      <c r="B414" s="29">
        <f t="shared" si="14"/>
        <v>5</v>
      </c>
      <c r="C414" s="30" t="s">
        <v>551</v>
      </c>
      <c r="D414" s="30" t="s">
        <v>563</v>
      </c>
      <c r="E414" s="40">
        <v>45808</v>
      </c>
      <c r="F414" s="28" t="s">
        <v>487</v>
      </c>
      <c r="G414" s="28" t="s">
        <v>489</v>
      </c>
      <c r="H414" s="28" t="s">
        <v>20</v>
      </c>
      <c r="I414" s="26">
        <v>-13227727</v>
      </c>
      <c r="J414" s="26"/>
      <c r="K414" s="26">
        <v>-1058218</v>
      </c>
      <c r="L414" s="26">
        <v>-14285945</v>
      </c>
      <c r="M414" s="22">
        <v>45833</v>
      </c>
      <c r="N414"/>
      <c r="O414" s="23">
        <f>-L414</f>
        <v>14285945</v>
      </c>
    </row>
    <row r="415" spans="1:15" x14ac:dyDescent="0.25">
      <c r="A415" s="16" t="s">
        <v>562</v>
      </c>
      <c r="B415" s="29">
        <f t="shared" si="14"/>
        <v>5</v>
      </c>
      <c r="C415" s="30">
        <v>256</v>
      </c>
      <c r="D415" s="30" t="s">
        <v>564</v>
      </c>
      <c r="E415" s="40">
        <v>45808</v>
      </c>
      <c r="F415" s="28" t="s">
        <v>487</v>
      </c>
      <c r="G415" s="28" t="s">
        <v>489</v>
      </c>
      <c r="H415" s="28" t="s">
        <v>567</v>
      </c>
      <c r="I415" s="26"/>
      <c r="J415" s="26"/>
      <c r="K415" s="26"/>
      <c r="L415" s="26">
        <v>-2914238</v>
      </c>
      <c r="M415" s="22">
        <v>45833</v>
      </c>
      <c r="N415" s="71">
        <f t="shared" ref="N415:N417" si="15">L415/1.08</f>
        <v>-2698368.5185185182</v>
      </c>
      <c r="O415" s="71">
        <f t="shared" ref="O415:O417" si="16">L415-N415</f>
        <v>-215869.48148148181</v>
      </c>
    </row>
    <row r="416" spans="1:15" x14ac:dyDescent="0.25">
      <c r="A416" s="16" t="s">
        <v>562</v>
      </c>
      <c r="B416" s="29">
        <f t="shared" si="14"/>
        <v>5</v>
      </c>
      <c r="C416" s="123" t="s">
        <v>1241</v>
      </c>
      <c r="D416" t="s">
        <v>24</v>
      </c>
      <c r="E416" s="40">
        <v>45808</v>
      </c>
      <c r="F416" s="28"/>
      <c r="G416" s="28"/>
      <c r="H416" s="28" t="s">
        <v>573</v>
      </c>
      <c r="I416" s="61"/>
      <c r="J416" s="61"/>
      <c r="K416" s="26"/>
      <c r="L416" s="26">
        <v>-2505627</v>
      </c>
      <c r="M416" s="22">
        <v>45833</v>
      </c>
      <c r="N416" s="71">
        <f t="shared" si="15"/>
        <v>-2320025</v>
      </c>
      <c r="O416" s="71">
        <f t="shared" si="16"/>
        <v>-185602</v>
      </c>
    </row>
    <row r="417" spans="1:15" x14ac:dyDescent="0.25">
      <c r="A417" s="16" t="s">
        <v>562</v>
      </c>
      <c r="B417" s="29">
        <f t="shared" si="14"/>
        <v>5</v>
      </c>
      <c r="C417" s="30"/>
      <c r="D417" s="30"/>
      <c r="E417" s="40">
        <v>45808</v>
      </c>
      <c r="F417" s="28"/>
      <c r="G417" s="28"/>
      <c r="H417" s="28" t="s">
        <v>574</v>
      </c>
      <c r="I417" s="26"/>
      <c r="J417" s="26"/>
      <c r="K417" s="26"/>
      <c r="L417">
        <v>-1156443</v>
      </c>
      <c r="M417" s="22">
        <v>45833</v>
      </c>
      <c r="N417" s="71">
        <f t="shared" si="15"/>
        <v>-1070780.5555555555</v>
      </c>
      <c r="O417" s="71">
        <f t="shared" si="16"/>
        <v>-85662.444444444496</v>
      </c>
    </row>
    <row r="418" spans="1:15" x14ac:dyDescent="0.25">
      <c r="A418" s="16" t="s">
        <v>12</v>
      </c>
      <c r="B418" s="29">
        <f t="shared" si="14"/>
        <v>6</v>
      </c>
      <c r="C418" s="30" t="s">
        <v>414</v>
      </c>
      <c r="D418" s="30" t="s">
        <v>24</v>
      </c>
      <c r="E418" s="40">
        <v>45810</v>
      </c>
      <c r="F418" s="28" t="s">
        <v>487</v>
      </c>
      <c r="G418" s="28" t="s">
        <v>489</v>
      </c>
      <c r="H418" s="28" t="s">
        <v>523</v>
      </c>
      <c r="I418" s="26">
        <v>2092770</v>
      </c>
      <c r="J418" s="26"/>
      <c r="K418" s="26">
        <v>167422</v>
      </c>
      <c r="L418" s="26">
        <v>2260192</v>
      </c>
      <c r="M418" s="22">
        <v>45863</v>
      </c>
      <c r="N418"/>
      <c r="O418"/>
    </row>
    <row r="419" spans="1:15" ht="25.5" x14ac:dyDescent="0.25">
      <c r="A419" s="16" t="s">
        <v>12</v>
      </c>
      <c r="B419" s="29">
        <f t="shared" si="14"/>
        <v>6</v>
      </c>
      <c r="C419" s="30" t="s">
        <v>415</v>
      </c>
      <c r="D419" s="30" t="s">
        <v>24</v>
      </c>
      <c r="E419" s="40">
        <v>45810</v>
      </c>
      <c r="F419" s="28" t="s">
        <v>487</v>
      </c>
      <c r="G419" s="28" t="s">
        <v>489</v>
      </c>
      <c r="H419" s="28" t="s">
        <v>543</v>
      </c>
      <c r="I419" s="26">
        <v>3206992</v>
      </c>
      <c r="J419" s="26"/>
      <c r="K419" s="26">
        <v>230903</v>
      </c>
      <c r="L419" s="26">
        <v>3117195</v>
      </c>
      <c r="M419" s="22">
        <v>45863</v>
      </c>
      <c r="N419"/>
      <c r="O419"/>
    </row>
    <row r="420" spans="1:15" x14ac:dyDescent="0.25">
      <c r="A420" s="16" t="s">
        <v>12</v>
      </c>
      <c r="B420" s="29">
        <f t="shared" si="14"/>
        <v>6</v>
      </c>
      <c r="C420" s="30" t="s">
        <v>416</v>
      </c>
      <c r="D420" s="30" t="s">
        <v>24</v>
      </c>
      <c r="E420" s="40">
        <v>45810</v>
      </c>
      <c r="F420" s="28" t="s">
        <v>487</v>
      </c>
      <c r="G420" s="28" t="s">
        <v>489</v>
      </c>
      <c r="H420" s="28" t="s">
        <v>513</v>
      </c>
      <c r="I420" s="26">
        <v>1680014</v>
      </c>
      <c r="J420" s="26"/>
      <c r="K420" s="26">
        <v>134401</v>
      </c>
      <c r="L420" s="26">
        <v>1814415</v>
      </c>
      <c r="M420" s="22">
        <v>45863</v>
      </c>
      <c r="N420"/>
      <c r="O420"/>
    </row>
    <row r="421" spans="1:15" x14ac:dyDescent="0.25">
      <c r="A421" s="16" t="s">
        <v>12</v>
      </c>
      <c r="B421" s="29">
        <f t="shared" si="14"/>
        <v>6</v>
      </c>
      <c r="C421" s="30" t="s">
        <v>417</v>
      </c>
      <c r="D421" s="30" t="s">
        <v>24</v>
      </c>
      <c r="E421" s="40">
        <v>45810</v>
      </c>
      <c r="F421" s="28" t="s">
        <v>487</v>
      </c>
      <c r="G421" s="28" t="s">
        <v>489</v>
      </c>
      <c r="H421" s="28" t="s">
        <v>512</v>
      </c>
      <c r="I421" s="26">
        <v>561538</v>
      </c>
      <c r="J421" s="26"/>
      <c r="K421" s="26">
        <v>44923</v>
      </c>
      <c r="L421" s="26">
        <v>606461</v>
      </c>
      <c r="M421" s="22">
        <v>45863</v>
      </c>
      <c r="N421"/>
      <c r="O421"/>
    </row>
    <row r="422" spans="1:15" x14ac:dyDescent="0.25">
      <c r="A422" s="16" t="s">
        <v>12</v>
      </c>
      <c r="B422" s="29">
        <f t="shared" si="14"/>
        <v>6</v>
      </c>
      <c r="C422" s="30" t="s">
        <v>418</v>
      </c>
      <c r="D422" s="30" t="s">
        <v>24</v>
      </c>
      <c r="E422" s="40">
        <v>45810</v>
      </c>
      <c r="F422" s="28" t="s">
        <v>487</v>
      </c>
      <c r="G422" s="28" t="s">
        <v>489</v>
      </c>
      <c r="H422" s="28" t="s">
        <v>511</v>
      </c>
      <c r="I422" s="26">
        <v>3268035</v>
      </c>
      <c r="J422" s="26"/>
      <c r="K422" s="26">
        <v>261443</v>
      </c>
      <c r="L422" s="26">
        <v>3529478</v>
      </c>
      <c r="M422" s="22">
        <v>45863</v>
      </c>
      <c r="N422"/>
      <c r="O422"/>
    </row>
    <row r="423" spans="1:15" x14ac:dyDescent="0.25">
      <c r="A423" s="16" t="s">
        <v>12</v>
      </c>
      <c r="B423" s="29">
        <f t="shared" si="14"/>
        <v>6</v>
      </c>
      <c r="C423" s="30" t="s">
        <v>419</v>
      </c>
      <c r="D423" s="30" t="s">
        <v>24</v>
      </c>
      <c r="E423" s="40">
        <v>45810</v>
      </c>
      <c r="F423" s="28" t="s">
        <v>487</v>
      </c>
      <c r="G423" s="28" t="s">
        <v>489</v>
      </c>
      <c r="H423" s="28" t="s">
        <v>544</v>
      </c>
      <c r="I423" s="26">
        <v>876320</v>
      </c>
      <c r="J423" s="26"/>
      <c r="K423" s="26">
        <v>70106</v>
      </c>
      <c r="L423" s="26">
        <v>946426</v>
      </c>
      <c r="M423" s="22">
        <v>45863</v>
      </c>
      <c r="N423"/>
      <c r="O423"/>
    </row>
    <row r="424" spans="1:15" x14ac:dyDescent="0.25">
      <c r="A424" s="16" t="s">
        <v>12</v>
      </c>
      <c r="B424" s="29">
        <f t="shared" si="14"/>
        <v>6</v>
      </c>
      <c r="C424" s="30" t="s">
        <v>420</v>
      </c>
      <c r="D424" s="30" t="s">
        <v>24</v>
      </c>
      <c r="E424" s="40">
        <v>45811</v>
      </c>
      <c r="F424" s="28" t="s">
        <v>487</v>
      </c>
      <c r="G424" s="28" t="s">
        <v>489</v>
      </c>
      <c r="H424" s="28" t="s">
        <v>503</v>
      </c>
      <c r="I424" s="26">
        <v>2035842</v>
      </c>
      <c r="J424" s="26"/>
      <c r="K424" s="26">
        <v>162867</v>
      </c>
      <c r="L424" s="26">
        <v>2198709</v>
      </c>
      <c r="M424" s="22">
        <v>45863</v>
      </c>
      <c r="N424"/>
      <c r="O424"/>
    </row>
    <row r="425" spans="1:15" ht="25.5" x14ac:dyDescent="0.25">
      <c r="A425" s="16" t="s">
        <v>12</v>
      </c>
      <c r="B425" s="29">
        <f t="shared" si="14"/>
        <v>6</v>
      </c>
      <c r="C425" s="30" t="s">
        <v>421</v>
      </c>
      <c r="D425" s="30" t="s">
        <v>24</v>
      </c>
      <c r="E425" s="40">
        <v>45811</v>
      </c>
      <c r="F425" s="28" t="s">
        <v>487</v>
      </c>
      <c r="G425" s="28" t="s">
        <v>489</v>
      </c>
      <c r="H425" s="28" t="s">
        <v>498</v>
      </c>
      <c r="I425" s="26">
        <v>3487950</v>
      </c>
      <c r="J425" s="26"/>
      <c r="K425" s="26">
        <v>279036</v>
      </c>
      <c r="L425" s="26">
        <v>3766986</v>
      </c>
      <c r="M425" s="22">
        <v>45863</v>
      </c>
      <c r="N425"/>
      <c r="O425"/>
    </row>
    <row r="426" spans="1:15" x14ac:dyDescent="0.25">
      <c r="A426" s="16" t="s">
        <v>12</v>
      </c>
      <c r="B426" s="29">
        <f t="shared" si="14"/>
        <v>6</v>
      </c>
      <c r="C426" s="30" t="s">
        <v>422</v>
      </c>
      <c r="D426" s="30" t="s">
        <v>24</v>
      </c>
      <c r="E426" s="40">
        <v>45811</v>
      </c>
      <c r="F426" s="28" t="s">
        <v>487</v>
      </c>
      <c r="G426" s="28" t="s">
        <v>489</v>
      </c>
      <c r="H426" s="28" t="s">
        <v>507</v>
      </c>
      <c r="I426" s="26">
        <v>2354138</v>
      </c>
      <c r="J426" s="26"/>
      <c r="K426" s="26">
        <v>188331</v>
      </c>
      <c r="L426" s="26">
        <v>2542469</v>
      </c>
      <c r="M426" s="22">
        <v>45863</v>
      </c>
      <c r="N426"/>
      <c r="O426"/>
    </row>
    <row r="427" spans="1:15" x14ac:dyDescent="0.25">
      <c r="A427" s="16" t="s">
        <v>12</v>
      </c>
      <c r="B427" s="29">
        <f t="shared" si="14"/>
        <v>6</v>
      </c>
      <c r="C427" s="30" t="s">
        <v>423</v>
      </c>
      <c r="D427" s="30" t="s">
        <v>24</v>
      </c>
      <c r="E427" s="40">
        <v>45812</v>
      </c>
      <c r="F427" s="28" t="s">
        <v>487</v>
      </c>
      <c r="G427" s="28" t="s">
        <v>489</v>
      </c>
      <c r="H427" s="28" t="s">
        <v>502</v>
      </c>
      <c r="I427" s="26">
        <v>1332183</v>
      </c>
      <c r="J427" s="26"/>
      <c r="K427" s="26">
        <v>106575</v>
      </c>
      <c r="L427" s="26">
        <v>1438758</v>
      </c>
      <c r="M427" s="22">
        <v>45863</v>
      </c>
      <c r="N427"/>
      <c r="O427"/>
    </row>
    <row r="428" spans="1:15" x14ac:dyDescent="0.25">
      <c r="A428" s="16" t="s">
        <v>12</v>
      </c>
      <c r="B428" s="29">
        <f t="shared" si="14"/>
        <v>6</v>
      </c>
      <c r="C428" s="30" t="s">
        <v>424</v>
      </c>
      <c r="D428" s="30" t="s">
        <v>24</v>
      </c>
      <c r="E428" s="40">
        <v>45812</v>
      </c>
      <c r="F428" s="28" t="s">
        <v>487</v>
      </c>
      <c r="G428" s="28" t="s">
        <v>489</v>
      </c>
      <c r="H428" s="28" t="s">
        <v>526</v>
      </c>
      <c r="I428" s="26">
        <v>763372</v>
      </c>
      <c r="J428" s="26"/>
      <c r="K428" s="26">
        <v>61070</v>
      </c>
      <c r="L428" s="26">
        <v>824442</v>
      </c>
      <c r="M428" s="22">
        <v>45863</v>
      </c>
      <c r="N428"/>
      <c r="O428"/>
    </row>
    <row r="429" spans="1:15" x14ac:dyDescent="0.25">
      <c r="A429" s="16" t="s">
        <v>12</v>
      </c>
      <c r="B429" s="29">
        <f t="shared" si="14"/>
        <v>6</v>
      </c>
      <c r="C429" s="30" t="s">
        <v>425</v>
      </c>
      <c r="D429" s="30" t="s">
        <v>24</v>
      </c>
      <c r="E429" s="40">
        <v>45812</v>
      </c>
      <c r="F429" s="28" t="s">
        <v>487</v>
      </c>
      <c r="G429" s="28" t="s">
        <v>489</v>
      </c>
      <c r="H429" s="28" t="s">
        <v>492</v>
      </c>
      <c r="I429" s="26">
        <v>983388</v>
      </c>
      <c r="J429" s="26"/>
      <c r="K429" s="26">
        <v>78671</v>
      </c>
      <c r="L429" s="26">
        <v>1062059</v>
      </c>
      <c r="M429" s="22">
        <v>45863</v>
      </c>
      <c r="N429"/>
      <c r="O429"/>
    </row>
    <row r="430" spans="1:15" x14ac:dyDescent="0.25">
      <c r="A430" s="16" t="s">
        <v>12</v>
      </c>
      <c r="B430" s="29">
        <f t="shared" si="14"/>
        <v>6</v>
      </c>
      <c r="C430" s="30" t="s">
        <v>426</v>
      </c>
      <c r="D430" s="30" t="s">
        <v>24</v>
      </c>
      <c r="E430" s="40">
        <v>45813</v>
      </c>
      <c r="F430" s="28" t="s">
        <v>487</v>
      </c>
      <c r="G430" s="28" t="s">
        <v>489</v>
      </c>
      <c r="H430" s="28" t="s">
        <v>529</v>
      </c>
      <c r="I430" s="26">
        <v>348795</v>
      </c>
      <c r="J430" s="26"/>
      <c r="K430" s="26">
        <v>27904</v>
      </c>
      <c r="L430" s="26">
        <v>376699</v>
      </c>
      <c r="M430" s="22">
        <v>45863</v>
      </c>
      <c r="N430"/>
      <c r="O430"/>
    </row>
    <row r="431" spans="1:15" x14ac:dyDescent="0.25">
      <c r="A431" s="16" t="s">
        <v>12</v>
      </c>
      <c r="B431" s="29">
        <f t="shared" si="14"/>
        <v>6</v>
      </c>
      <c r="C431" s="30" t="s">
        <v>427</v>
      </c>
      <c r="D431" s="30" t="s">
        <v>24</v>
      </c>
      <c r="E431" s="40">
        <v>45813</v>
      </c>
      <c r="F431" s="28" t="s">
        <v>487</v>
      </c>
      <c r="G431" s="28" t="s">
        <v>489</v>
      </c>
      <c r="H431" s="28" t="s">
        <v>495</v>
      </c>
      <c r="I431" s="26">
        <v>586434</v>
      </c>
      <c r="J431" s="26"/>
      <c r="K431" s="26">
        <v>46915</v>
      </c>
      <c r="L431" s="26">
        <v>633349</v>
      </c>
      <c r="M431" s="22">
        <v>45863</v>
      </c>
      <c r="N431"/>
      <c r="O431"/>
    </row>
    <row r="432" spans="1:15" x14ac:dyDescent="0.25">
      <c r="A432" s="16" t="s">
        <v>12</v>
      </c>
      <c r="B432" s="29">
        <f t="shared" si="14"/>
        <v>6</v>
      </c>
      <c r="C432" s="30" t="s">
        <v>428</v>
      </c>
      <c r="D432" s="30" t="s">
        <v>24</v>
      </c>
      <c r="E432" s="40">
        <v>45814</v>
      </c>
      <c r="F432" s="28" t="s">
        <v>487</v>
      </c>
      <c r="G432" s="28" t="s">
        <v>489</v>
      </c>
      <c r="H432" s="28" t="s">
        <v>525</v>
      </c>
      <c r="I432" s="26">
        <v>1823545</v>
      </c>
      <c r="J432" s="26"/>
      <c r="K432" s="26">
        <v>145884</v>
      </c>
      <c r="L432" s="26">
        <v>1969429</v>
      </c>
      <c r="M432" s="22">
        <v>45863</v>
      </c>
      <c r="N432"/>
      <c r="O432"/>
    </row>
    <row r="433" spans="1:15" x14ac:dyDescent="0.25">
      <c r="A433" s="16" t="s">
        <v>12</v>
      </c>
      <c r="B433" s="29">
        <f t="shared" si="14"/>
        <v>6</v>
      </c>
      <c r="C433" s="30" t="s">
        <v>429</v>
      </c>
      <c r="D433" s="30" t="s">
        <v>24</v>
      </c>
      <c r="E433" s="40">
        <v>45814</v>
      </c>
      <c r="F433" s="28" t="s">
        <v>487</v>
      </c>
      <c r="G433" s="28" t="s">
        <v>489</v>
      </c>
      <c r="H433" s="28" t="s">
        <v>515</v>
      </c>
      <c r="I433" s="26">
        <v>1184444</v>
      </c>
      <c r="J433" s="26"/>
      <c r="K433" s="26">
        <v>94756</v>
      </c>
      <c r="L433" s="26">
        <v>1279200</v>
      </c>
      <c r="M433" s="22">
        <v>45863</v>
      </c>
      <c r="N433"/>
      <c r="O433"/>
    </row>
    <row r="434" spans="1:15" x14ac:dyDescent="0.25">
      <c r="A434" s="16" t="s">
        <v>12</v>
      </c>
      <c r="B434" s="29">
        <f t="shared" si="14"/>
        <v>6</v>
      </c>
      <c r="C434" s="30" t="s">
        <v>430</v>
      </c>
      <c r="D434" s="30" t="s">
        <v>24</v>
      </c>
      <c r="E434" s="40">
        <v>45815</v>
      </c>
      <c r="F434" s="28" t="s">
        <v>487</v>
      </c>
      <c r="G434" s="28" t="s">
        <v>489</v>
      </c>
      <c r="H434" s="28" t="s">
        <v>494</v>
      </c>
      <c r="I434" s="26">
        <v>3229931</v>
      </c>
      <c r="J434" s="26"/>
      <c r="K434" s="26">
        <v>258394</v>
      </c>
      <c r="L434" s="26">
        <v>3488325</v>
      </c>
      <c r="M434" s="22">
        <v>45863</v>
      </c>
      <c r="N434"/>
      <c r="O434"/>
    </row>
    <row r="435" spans="1:15" x14ac:dyDescent="0.25">
      <c r="A435" s="16" t="s">
        <v>12</v>
      </c>
      <c r="B435" s="29">
        <f t="shared" si="14"/>
        <v>6</v>
      </c>
      <c r="C435" s="30" t="s">
        <v>431</v>
      </c>
      <c r="D435" s="30" t="s">
        <v>24</v>
      </c>
      <c r="E435" s="40">
        <v>45815</v>
      </c>
      <c r="F435" s="28" t="s">
        <v>487</v>
      </c>
      <c r="G435" s="28" t="s">
        <v>489</v>
      </c>
      <c r="H435" s="28" t="s">
        <v>529</v>
      </c>
      <c r="I435" s="26">
        <v>1014105</v>
      </c>
      <c r="J435" s="26"/>
      <c r="K435" s="26">
        <v>81128</v>
      </c>
      <c r="L435" s="26">
        <v>1095233</v>
      </c>
      <c r="M435" s="22">
        <v>45863</v>
      </c>
      <c r="N435"/>
      <c r="O435"/>
    </row>
    <row r="436" spans="1:15" x14ac:dyDescent="0.25">
      <c r="A436" s="16" t="s">
        <v>12</v>
      </c>
      <c r="B436" s="29">
        <f t="shared" si="14"/>
        <v>6</v>
      </c>
      <c r="C436" s="30" t="s">
        <v>432</v>
      </c>
      <c r="D436" s="30" t="s">
        <v>24</v>
      </c>
      <c r="E436" s="40">
        <v>45815</v>
      </c>
      <c r="F436" s="28" t="s">
        <v>487</v>
      </c>
      <c r="G436" s="28" t="s">
        <v>489</v>
      </c>
      <c r="H436" s="28" t="s">
        <v>496</v>
      </c>
      <c r="I436" s="26">
        <v>800945</v>
      </c>
      <c r="J436" s="26"/>
      <c r="K436" s="26">
        <v>64076</v>
      </c>
      <c r="L436" s="26">
        <v>865021</v>
      </c>
      <c r="M436" s="22">
        <v>45863</v>
      </c>
      <c r="N436"/>
      <c r="O436"/>
    </row>
    <row r="437" spans="1:15" x14ac:dyDescent="0.25">
      <c r="A437" s="16" t="s">
        <v>12</v>
      </c>
      <c r="B437" s="29">
        <f t="shared" si="14"/>
        <v>6</v>
      </c>
      <c r="C437" s="30" t="s">
        <v>433</v>
      </c>
      <c r="D437" s="30" t="s">
        <v>24</v>
      </c>
      <c r="E437" s="40">
        <v>45817</v>
      </c>
      <c r="F437" s="28" t="s">
        <v>487</v>
      </c>
      <c r="G437" s="28" t="s">
        <v>489</v>
      </c>
      <c r="H437" s="28" t="s">
        <v>506</v>
      </c>
      <c r="I437" s="26">
        <v>997253</v>
      </c>
      <c r="J437" s="26"/>
      <c r="K437" s="26">
        <v>79780</v>
      </c>
      <c r="L437" s="26">
        <v>1077033</v>
      </c>
      <c r="M437" s="22">
        <v>45863</v>
      </c>
      <c r="N437"/>
      <c r="O437"/>
    </row>
    <row r="438" spans="1:15" x14ac:dyDescent="0.25">
      <c r="A438" s="16" t="s">
        <v>12</v>
      </c>
      <c r="B438" s="29">
        <f t="shared" si="14"/>
        <v>6</v>
      </c>
      <c r="C438" s="30" t="s">
        <v>434</v>
      </c>
      <c r="D438" s="30" t="s">
        <v>24</v>
      </c>
      <c r="E438" s="40">
        <v>45817</v>
      </c>
      <c r="F438" s="28" t="s">
        <v>487</v>
      </c>
      <c r="G438" s="28" t="s">
        <v>489</v>
      </c>
      <c r="H438" s="28" t="s">
        <v>503</v>
      </c>
      <c r="I438" s="26">
        <v>1114685</v>
      </c>
      <c r="J438" s="26"/>
      <c r="K438" s="26">
        <v>89175</v>
      </c>
      <c r="L438" s="26">
        <v>1203860</v>
      </c>
      <c r="M438" s="22">
        <v>45863</v>
      </c>
      <c r="N438"/>
      <c r="O438"/>
    </row>
    <row r="439" spans="1:15" x14ac:dyDescent="0.25">
      <c r="A439" s="16" t="s">
        <v>12</v>
      </c>
      <c r="B439" s="29">
        <f t="shared" si="14"/>
        <v>6</v>
      </c>
      <c r="C439" s="30" t="s">
        <v>435</v>
      </c>
      <c r="D439" s="30" t="s">
        <v>24</v>
      </c>
      <c r="E439" s="40">
        <v>45817</v>
      </c>
      <c r="F439" s="28" t="s">
        <v>487</v>
      </c>
      <c r="G439" s="28" t="s">
        <v>489</v>
      </c>
      <c r="H439" s="28" t="s">
        <v>494</v>
      </c>
      <c r="I439" s="26">
        <v>3446701</v>
      </c>
      <c r="J439" s="26"/>
      <c r="K439" s="26">
        <v>275736</v>
      </c>
      <c r="L439" s="26">
        <v>3722437</v>
      </c>
      <c r="M439" s="22">
        <v>45863</v>
      </c>
      <c r="N439"/>
      <c r="O439"/>
    </row>
    <row r="440" spans="1:15" x14ac:dyDescent="0.25">
      <c r="A440" s="16" t="s">
        <v>12</v>
      </c>
      <c r="B440" s="29">
        <f t="shared" si="14"/>
        <v>6</v>
      </c>
      <c r="C440" s="30" t="s">
        <v>436</v>
      </c>
      <c r="D440" s="30" t="s">
        <v>24</v>
      </c>
      <c r="E440" s="40">
        <v>45817</v>
      </c>
      <c r="F440" s="28" t="s">
        <v>487</v>
      </c>
      <c r="G440" s="28" t="s">
        <v>489</v>
      </c>
      <c r="H440" s="28" t="s">
        <v>509</v>
      </c>
      <c r="I440" s="26">
        <v>2115310</v>
      </c>
      <c r="J440" s="26"/>
      <c r="K440" s="26">
        <v>169225</v>
      </c>
      <c r="L440" s="26">
        <v>2284535</v>
      </c>
      <c r="M440" s="22">
        <v>45863</v>
      </c>
      <c r="N440"/>
      <c r="O440"/>
    </row>
    <row r="441" spans="1:15" x14ac:dyDescent="0.25">
      <c r="A441" s="16" t="s">
        <v>12</v>
      </c>
      <c r="B441" s="29">
        <f t="shared" si="14"/>
        <v>6</v>
      </c>
      <c r="C441" s="30" t="s">
        <v>437</v>
      </c>
      <c r="D441" s="30" t="s">
        <v>24</v>
      </c>
      <c r="E441" s="40">
        <v>45818</v>
      </c>
      <c r="F441" s="28" t="s">
        <v>487</v>
      </c>
      <c r="G441" s="28" t="s">
        <v>489</v>
      </c>
      <c r="H441" s="28" t="s">
        <v>505</v>
      </c>
      <c r="I441" s="26">
        <v>1792410</v>
      </c>
      <c r="J441" s="26"/>
      <c r="K441" s="26">
        <v>143393</v>
      </c>
      <c r="L441" s="26">
        <v>1935803</v>
      </c>
      <c r="M441" s="22">
        <v>45863</v>
      </c>
      <c r="N441"/>
      <c r="O441"/>
    </row>
    <row r="442" spans="1:15" x14ac:dyDescent="0.25">
      <c r="A442" s="16" t="s">
        <v>12</v>
      </c>
      <c r="B442" s="29">
        <f t="shared" si="14"/>
        <v>6</v>
      </c>
      <c r="C442" s="30" t="s">
        <v>438</v>
      </c>
      <c r="D442" s="30" t="s">
        <v>24</v>
      </c>
      <c r="E442" s="40">
        <v>45818</v>
      </c>
      <c r="F442" s="28" t="s">
        <v>487</v>
      </c>
      <c r="G442" s="28" t="s">
        <v>489</v>
      </c>
      <c r="H442" s="28" t="s">
        <v>507</v>
      </c>
      <c r="I442" s="26">
        <v>1080680</v>
      </c>
      <c r="J442" s="26"/>
      <c r="K442" s="26">
        <v>86454</v>
      </c>
      <c r="L442" s="26">
        <v>1167134</v>
      </c>
      <c r="M442" s="22">
        <v>45863</v>
      </c>
      <c r="N442"/>
      <c r="O442"/>
    </row>
    <row r="443" spans="1:15" x14ac:dyDescent="0.25">
      <c r="A443" s="16" t="s">
        <v>12</v>
      </c>
      <c r="B443" s="29">
        <f t="shared" si="14"/>
        <v>6</v>
      </c>
      <c r="C443" s="30" t="s">
        <v>439</v>
      </c>
      <c r="D443" s="30" t="s">
        <v>24</v>
      </c>
      <c r="E443" s="40">
        <v>45818</v>
      </c>
      <c r="F443" s="28" t="s">
        <v>487</v>
      </c>
      <c r="G443" s="28" t="s">
        <v>489</v>
      </c>
      <c r="H443" s="28" t="s">
        <v>497</v>
      </c>
      <c r="I443" s="26">
        <v>1010222</v>
      </c>
      <c r="J443" s="26"/>
      <c r="K443" s="26">
        <v>80818</v>
      </c>
      <c r="L443" s="26">
        <v>1091040</v>
      </c>
      <c r="M443" s="22">
        <v>45863</v>
      </c>
      <c r="N443"/>
      <c r="O443"/>
    </row>
    <row r="444" spans="1:15" x14ac:dyDescent="0.25">
      <c r="A444" s="16" t="s">
        <v>12</v>
      </c>
      <c r="B444" s="29">
        <f t="shared" si="14"/>
        <v>6</v>
      </c>
      <c r="C444" s="30" t="s">
        <v>440</v>
      </c>
      <c r="D444" s="30" t="s">
        <v>24</v>
      </c>
      <c r="E444" s="40">
        <v>45819</v>
      </c>
      <c r="F444" s="28" t="s">
        <v>487</v>
      </c>
      <c r="G444" s="28" t="s">
        <v>489</v>
      </c>
      <c r="H444" s="28" t="s">
        <v>519</v>
      </c>
      <c r="I444" s="26">
        <v>1034783</v>
      </c>
      <c r="J444" s="26"/>
      <c r="K444" s="26">
        <v>82783</v>
      </c>
      <c r="L444" s="26">
        <v>1117566</v>
      </c>
      <c r="M444" s="22">
        <v>45863</v>
      </c>
      <c r="N444"/>
      <c r="O444"/>
    </row>
    <row r="445" spans="1:15" x14ac:dyDescent="0.25">
      <c r="A445" s="16" t="s">
        <v>12</v>
      </c>
      <c r="B445" s="29">
        <f t="shared" si="14"/>
        <v>6</v>
      </c>
      <c r="C445" s="30" t="s">
        <v>441</v>
      </c>
      <c r="D445" s="30" t="s">
        <v>24</v>
      </c>
      <c r="E445" s="40">
        <v>45819</v>
      </c>
      <c r="F445" s="28" t="s">
        <v>487</v>
      </c>
      <c r="G445" s="28" t="s">
        <v>489</v>
      </c>
      <c r="H445" s="28" t="s">
        <v>515</v>
      </c>
      <c r="I445" s="26">
        <v>637054</v>
      </c>
      <c r="J445" s="26"/>
      <c r="K445" s="26">
        <v>50964</v>
      </c>
      <c r="L445" s="26">
        <v>688018</v>
      </c>
      <c r="M445" s="22">
        <v>45863</v>
      </c>
      <c r="N445"/>
      <c r="O445"/>
    </row>
    <row r="446" spans="1:15" x14ac:dyDescent="0.25">
      <c r="A446" s="16" t="s">
        <v>12</v>
      </c>
      <c r="B446" s="29">
        <f t="shared" si="14"/>
        <v>6</v>
      </c>
      <c r="C446" s="30" t="s">
        <v>442</v>
      </c>
      <c r="D446" s="30" t="s">
        <v>24</v>
      </c>
      <c r="E446" s="40">
        <v>45819</v>
      </c>
      <c r="F446" s="28" t="s">
        <v>487</v>
      </c>
      <c r="G446" s="28" t="s">
        <v>489</v>
      </c>
      <c r="H446" s="28" t="s">
        <v>523</v>
      </c>
      <c r="I446" s="26">
        <v>3176763</v>
      </c>
      <c r="J446" s="26"/>
      <c r="K446" s="26">
        <v>254141</v>
      </c>
      <c r="L446" s="26">
        <v>3430904</v>
      </c>
      <c r="M446" s="22">
        <v>45863</v>
      </c>
      <c r="N446"/>
      <c r="O446"/>
    </row>
    <row r="447" spans="1:15" x14ac:dyDescent="0.25">
      <c r="A447" s="16" t="s">
        <v>12</v>
      </c>
      <c r="B447" s="29">
        <f t="shared" si="14"/>
        <v>6</v>
      </c>
      <c r="C447" s="30" t="s">
        <v>443</v>
      </c>
      <c r="D447" s="30" t="s">
        <v>24</v>
      </c>
      <c r="E447" s="40">
        <v>45819</v>
      </c>
      <c r="F447" s="28" t="s">
        <v>487</v>
      </c>
      <c r="G447" s="28" t="s">
        <v>489</v>
      </c>
      <c r="H447" s="28" t="s">
        <v>492</v>
      </c>
      <c r="I447" s="26">
        <v>1177334</v>
      </c>
      <c r="J447" s="26"/>
      <c r="K447" s="26">
        <v>94187</v>
      </c>
      <c r="L447" s="26">
        <v>1271521</v>
      </c>
      <c r="M447" s="22">
        <v>45863</v>
      </c>
      <c r="N447"/>
      <c r="O447"/>
    </row>
    <row r="448" spans="1:15" x14ac:dyDescent="0.25">
      <c r="A448" s="16" t="s">
        <v>12</v>
      </c>
      <c r="B448" s="29">
        <f t="shared" si="14"/>
        <v>6</v>
      </c>
      <c r="C448" s="30" t="s">
        <v>444</v>
      </c>
      <c r="D448" s="30" t="s">
        <v>24</v>
      </c>
      <c r="E448" s="40">
        <v>45819</v>
      </c>
      <c r="F448" s="28" t="s">
        <v>487</v>
      </c>
      <c r="G448" s="28" t="s">
        <v>489</v>
      </c>
      <c r="H448" s="28" t="s">
        <v>540</v>
      </c>
      <c r="I448" s="26">
        <v>1225115</v>
      </c>
      <c r="J448" s="26"/>
      <c r="K448" s="26">
        <v>98009</v>
      </c>
      <c r="L448" s="26">
        <v>1323124</v>
      </c>
      <c r="M448" s="22">
        <v>45863</v>
      </c>
      <c r="N448"/>
      <c r="O448"/>
    </row>
    <row r="449" spans="1:15" x14ac:dyDescent="0.25">
      <c r="A449" s="16" t="s">
        <v>12</v>
      </c>
      <c r="B449" s="29">
        <f t="shared" si="14"/>
        <v>6</v>
      </c>
      <c r="C449" s="30" t="s">
        <v>445</v>
      </c>
      <c r="D449" s="30" t="s">
        <v>24</v>
      </c>
      <c r="E449" s="40">
        <v>45819</v>
      </c>
      <c r="F449" s="28" t="s">
        <v>487</v>
      </c>
      <c r="G449" s="28" t="s">
        <v>489</v>
      </c>
      <c r="H449" s="28" t="s">
        <v>533</v>
      </c>
      <c r="I449" s="26">
        <v>1170408</v>
      </c>
      <c r="J449" s="26"/>
      <c r="K449" s="26">
        <v>93633</v>
      </c>
      <c r="L449" s="26">
        <v>1264041</v>
      </c>
      <c r="M449" s="22">
        <v>45863</v>
      </c>
      <c r="N449"/>
      <c r="O449"/>
    </row>
    <row r="450" spans="1:15" x14ac:dyDescent="0.25">
      <c r="A450" s="16" t="s">
        <v>12</v>
      </c>
      <c r="B450" s="29">
        <f t="shared" si="14"/>
        <v>6</v>
      </c>
      <c r="C450" s="30" t="s">
        <v>446</v>
      </c>
      <c r="D450" s="30" t="s">
        <v>24</v>
      </c>
      <c r="E450" s="40">
        <v>45820</v>
      </c>
      <c r="F450" s="28" t="s">
        <v>487</v>
      </c>
      <c r="G450" s="28" t="s">
        <v>489</v>
      </c>
      <c r="H450" s="28" t="s">
        <v>513</v>
      </c>
      <c r="I450" s="26">
        <v>910588</v>
      </c>
      <c r="J450" s="26"/>
      <c r="K450" s="26">
        <v>72847</v>
      </c>
      <c r="L450" s="26">
        <v>983435</v>
      </c>
      <c r="M450" s="22">
        <v>45863</v>
      </c>
      <c r="N450"/>
      <c r="O450"/>
    </row>
    <row r="451" spans="1:15" x14ac:dyDescent="0.25">
      <c r="A451" s="16" t="s">
        <v>12</v>
      </c>
      <c r="B451" s="29">
        <f t="shared" si="14"/>
        <v>6</v>
      </c>
      <c r="C451" s="30" t="s">
        <v>447</v>
      </c>
      <c r="D451" s="30" t="s">
        <v>24</v>
      </c>
      <c r="E451" s="40">
        <v>45820</v>
      </c>
      <c r="F451" s="28" t="s">
        <v>487</v>
      </c>
      <c r="G451" s="28" t="s">
        <v>489</v>
      </c>
      <c r="H451" s="28" t="s">
        <v>537</v>
      </c>
      <c r="I451" s="26">
        <v>1322727</v>
      </c>
      <c r="J451" s="26"/>
      <c r="K451" s="26">
        <v>105818</v>
      </c>
      <c r="L451" s="26">
        <v>1428545</v>
      </c>
      <c r="M451" s="22">
        <v>45863</v>
      </c>
      <c r="N451"/>
      <c r="O451"/>
    </row>
    <row r="452" spans="1:15" x14ac:dyDescent="0.25">
      <c r="A452" s="16" t="s">
        <v>12</v>
      </c>
      <c r="B452" s="29">
        <f t="shared" ref="B452:B515" si="17">MONTH(E452)</f>
        <v>6</v>
      </c>
      <c r="C452" s="30" t="s">
        <v>448</v>
      </c>
      <c r="D452" s="30" t="s">
        <v>24</v>
      </c>
      <c r="E452" s="40">
        <v>45820</v>
      </c>
      <c r="F452" s="28" t="s">
        <v>487</v>
      </c>
      <c r="G452" s="28" t="s">
        <v>489</v>
      </c>
      <c r="H452" s="28" t="s">
        <v>536</v>
      </c>
      <c r="I452" s="26">
        <v>1687740</v>
      </c>
      <c r="J452" s="26"/>
      <c r="K452" s="26">
        <v>135019</v>
      </c>
      <c r="L452" s="26">
        <v>1822759</v>
      </c>
      <c r="M452" s="22">
        <v>45863</v>
      </c>
      <c r="N452"/>
      <c r="O452"/>
    </row>
    <row r="453" spans="1:15" x14ac:dyDescent="0.25">
      <c r="A453" s="16" t="s">
        <v>12</v>
      </c>
      <c r="B453" s="29">
        <f t="shared" si="17"/>
        <v>6</v>
      </c>
      <c r="C453" s="30" t="s">
        <v>449</v>
      </c>
      <c r="D453" s="30" t="s">
        <v>24</v>
      </c>
      <c r="E453" s="40">
        <v>45821</v>
      </c>
      <c r="F453" s="28" t="s">
        <v>487</v>
      </c>
      <c r="G453" s="28" t="s">
        <v>489</v>
      </c>
      <c r="H453" s="28" t="s">
        <v>527</v>
      </c>
      <c r="I453" s="26">
        <v>666873</v>
      </c>
      <c r="J453" s="26"/>
      <c r="K453" s="26">
        <v>53350</v>
      </c>
      <c r="L453" s="26">
        <v>720223</v>
      </c>
      <c r="M453" s="22">
        <v>45863</v>
      </c>
      <c r="N453"/>
      <c r="O453"/>
    </row>
    <row r="454" spans="1:15" x14ac:dyDescent="0.25">
      <c r="A454" s="16" t="s">
        <v>12</v>
      </c>
      <c r="B454" s="29">
        <f t="shared" si="17"/>
        <v>6</v>
      </c>
      <c r="C454" s="30" t="s">
        <v>450</v>
      </c>
      <c r="D454" s="30" t="s">
        <v>24</v>
      </c>
      <c r="E454" s="40">
        <v>45822</v>
      </c>
      <c r="F454" s="28" t="s">
        <v>487</v>
      </c>
      <c r="G454" s="28" t="s">
        <v>489</v>
      </c>
      <c r="H454" s="28" t="s">
        <v>495</v>
      </c>
      <c r="I454" s="26">
        <v>757893</v>
      </c>
      <c r="J454" s="26"/>
      <c r="K454" s="26">
        <v>60631</v>
      </c>
      <c r="L454" s="26">
        <v>818524</v>
      </c>
      <c r="M454" s="22">
        <v>45863</v>
      </c>
      <c r="N454"/>
      <c r="O454"/>
    </row>
    <row r="455" spans="1:15" x14ac:dyDescent="0.25">
      <c r="A455" s="16" t="s">
        <v>12</v>
      </c>
      <c r="B455" s="29">
        <f t="shared" si="17"/>
        <v>6</v>
      </c>
      <c r="C455" s="30" t="s">
        <v>451</v>
      </c>
      <c r="D455" s="30" t="s">
        <v>24</v>
      </c>
      <c r="E455" s="40">
        <v>45822</v>
      </c>
      <c r="F455" s="28" t="s">
        <v>487</v>
      </c>
      <c r="G455" s="28" t="s">
        <v>489</v>
      </c>
      <c r="H455" s="28" t="s">
        <v>524</v>
      </c>
      <c r="I455" s="26">
        <v>1177784</v>
      </c>
      <c r="J455" s="26"/>
      <c r="K455" s="26">
        <v>94223</v>
      </c>
      <c r="L455" s="26">
        <v>1272007</v>
      </c>
      <c r="M455" s="22">
        <v>45863</v>
      </c>
      <c r="N455"/>
      <c r="O455"/>
    </row>
    <row r="456" spans="1:15" ht="25.5" x14ac:dyDescent="0.25">
      <c r="A456" s="16" t="s">
        <v>12</v>
      </c>
      <c r="B456" s="29">
        <f t="shared" si="17"/>
        <v>6</v>
      </c>
      <c r="C456" s="30" t="s">
        <v>452</v>
      </c>
      <c r="D456" s="30" t="s">
        <v>24</v>
      </c>
      <c r="E456" s="40">
        <v>45824</v>
      </c>
      <c r="F456" s="28" t="s">
        <v>487</v>
      </c>
      <c r="G456" s="28" t="s">
        <v>489</v>
      </c>
      <c r="H456" s="28" t="s">
        <v>498</v>
      </c>
      <c r="I456" s="26">
        <v>3487950</v>
      </c>
      <c r="J456" s="26"/>
      <c r="K456" s="26">
        <v>279036</v>
      </c>
      <c r="L456" s="26">
        <v>3766986</v>
      </c>
      <c r="M456" s="22">
        <v>45863</v>
      </c>
      <c r="N456"/>
      <c r="O456"/>
    </row>
    <row r="457" spans="1:15" x14ac:dyDescent="0.25">
      <c r="A457" s="16" t="s">
        <v>12</v>
      </c>
      <c r="B457" s="29">
        <f t="shared" si="17"/>
        <v>6</v>
      </c>
      <c r="C457" s="30" t="s">
        <v>453</v>
      </c>
      <c r="D457" s="30" t="s">
        <v>24</v>
      </c>
      <c r="E457" s="40">
        <v>45824</v>
      </c>
      <c r="F457" s="28" t="s">
        <v>487</v>
      </c>
      <c r="G457" s="28" t="s">
        <v>489</v>
      </c>
      <c r="H457" s="28" t="s">
        <v>510</v>
      </c>
      <c r="I457" s="26">
        <v>2046001</v>
      </c>
      <c r="J457" s="26"/>
      <c r="K457" s="26">
        <v>163680</v>
      </c>
      <c r="L457" s="26">
        <v>2209681</v>
      </c>
      <c r="M457" s="22">
        <v>45863</v>
      </c>
      <c r="N457"/>
      <c r="O457"/>
    </row>
    <row r="458" spans="1:15" x14ac:dyDescent="0.25">
      <c r="A458" s="16" t="s">
        <v>12</v>
      </c>
      <c r="B458" s="29">
        <f t="shared" si="17"/>
        <v>6</v>
      </c>
      <c r="C458" s="30" t="s">
        <v>454</v>
      </c>
      <c r="D458" s="30" t="s">
        <v>24</v>
      </c>
      <c r="E458" s="40">
        <v>45824</v>
      </c>
      <c r="F458" s="28" t="s">
        <v>487</v>
      </c>
      <c r="G458" s="28" t="s">
        <v>489</v>
      </c>
      <c r="H458" s="28" t="s">
        <v>539</v>
      </c>
      <c r="I458" s="26">
        <v>667043</v>
      </c>
      <c r="J458" s="26"/>
      <c r="K458" s="26">
        <v>53363</v>
      </c>
      <c r="L458" s="26">
        <v>720406</v>
      </c>
      <c r="M458" s="22">
        <v>45863</v>
      </c>
      <c r="N458"/>
      <c r="O458"/>
    </row>
    <row r="459" spans="1:15" x14ac:dyDescent="0.25">
      <c r="A459" s="16" t="s">
        <v>12</v>
      </c>
      <c r="B459" s="29">
        <f t="shared" si="17"/>
        <v>6</v>
      </c>
      <c r="C459" s="30" t="s">
        <v>455</v>
      </c>
      <c r="D459" s="30" t="s">
        <v>24</v>
      </c>
      <c r="E459" s="40">
        <v>45824</v>
      </c>
      <c r="F459" s="28" t="s">
        <v>487</v>
      </c>
      <c r="G459" s="28" t="s">
        <v>489</v>
      </c>
      <c r="H459" s="28" t="s">
        <v>517</v>
      </c>
      <c r="I459" s="26">
        <v>525792</v>
      </c>
      <c r="J459" s="26"/>
      <c r="K459" s="26">
        <v>42063</v>
      </c>
      <c r="L459" s="26">
        <v>567855</v>
      </c>
      <c r="M459" s="22">
        <v>45863</v>
      </c>
      <c r="N459"/>
      <c r="O459"/>
    </row>
    <row r="460" spans="1:15" x14ac:dyDescent="0.25">
      <c r="A460" s="16" t="s">
        <v>12</v>
      </c>
      <c r="B460" s="29">
        <f t="shared" si="17"/>
        <v>6</v>
      </c>
      <c r="C460" s="30" t="s">
        <v>456</v>
      </c>
      <c r="D460" s="30" t="s">
        <v>24</v>
      </c>
      <c r="E460" s="40">
        <v>45824</v>
      </c>
      <c r="F460" s="28" t="s">
        <v>487</v>
      </c>
      <c r="G460" s="28" t="s">
        <v>489</v>
      </c>
      <c r="H460" s="28" t="s">
        <v>499</v>
      </c>
      <c r="I460" s="26">
        <v>1693431</v>
      </c>
      <c r="J460" s="26"/>
      <c r="K460" s="26">
        <v>135474</v>
      </c>
      <c r="L460" s="26">
        <v>1828905</v>
      </c>
      <c r="M460" s="22">
        <v>45863</v>
      </c>
      <c r="N460"/>
      <c r="O460"/>
    </row>
    <row r="461" spans="1:15" x14ac:dyDescent="0.25">
      <c r="A461" s="16" t="s">
        <v>12</v>
      </c>
      <c r="B461" s="29">
        <f t="shared" si="17"/>
        <v>6</v>
      </c>
      <c r="C461" s="30" t="s">
        <v>457</v>
      </c>
      <c r="D461" s="30" t="s">
        <v>24</v>
      </c>
      <c r="E461" s="40">
        <v>45824</v>
      </c>
      <c r="F461" s="28" t="s">
        <v>487</v>
      </c>
      <c r="G461" s="28" t="s">
        <v>489</v>
      </c>
      <c r="H461" s="28" t="s">
        <v>503</v>
      </c>
      <c r="I461" s="26">
        <v>765890</v>
      </c>
      <c r="J461" s="26"/>
      <c r="K461" s="26">
        <v>61271</v>
      </c>
      <c r="L461" s="26">
        <v>827161</v>
      </c>
      <c r="M461" s="22">
        <v>45863</v>
      </c>
      <c r="N461"/>
      <c r="O461"/>
    </row>
    <row r="462" spans="1:15" x14ac:dyDescent="0.25">
      <c r="A462" s="16" t="s">
        <v>12</v>
      </c>
      <c r="B462" s="29">
        <f t="shared" si="17"/>
        <v>6</v>
      </c>
      <c r="C462" s="30" t="s">
        <v>458</v>
      </c>
      <c r="D462" s="30" t="s">
        <v>24</v>
      </c>
      <c r="E462" s="40">
        <v>45824</v>
      </c>
      <c r="F462" s="28" t="s">
        <v>487</v>
      </c>
      <c r="G462" s="28" t="s">
        <v>489</v>
      </c>
      <c r="H462" s="28" t="s">
        <v>526</v>
      </c>
      <c r="I462" s="26">
        <v>900912</v>
      </c>
      <c r="J462" s="26"/>
      <c r="K462" s="26">
        <v>72073</v>
      </c>
      <c r="L462" s="26">
        <v>972985</v>
      </c>
      <c r="M462" s="22">
        <v>45863</v>
      </c>
      <c r="N462"/>
      <c r="O462"/>
    </row>
    <row r="463" spans="1:15" x14ac:dyDescent="0.25">
      <c r="A463" s="16" t="s">
        <v>12</v>
      </c>
      <c r="B463" s="29">
        <f t="shared" si="17"/>
        <v>6</v>
      </c>
      <c r="C463" s="30" t="s">
        <v>459</v>
      </c>
      <c r="D463" s="30" t="s">
        <v>24</v>
      </c>
      <c r="E463" s="40">
        <v>45824</v>
      </c>
      <c r="F463" s="28" t="s">
        <v>487</v>
      </c>
      <c r="G463" s="28" t="s">
        <v>489</v>
      </c>
      <c r="H463" s="28" t="s">
        <v>535</v>
      </c>
      <c r="I463" s="26">
        <v>2499540</v>
      </c>
      <c r="J463" s="26"/>
      <c r="K463" s="26">
        <v>199963</v>
      </c>
      <c r="L463" s="26">
        <v>2699503</v>
      </c>
      <c r="M463" s="22">
        <v>45863</v>
      </c>
      <c r="N463"/>
      <c r="O463"/>
    </row>
    <row r="464" spans="1:15" x14ac:dyDescent="0.25">
      <c r="A464" s="16" t="s">
        <v>12</v>
      </c>
      <c r="B464" s="29">
        <f t="shared" si="17"/>
        <v>6</v>
      </c>
      <c r="C464" s="30" t="s">
        <v>460</v>
      </c>
      <c r="D464" s="30" t="s">
        <v>24</v>
      </c>
      <c r="E464" s="40">
        <v>45825</v>
      </c>
      <c r="F464" s="28" t="s">
        <v>487</v>
      </c>
      <c r="G464" s="28" t="s">
        <v>489</v>
      </c>
      <c r="H464" s="28" t="s">
        <v>521</v>
      </c>
      <c r="I464" s="26">
        <v>1904019</v>
      </c>
      <c r="J464" s="26"/>
      <c r="K464" s="26">
        <v>152322</v>
      </c>
      <c r="L464" s="26">
        <v>2056341</v>
      </c>
      <c r="M464" s="22">
        <v>45863</v>
      </c>
      <c r="N464"/>
      <c r="O464"/>
    </row>
    <row r="465" spans="1:15" x14ac:dyDescent="0.25">
      <c r="A465" s="16" t="s">
        <v>12</v>
      </c>
      <c r="B465" s="29">
        <f t="shared" si="17"/>
        <v>6</v>
      </c>
      <c r="C465" s="30" t="s">
        <v>461</v>
      </c>
      <c r="D465" s="30" t="s">
        <v>24</v>
      </c>
      <c r="E465" s="40">
        <v>45826</v>
      </c>
      <c r="F465" s="28" t="s">
        <v>487</v>
      </c>
      <c r="G465" s="28" t="s">
        <v>489</v>
      </c>
      <c r="H465" s="28" t="s">
        <v>508</v>
      </c>
      <c r="I465" s="26">
        <v>446916</v>
      </c>
      <c r="J465" s="26"/>
      <c r="K465" s="26">
        <v>35753</v>
      </c>
      <c r="L465" s="26">
        <v>482669</v>
      </c>
      <c r="M465" s="22">
        <v>45863</v>
      </c>
      <c r="N465"/>
      <c r="O465"/>
    </row>
    <row r="466" spans="1:15" x14ac:dyDescent="0.25">
      <c r="A466" s="16" t="s">
        <v>12</v>
      </c>
      <c r="B466" s="29">
        <f t="shared" si="17"/>
        <v>6</v>
      </c>
      <c r="C466" s="30" t="s">
        <v>462</v>
      </c>
      <c r="D466" s="30" t="s">
        <v>24</v>
      </c>
      <c r="E466" s="40">
        <v>45826</v>
      </c>
      <c r="F466" s="28" t="s">
        <v>487</v>
      </c>
      <c r="G466" s="28" t="s">
        <v>489</v>
      </c>
      <c r="H466" s="28" t="s">
        <v>529</v>
      </c>
      <c r="I466" s="26">
        <v>527525</v>
      </c>
      <c r="J466" s="26"/>
      <c r="K466" s="26">
        <v>42202</v>
      </c>
      <c r="L466" s="26">
        <v>569727</v>
      </c>
      <c r="M466" s="22">
        <v>45863</v>
      </c>
      <c r="N466"/>
      <c r="O466"/>
    </row>
    <row r="467" spans="1:15" x14ac:dyDescent="0.25">
      <c r="A467" s="16" t="s">
        <v>12</v>
      </c>
      <c r="B467" s="29">
        <f t="shared" si="17"/>
        <v>6</v>
      </c>
      <c r="C467" s="30" t="s">
        <v>463</v>
      </c>
      <c r="D467" s="30" t="s">
        <v>24</v>
      </c>
      <c r="E467" s="40">
        <v>45826</v>
      </c>
      <c r="F467" s="28" t="s">
        <v>487</v>
      </c>
      <c r="G467" s="28" t="s">
        <v>489</v>
      </c>
      <c r="H467" s="28" t="s">
        <v>509</v>
      </c>
      <c r="I467" s="26">
        <v>476730</v>
      </c>
      <c r="J467" s="26"/>
      <c r="K467" s="26">
        <v>38138</v>
      </c>
      <c r="L467" s="26">
        <v>514868</v>
      </c>
      <c r="M467" s="22">
        <v>45863</v>
      </c>
      <c r="N467"/>
      <c r="O467"/>
    </row>
    <row r="468" spans="1:15" x14ac:dyDescent="0.25">
      <c r="A468" s="16" t="s">
        <v>12</v>
      </c>
      <c r="B468" s="29">
        <f t="shared" si="17"/>
        <v>6</v>
      </c>
      <c r="C468" s="30" t="s">
        <v>464</v>
      </c>
      <c r="D468" s="30" t="s">
        <v>24</v>
      </c>
      <c r="E468" s="40">
        <v>45826</v>
      </c>
      <c r="F468" s="28" t="s">
        <v>487</v>
      </c>
      <c r="G468" s="28" t="s">
        <v>489</v>
      </c>
      <c r="H468" s="28" t="s">
        <v>511</v>
      </c>
      <c r="I468" s="26">
        <v>1093090</v>
      </c>
      <c r="J468" s="26"/>
      <c r="K468" s="26">
        <v>87447</v>
      </c>
      <c r="L468" s="26">
        <v>1180537</v>
      </c>
      <c r="M468" s="22">
        <v>45863</v>
      </c>
      <c r="N468"/>
      <c r="O468"/>
    </row>
    <row r="469" spans="1:15" x14ac:dyDescent="0.25">
      <c r="A469" s="16" t="s">
        <v>12</v>
      </c>
      <c r="B469" s="29">
        <f t="shared" si="17"/>
        <v>6</v>
      </c>
      <c r="C469" s="30" t="s">
        <v>465</v>
      </c>
      <c r="D469" s="30" t="s">
        <v>24</v>
      </c>
      <c r="E469" s="40">
        <v>45827</v>
      </c>
      <c r="F469" s="28" t="s">
        <v>487</v>
      </c>
      <c r="G469" s="28" t="s">
        <v>489</v>
      </c>
      <c r="H469" s="28" t="s">
        <v>506</v>
      </c>
      <c r="I469" s="26">
        <v>988968</v>
      </c>
      <c r="J469" s="26"/>
      <c r="K469" s="26">
        <v>79117</v>
      </c>
      <c r="L469" s="26">
        <v>1068085</v>
      </c>
      <c r="M469" s="22">
        <v>45863</v>
      </c>
      <c r="N469"/>
      <c r="O469"/>
    </row>
    <row r="470" spans="1:15" x14ac:dyDescent="0.25">
      <c r="A470" s="16" t="s">
        <v>12</v>
      </c>
      <c r="B470" s="29">
        <f t="shared" si="17"/>
        <v>6</v>
      </c>
      <c r="C470" s="30" t="s">
        <v>466</v>
      </c>
      <c r="D470" s="30" t="s">
        <v>24</v>
      </c>
      <c r="E470" s="40">
        <v>45827</v>
      </c>
      <c r="F470" s="28" t="s">
        <v>487</v>
      </c>
      <c r="G470" s="28" t="s">
        <v>489</v>
      </c>
      <c r="H470" s="28" t="s">
        <v>491</v>
      </c>
      <c r="I470" s="26">
        <v>825285</v>
      </c>
      <c r="J470" s="26"/>
      <c r="K470" s="26">
        <v>66023</v>
      </c>
      <c r="L470" s="26">
        <v>891308</v>
      </c>
      <c r="M470" s="22">
        <v>45863</v>
      </c>
      <c r="N470"/>
      <c r="O470"/>
    </row>
    <row r="471" spans="1:15" x14ac:dyDescent="0.25">
      <c r="A471" s="16" t="s">
        <v>12</v>
      </c>
      <c r="B471" s="29">
        <f t="shared" si="17"/>
        <v>6</v>
      </c>
      <c r="C471" s="30" t="s">
        <v>467</v>
      </c>
      <c r="D471" s="30" t="s">
        <v>24</v>
      </c>
      <c r="E471" s="40">
        <v>45827</v>
      </c>
      <c r="F471" s="28" t="s">
        <v>487</v>
      </c>
      <c r="G471" s="28" t="s">
        <v>489</v>
      </c>
      <c r="H471" s="28" t="s">
        <v>496</v>
      </c>
      <c r="I471" s="26">
        <v>1015032</v>
      </c>
      <c r="J471" s="26"/>
      <c r="K471" s="26">
        <v>81203</v>
      </c>
      <c r="L471" s="26">
        <v>1096235</v>
      </c>
      <c r="M471" s="22">
        <v>45863</v>
      </c>
      <c r="N471"/>
      <c r="O471"/>
    </row>
    <row r="472" spans="1:15" x14ac:dyDescent="0.25">
      <c r="A472" s="16" t="s">
        <v>12</v>
      </c>
      <c r="B472" s="29">
        <f t="shared" si="17"/>
        <v>6</v>
      </c>
      <c r="C472" s="30" t="s">
        <v>468</v>
      </c>
      <c r="D472" s="30" t="s">
        <v>24</v>
      </c>
      <c r="E472" s="40">
        <v>45828</v>
      </c>
      <c r="F472" s="28" t="s">
        <v>487</v>
      </c>
      <c r="G472" s="28" t="s">
        <v>489</v>
      </c>
      <c r="H472" s="28" t="s">
        <v>501</v>
      </c>
      <c r="I472" s="26">
        <v>2101435</v>
      </c>
      <c r="J472" s="26"/>
      <c r="K472" s="26">
        <v>168115</v>
      </c>
      <c r="L472" s="26">
        <v>2269550</v>
      </c>
      <c r="M472" s="22">
        <v>45863</v>
      </c>
      <c r="N472"/>
      <c r="O472"/>
    </row>
    <row r="473" spans="1:15" x14ac:dyDescent="0.25">
      <c r="A473" s="16" t="s">
        <v>12</v>
      </c>
      <c r="B473" s="29">
        <f t="shared" si="17"/>
        <v>6</v>
      </c>
      <c r="C473" s="30" t="s">
        <v>469</v>
      </c>
      <c r="D473" s="30" t="s">
        <v>24</v>
      </c>
      <c r="E473" s="40">
        <v>45831</v>
      </c>
      <c r="F473" s="28" t="s">
        <v>487</v>
      </c>
      <c r="G473" s="28" t="s">
        <v>489</v>
      </c>
      <c r="H473" s="28" t="s">
        <v>540</v>
      </c>
      <c r="I473" s="26">
        <v>1093090</v>
      </c>
      <c r="J473" s="26"/>
      <c r="K473" s="26">
        <v>87447</v>
      </c>
      <c r="L473" s="26">
        <v>1180537</v>
      </c>
      <c r="M473" s="22">
        <v>45863</v>
      </c>
      <c r="N473"/>
      <c r="O473"/>
    </row>
    <row r="474" spans="1:15" s="49" customFormat="1" x14ac:dyDescent="0.25">
      <c r="A474" s="16" t="s">
        <v>12</v>
      </c>
      <c r="B474" s="29">
        <f t="shared" si="17"/>
        <v>6</v>
      </c>
      <c r="C474" s="30" t="s">
        <v>470</v>
      </c>
      <c r="D474" s="30" t="s">
        <v>24</v>
      </c>
      <c r="E474" s="40">
        <v>45831</v>
      </c>
      <c r="F474" s="28" t="s">
        <v>487</v>
      </c>
      <c r="G474" s="28" t="s">
        <v>489</v>
      </c>
      <c r="H474" s="28" t="s">
        <v>512</v>
      </c>
      <c r="I474" s="26">
        <v>551504</v>
      </c>
      <c r="J474" s="26"/>
      <c r="K474" s="26">
        <v>44120</v>
      </c>
      <c r="L474" s="26">
        <v>595624</v>
      </c>
      <c r="M474" s="22">
        <v>45863</v>
      </c>
    </row>
    <row r="475" spans="1:15" x14ac:dyDescent="0.25">
      <c r="A475" s="16" t="s">
        <v>12</v>
      </c>
      <c r="B475" s="29">
        <f t="shared" si="17"/>
        <v>6</v>
      </c>
      <c r="C475" s="30" t="s">
        <v>471</v>
      </c>
      <c r="D475" s="30" t="s">
        <v>24</v>
      </c>
      <c r="E475" s="40">
        <v>45831</v>
      </c>
      <c r="F475" s="28" t="s">
        <v>487</v>
      </c>
      <c r="G475" s="28" t="s">
        <v>489</v>
      </c>
      <c r="H475" s="28" t="s">
        <v>541</v>
      </c>
      <c r="I475" s="26">
        <v>688134</v>
      </c>
      <c r="J475" s="26"/>
      <c r="K475" s="26">
        <v>55051</v>
      </c>
      <c r="L475" s="26">
        <v>743185</v>
      </c>
      <c r="M475" s="22">
        <v>45863</v>
      </c>
      <c r="N475"/>
      <c r="O475"/>
    </row>
    <row r="476" spans="1:15" x14ac:dyDescent="0.25">
      <c r="A476" s="16" t="s">
        <v>12</v>
      </c>
      <c r="B476" s="29">
        <f t="shared" si="17"/>
        <v>6</v>
      </c>
      <c r="C476" s="30" t="s">
        <v>472</v>
      </c>
      <c r="D476" s="30" t="s">
        <v>24</v>
      </c>
      <c r="E476" s="40">
        <v>45831</v>
      </c>
      <c r="F476" s="28" t="s">
        <v>487</v>
      </c>
      <c r="G476" s="28" t="s">
        <v>489</v>
      </c>
      <c r="H476" s="28" t="s">
        <v>513</v>
      </c>
      <c r="I476" s="26">
        <v>791600</v>
      </c>
      <c r="J476" s="26"/>
      <c r="K476" s="26">
        <v>63328</v>
      </c>
      <c r="L476" s="26">
        <v>854928</v>
      </c>
      <c r="M476" s="22">
        <v>45863</v>
      </c>
      <c r="N476"/>
      <c r="O476"/>
    </row>
    <row r="477" spans="1:15" x14ac:dyDescent="0.25">
      <c r="A477" s="16" t="s">
        <v>12</v>
      </c>
      <c r="B477" s="29">
        <f t="shared" si="17"/>
        <v>6</v>
      </c>
      <c r="C477" s="30" t="s">
        <v>473</v>
      </c>
      <c r="D477" s="30" t="s">
        <v>24</v>
      </c>
      <c r="E477" s="40">
        <v>45831</v>
      </c>
      <c r="F477" s="28" t="s">
        <v>487</v>
      </c>
      <c r="G477" s="28" t="s">
        <v>489</v>
      </c>
      <c r="H477" s="28" t="s">
        <v>503</v>
      </c>
      <c r="I477" s="26">
        <v>1412210</v>
      </c>
      <c r="J477" s="26"/>
      <c r="K477" s="26">
        <v>112977</v>
      </c>
      <c r="L477" s="26">
        <v>1525187</v>
      </c>
      <c r="M477" s="22">
        <v>45863</v>
      </c>
      <c r="N477"/>
      <c r="O477"/>
    </row>
    <row r="478" spans="1:15" x14ac:dyDescent="0.25">
      <c r="A478" s="16" t="s">
        <v>12</v>
      </c>
      <c r="B478" s="29">
        <f t="shared" si="17"/>
        <v>6</v>
      </c>
      <c r="C478" s="30" t="s">
        <v>474</v>
      </c>
      <c r="D478" s="30" t="s">
        <v>24</v>
      </c>
      <c r="E478" s="40">
        <v>45831</v>
      </c>
      <c r="F478" s="28" t="s">
        <v>487</v>
      </c>
      <c r="G478" s="28" t="s">
        <v>489</v>
      </c>
      <c r="H478" s="28" t="s">
        <v>528</v>
      </c>
      <c r="I478" s="26">
        <v>668811</v>
      </c>
      <c r="J478" s="26"/>
      <c r="K478" s="26">
        <v>53505</v>
      </c>
      <c r="L478" s="26">
        <v>722316</v>
      </c>
      <c r="M478" s="22">
        <v>45863</v>
      </c>
      <c r="N478"/>
      <c r="O478"/>
    </row>
    <row r="479" spans="1:15" ht="25.5" x14ac:dyDescent="0.25">
      <c r="A479" s="16" t="s">
        <v>12</v>
      </c>
      <c r="B479" s="29">
        <f t="shared" si="17"/>
        <v>6</v>
      </c>
      <c r="C479" s="30" t="s">
        <v>475</v>
      </c>
      <c r="D479" s="30" t="s">
        <v>24</v>
      </c>
      <c r="E479" s="40">
        <v>45832</v>
      </c>
      <c r="F479" s="28" t="s">
        <v>487</v>
      </c>
      <c r="G479" s="28" t="s">
        <v>489</v>
      </c>
      <c r="H479" s="28" t="s">
        <v>498</v>
      </c>
      <c r="I479" s="26">
        <v>2450230</v>
      </c>
      <c r="J479" s="26"/>
      <c r="K479" s="26">
        <v>196018</v>
      </c>
      <c r="L479" s="26">
        <v>2646248</v>
      </c>
      <c r="M479" s="22">
        <v>45863</v>
      </c>
      <c r="N479"/>
      <c r="O479"/>
    </row>
    <row r="480" spans="1:15" x14ac:dyDescent="0.25">
      <c r="A480" s="16" t="s">
        <v>12</v>
      </c>
      <c r="B480" s="29">
        <f t="shared" si="17"/>
        <v>6</v>
      </c>
      <c r="C480" s="30" t="s">
        <v>476</v>
      </c>
      <c r="D480" s="30" t="s">
        <v>24</v>
      </c>
      <c r="E480" s="40">
        <v>45832</v>
      </c>
      <c r="F480" s="28" t="s">
        <v>487</v>
      </c>
      <c r="G480" s="28" t="s">
        <v>489</v>
      </c>
      <c r="H480" s="28" t="s">
        <v>525</v>
      </c>
      <c r="I480" s="26">
        <v>935955</v>
      </c>
      <c r="J480" s="26"/>
      <c r="K480" s="26">
        <v>74876</v>
      </c>
      <c r="L480" s="26">
        <v>1010831</v>
      </c>
      <c r="M480" s="22">
        <v>45863</v>
      </c>
      <c r="N480"/>
      <c r="O480"/>
    </row>
    <row r="481" spans="1:15" ht="25.5" x14ac:dyDescent="0.25">
      <c r="A481" s="16" t="s">
        <v>12</v>
      </c>
      <c r="B481" s="29">
        <f t="shared" si="17"/>
        <v>6</v>
      </c>
      <c r="C481" s="30" t="s">
        <v>477</v>
      </c>
      <c r="D481" s="30" t="s">
        <v>24</v>
      </c>
      <c r="E481" s="40">
        <v>45832</v>
      </c>
      <c r="F481" s="28" t="s">
        <v>487</v>
      </c>
      <c r="G481" s="28" t="s">
        <v>489</v>
      </c>
      <c r="H481" s="28" t="s">
        <v>500</v>
      </c>
      <c r="I481" s="26">
        <v>348795</v>
      </c>
      <c r="J481" s="26"/>
      <c r="K481" s="26">
        <v>27904</v>
      </c>
      <c r="L481" s="26">
        <v>376699</v>
      </c>
      <c r="M481" s="22">
        <v>45863</v>
      </c>
      <c r="N481"/>
      <c r="O481"/>
    </row>
    <row r="482" spans="1:15" x14ac:dyDescent="0.25">
      <c r="A482" s="16" t="s">
        <v>12</v>
      </c>
      <c r="B482" s="29">
        <f t="shared" si="17"/>
        <v>6</v>
      </c>
      <c r="C482" s="30" t="s">
        <v>478</v>
      </c>
      <c r="D482" s="30" t="s">
        <v>24</v>
      </c>
      <c r="E482" s="40">
        <v>45832</v>
      </c>
      <c r="F482" s="28" t="s">
        <v>487</v>
      </c>
      <c r="G482" s="28" t="s">
        <v>489</v>
      </c>
      <c r="H482" s="28" t="s">
        <v>545</v>
      </c>
      <c r="I482" s="26">
        <v>1102546</v>
      </c>
      <c r="J482" s="26"/>
      <c r="K482" s="26">
        <v>88204</v>
      </c>
      <c r="L482" s="26">
        <v>1190750</v>
      </c>
      <c r="M482" s="22">
        <v>45863</v>
      </c>
      <c r="N482"/>
      <c r="O482"/>
    </row>
    <row r="483" spans="1:15" x14ac:dyDescent="0.25">
      <c r="A483" s="42" t="s">
        <v>12</v>
      </c>
      <c r="B483" s="43">
        <f t="shared" si="17"/>
        <v>6</v>
      </c>
      <c r="C483" s="44" t="s">
        <v>479</v>
      </c>
      <c r="D483" s="44" t="s">
        <v>24</v>
      </c>
      <c r="E483" s="45">
        <v>45832</v>
      </c>
      <c r="F483" s="46" t="s">
        <v>487</v>
      </c>
      <c r="G483" s="46" t="s">
        <v>489</v>
      </c>
      <c r="H483" s="46" t="s">
        <v>510</v>
      </c>
      <c r="I483" s="47">
        <v>1142040</v>
      </c>
      <c r="J483" s="47"/>
      <c r="K483" s="47">
        <v>91363</v>
      </c>
      <c r="L483" s="47">
        <v>1233403</v>
      </c>
      <c r="M483" s="48">
        <v>45863</v>
      </c>
      <c r="N483"/>
      <c r="O483"/>
    </row>
    <row r="484" spans="1:15" x14ac:dyDescent="0.25">
      <c r="A484" s="16" t="s">
        <v>12</v>
      </c>
      <c r="B484" s="29">
        <f t="shared" si="17"/>
        <v>6</v>
      </c>
      <c r="C484" s="30" t="s">
        <v>480</v>
      </c>
      <c r="D484" s="30" t="s">
        <v>24</v>
      </c>
      <c r="E484" s="40">
        <v>45833</v>
      </c>
      <c r="F484" s="28" t="s">
        <v>487</v>
      </c>
      <c r="G484" s="28" t="s">
        <v>489</v>
      </c>
      <c r="H484" s="28" t="s">
        <v>513</v>
      </c>
      <c r="I484" s="26">
        <v>491814</v>
      </c>
      <c r="J484" s="26"/>
      <c r="K484" s="26">
        <v>39345</v>
      </c>
      <c r="L484" s="26">
        <v>531159</v>
      </c>
      <c r="M484" s="22">
        <v>45863</v>
      </c>
      <c r="N484"/>
      <c r="O484"/>
    </row>
    <row r="485" spans="1:15" x14ac:dyDescent="0.25">
      <c r="A485" s="16" t="s">
        <v>12</v>
      </c>
      <c r="B485" s="29">
        <f t="shared" si="17"/>
        <v>6</v>
      </c>
      <c r="C485" s="30" t="s">
        <v>481</v>
      </c>
      <c r="D485" s="30" t="s">
        <v>24</v>
      </c>
      <c r="E485" s="40">
        <v>45833</v>
      </c>
      <c r="F485" s="28" t="s">
        <v>487</v>
      </c>
      <c r="G485" s="28" t="s">
        <v>489</v>
      </c>
      <c r="H485" s="28" t="s">
        <v>526</v>
      </c>
      <c r="I485" s="26">
        <v>579774</v>
      </c>
      <c r="J485" s="26"/>
      <c r="K485" s="26">
        <v>46382</v>
      </c>
      <c r="L485" s="26">
        <v>626156</v>
      </c>
      <c r="M485" s="22">
        <v>45863</v>
      </c>
      <c r="N485"/>
      <c r="O485"/>
    </row>
    <row r="486" spans="1:15" x14ac:dyDescent="0.25">
      <c r="A486" s="16" t="s">
        <v>12</v>
      </c>
      <c r="B486" s="29">
        <f t="shared" si="17"/>
        <v>6</v>
      </c>
      <c r="C486" s="30" t="s">
        <v>482</v>
      </c>
      <c r="D486" s="30" t="s">
        <v>24</v>
      </c>
      <c r="E486" s="40">
        <v>45833</v>
      </c>
      <c r="F486" s="28" t="s">
        <v>487</v>
      </c>
      <c r="G486" s="28" t="s">
        <v>489</v>
      </c>
      <c r="H486" s="28" t="s">
        <v>511</v>
      </c>
      <c r="I486" s="26">
        <v>1956655</v>
      </c>
      <c r="J486" s="26"/>
      <c r="K486" s="26">
        <v>156532</v>
      </c>
      <c r="L486" s="26">
        <v>2113187</v>
      </c>
      <c r="M486" s="22">
        <v>45863</v>
      </c>
      <c r="N486"/>
      <c r="O486"/>
    </row>
    <row r="487" spans="1:15" x14ac:dyDescent="0.25">
      <c r="A487" s="16" t="s">
        <v>12</v>
      </c>
      <c r="B487" s="29">
        <f t="shared" si="17"/>
        <v>6</v>
      </c>
      <c r="C487" s="30" t="s">
        <v>483</v>
      </c>
      <c r="D487" s="30" t="s">
        <v>24</v>
      </c>
      <c r="E487" s="40">
        <v>45833</v>
      </c>
      <c r="F487" s="28" t="s">
        <v>487</v>
      </c>
      <c r="G487" s="28" t="s">
        <v>489</v>
      </c>
      <c r="H487" s="28" t="s">
        <v>532</v>
      </c>
      <c r="I487" s="26">
        <v>876320</v>
      </c>
      <c r="J487" s="26"/>
      <c r="K487" s="26">
        <v>70106</v>
      </c>
      <c r="L487" s="26">
        <v>946426</v>
      </c>
      <c r="M487" s="22">
        <v>45863</v>
      </c>
      <c r="N487"/>
      <c r="O487"/>
    </row>
    <row r="488" spans="1:15" x14ac:dyDescent="0.25">
      <c r="A488" s="16" t="s">
        <v>12</v>
      </c>
      <c r="B488" s="29">
        <f t="shared" si="17"/>
        <v>6</v>
      </c>
      <c r="C488" s="30" t="s">
        <v>484</v>
      </c>
      <c r="D488" s="30" t="s">
        <v>24</v>
      </c>
      <c r="E488" s="40">
        <v>45833</v>
      </c>
      <c r="F488" s="28" t="s">
        <v>487</v>
      </c>
      <c r="G488" s="28" t="s">
        <v>489</v>
      </c>
      <c r="H488" s="28" t="s">
        <v>495</v>
      </c>
      <c r="I488" s="26">
        <v>1142040</v>
      </c>
      <c r="J488" s="26"/>
      <c r="K488" s="26">
        <v>91363</v>
      </c>
      <c r="L488" s="26">
        <v>1233403</v>
      </c>
      <c r="M488" s="22"/>
      <c r="N488"/>
      <c r="O488"/>
    </row>
    <row r="489" spans="1:15" x14ac:dyDescent="0.25">
      <c r="A489" s="16" t="s">
        <v>15</v>
      </c>
      <c r="B489" s="29">
        <f t="shared" si="17"/>
        <v>6</v>
      </c>
      <c r="C489" s="30" t="s">
        <v>561</v>
      </c>
      <c r="D489" s="30"/>
      <c r="E489" s="40">
        <v>45833</v>
      </c>
      <c r="F489" s="28" t="s">
        <v>487</v>
      </c>
      <c r="G489" s="28" t="s">
        <v>489</v>
      </c>
      <c r="H489" s="28" t="s">
        <v>550</v>
      </c>
      <c r="I489" s="26"/>
      <c r="J489" s="26"/>
      <c r="K489" s="26"/>
      <c r="L489" s="26">
        <v>-76687595</v>
      </c>
      <c r="M489" s="22"/>
      <c r="N489"/>
      <c r="O489"/>
    </row>
    <row r="490" spans="1:15" x14ac:dyDescent="0.25">
      <c r="A490" s="16" t="s">
        <v>12</v>
      </c>
      <c r="B490" s="29">
        <f t="shared" si="17"/>
        <v>6</v>
      </c>
      <c r="C490" s="30" t="s">
        <v>485</v>
      </c>
      <c r="D490" s="30" t="s">
        <v>24</v>
      </c>
      <c r="E490" s="40">
        <v>45836</v>
      </c>
      <c r="F490" s="28" t="s">
        <v>487</v>
      </c>
      <c r="G490" s="28" t="s">
        <v>489</v>
      </c>
      <c r="H490" s="28" t="s">
        <v>497</v>
      </c>
      <c r="I490" s="26">
        <v>795372</v>
      </c>
      <c r="J490" s="26"/>
      <c r="K490" s="26">
        <v>63630</v>
      </c>
      <c r="L490" s="26">
        <v>859002</v>
      </c>
      <c r="M490" s="22">
        <v>45863</v>
      </c>
      <c r="N490"/>
      <c r="O490"/>
    </row>
    <row r="491" spans="1:15" x14ac:dyDescent="0.25">
      <c r="A491" s="16" t="s">
        <v>12</v>
      </c>
      <c r="B491" s="29">
        <f t="shared" si="17"/>
        <v>6</v>
      </c>
      <c r="C491" s="30" t="s">
        <v>486</v>
      </c>
      <c r="D491" s="30" t="s">
        <v>24</v>
      </c>
      <c r="E491" s="40">
        <v>45836</v>
      </c>
      <c r="F491" s="28" t="s">
        <v>487</v>
      </c>
      <c r="G491" s="28" t="s">
        <v>489</v>
      </c>
      <c r="H491" s="28" t="s">
        <v>544</v>
      </c>
      <c r="I491" s="26">
        <v>1153508</v>
      </c>
      <c r="J491" s="26"/>
      <c r="K491" s="26">
        <v>92281</v>
      </c>
      <c r="L491" s="26">
        <v>1245789</v>
      </c>
      <c r="M491" s="22">
        <v>45863</v>
      </c>
      <c r="N491"/>
      <c r="O491"/>
    </row>
    <row r="492" spans="1:15" x14ac:dyDescent="0.25">
      <c r="A492" s="16" t="s">
        <v>13</v>
      </c>
      <c r="B492" s="29">
        <f t="shared" si="17"/>
        <v>6</v>
      </c>
      <c r="C492" s="30">
        <v>411</v>
      </c>
      <c r="D492" s="30" t="s">
        <v>563</v>
      </c>
      <c r="E492" s="40">
        <v>45838</v>
      </c>
      <c r="F492" s="28" t="s">
        <v>487</v>
      </c>
      <c r="G492" s="28" t="s">
        <v>489</v>
      </c>
      <c r="H492" s="28" t="s">
        <v>20</v>
      </c>
      <c r="I492" s="26">
        <v>-10074785</v>
      </c>
      <c r="J492" s="26"/>
      <c r="K492" s="26">
        <v>-805983</v>
      </c>
      <c r="L492" s="26">
        <v>-10880768</v>
      </c>
      <c r="M492" s="22">
        <v>45863</v>
      </c>
      <c r="N492"/>
      <c r="O492" s="23">
        <f>-L492</f>
        <v>10880768</v>
      </c>
    </row>
    <row r="493" spans="1:15" x14ac:dyDescent="0.25">
      <c r="A493" s="16" t="s">
        <v>562</v>
      </c>
      <c r="B493" s="29">
        <f t="shared" si="17"/>
        <v>6</v>
      </c>
      <c r="C493" s="30">
        <v>856</v>
      </c>
      <c r="D493" s="30" t="s">
        <v>564</v>
      </c>
      <c r="E493" s="40">
        <v>45838</v>
      </c>
      <c r="F493" s="28" t="s">
        <v>487</v>
      </c>
      <c r="G493" s="28" t="s">
        <v>489</v>
      </c>
      <c r="H493" s="28" t="s">
        <v>571</v>
      </c>
      <c r="I493" s="26"/>
      <c r="J493" s="26"/>
      <c r="K493" s="26"/>
      <c r="L493" s="26">
        <v>-3278828.56</v>
      </c>
      <c r="M493" s="22">
        <v>45863</v>
      </c>
      <c r="N493" s="71">
        <f t="shared" ref="N493:N495" si="18">L493/1.08</f>
        <v>-3035952.3703703703</v>
      </c>
      <c r="O493" s="71">
        <f t="shared" ref="O493:O495" si="19">L493-N493</f>
        <v>-242876.18962962972</v>
      </c>
    </row>
    <row r="494" spans="1:15" x14ac:dyDescent="0.25">
      <c r="A494" s="16" t="s">
        <v>562</v>
      </c>
      <c r="B494" s="29">
        <f t="shared" si="17"/>
        <v>6</v>
      </c>
      <c r="C494" s="123" t="s">
        <v>1241</v>
      </c>
      <c r="D494" t="s">
        <v>24</v>
      </c>
      <c r="E494" s="40">
        <v>45838</v>
      </c>
      <c r="F494" s="28"/>
      <c r="G494" s="28"/>
      <c r="H494" s="28" t="s">
        <v>585</v>
      </c>
      <c r="I494" s="61"/>
      <c r="J494" s="61"/>
      <c r="K494" s="26"/>
      <c r="L494" s="26">
        <v>-2819099</v>
      </c>
      <c r="M494" s="22">
        <v>45863</v>
      </c>
      <c r="N494" s="71">
        <f t="shared" si="18"/>
        <v>-2610276.8518518517</v>
      </c>
      <c r="O494" s="71">
        <f t="shared" si="19"/>
        <v>-208822.14814814832</v>
      </c>
    </row>
    <row r="495" spans="1:15" x14ac:dyDescent="0.25">
      <c r="A495" s="16" t="s">
        <v>562</v>
      </c>
      <c r="B495" s="29">
        <f t="shared" si="17"/>
        <v>6</v>
      </c>
      <c r="C495" s="30"/>
      <c r="D495" s="30"/>
      <c r="E495" s="40">
        <v>45838</v>
      </c>
      <c r="F495" s="28"/>
      <c r="G495" s="28"/>
      <c r="H495" s="28" t="s">
        <v>586</v>
      </c>
      <c r="I495" s="26"/>
      <c r="J495" s="26"/>
      <c r="K495" s="26"/>
      <c r="L495" s="26">
        <v>-1301122.44</v>
      </c>
      <c r="M495" s="22">
        <v>45863</v>
      </c>
      <c r="N495" s="71">
        <f t="shared" si="18"/>
        <v>-1204742.9999999998</v>
      </c>
      <c r="O495" s="71">
        <f t="shared" si="19"/>
        <v>-96379.440000000177</v>
      </c>
    </row>
    <row r="496" spans="1:15" x14ac:dyDescent="0.25">
      <c r="A496" s="16" t="s">
        <v>12</v>
      </c>
      <c r="B496" s="29">
        <f t="shared" si="17"/>
        <v>7</v>
      </c>
      <c r="C496" s="30" t="s">
        <v>587</v>
      </c>
      <c r="D496" s="30" t="s">
        <v>24</v>
      </c>
      <c r="E496" s="40">
        <v>45839</v>
      </c>
      <c r="F496" s="28" t="s">
        <v>487</v>
      </c>
      <c r="G496" s="28" t="s">
        <v>489</v>
      </c>
      <c r="H496" s="28" t="s">
        <v>503</v>
      </c>
      <c r="I496" s="26">
        <v>1605079</v>
      </c>
      <c r="J496" s="26"/>
      <c r="K496" s="26">
        <v>128406</v>
      </c>
      <c r="L496" s="26">
        <v>1733485</v>
      </c>
      <c r="M496" s="22">
        <v>45894</v>
      </c>
      <c r="N496"/>
      <c r="O496"/>
    </row>
    <row r="497" spans="1:15" x14ac:dyDescent="0.25">
      <c r="A497" s="16" t="s">
        <v>12</v>
      </c>
      <c r="B497" s="29">
        <f t="shared" si="17"/>
        <v>7</v>
      </c>
      <c r="C497" s="30" t="s">
        <v>588</v>
      </c>
      <c r="D497" s="30" t="s">
        <v>24</v>
      </c>
      <c r="E497" s="40">
        <v>45839</v>
      </c>
      <c r="F497" s="28" t="s">
        <v>487</v>
      </c>
      <c r="G497" s="28" t="s">
        <v>489</v>
      </c>
      <c r="H497" s="28" t="s">
        <v>531</v>
      </c>
      <c r="I497" s="26">
        <v>1063296</v>
      </c>
      <c r="J497" s="26"/>
      <c r="K497" s="26">
        <v>85064</v>
      </c>
      <c r="L497" s="26">
        <v>1148360</v>
      </c>
      <c r="M497" s="22">
        <v>45894</v>
      </c>
      <c r="N497"/>
      <c r="O497"/>
    </row>
    <row r="498" spans="1:15" ht="51" x14ac:dyDescent="0.25">
      <c r="A498" s="16" t="s">
        <v>12</v>
      </c>
      <c r="B498" s="29">
        <f t="shared" si="17"/>
        <v>7</v>
      </c>
      <c r="C498" s="30" t="s">
        <v>595</v>
      </c>
      <c r="D498" s="30" t="s">
        <v>24</v>
      </c>
      <c r="E498" s="40">
        <v>45839</v>
      </c>
      <c r="F498" s="28" t="s">
        <v>487</v>
      </c>
      <c r="G498" s="28" t="s">
        <v>489</v>
      </c>
      <c r="H498" s="28" t="s">
        <v>695</v>
      </c>
      <c r="I498" s="26">
        <v>3441334</v>
      </c>
      <c r="J498" s="26"/>
      <c r="K498" s="26">
        <v>275307</v>
      </c>
      <c r="L498" s="26">
        <v>3716641</v>
      </c>
      <c r="M498" s="22">
        <v>45894</v>
      </c>
      <c r="N498"/>
      <c r="O498"/>
    </row>
    <row r="499" spans="1:15" x14ac:dyDescent="0.25">
      <c r="A499" s="16" t="s">
        <v>12</v>
      </c>
      <c r="B499" s="29">
        <f t="shared" si="17"/>
        <v>7</v>
      </c>
      <c r="C499" s="30" t="s">
        <v>589</v>
      </c>
      <c r="D499" s="30" t="s">
        <v>24</v>
      </c>
      <c r="E499" s="40">
        <v>45840</v>
      </c>
      <c r="F499" s="28" t="s">
        <v>487</v>
      </c>
      <c r="G499" s="28" t="s">
        <v>489</v>
      </c>
      <c r="H499" s="28" t="s">
        <v>533</v>
      </c>
      <c r="I499" s="26">
        <v>754320</v>
      </c>
      <c r="J499" s="26"/>
      <c r="K499" s="26">
        <v>60346</v>
      </c>
      <c r="L499" s="26">
        <v>814666</v>
      </c>
      <c r="M499" s="22">
        <v>45894</v>
      </c>
      <c r="N499"/>
      <c r="O499"/>
    </row>
    <row r="500" spans="1:15" x14ac:dyDescent="0.25">
      <c r="A500" s="16" t="s">
        <v>12</v>
      </c>
      <c r="B500" s="29">
        <f t="shared" si="17"/>
        <v>7</v>
      </c>
      <c r="C500" s="30" t="s">
        <v>590</v>
      </c>
      <c r="D500" s="30" t="s">
        <v>24</v>
      </c>
      <c r="E500" s="40">
        <v>45840</v>
      </c>
      <c r="F500" s="28" t="s">
        <v>487</v>
      </c>
      <c r="G500" s="28" t="s">
        <v>489</v>
      </c>
      <c r="H500" s="28" t="s">
        <v>540</v>
      </c>
      <c r="I500" s="26">
        <v>1571475</v>
      </c>
      <c r="J500" s="26"/>
      <c r="K500" s="26">
        <v>125718</v>
      </c>
      <c r="L500" s="26">
        <v>1697193</v>
      </c>
      <c r="M500" s="22">
        <v>45894</v>
      </c>
      <c r="N500"/>
      <c r="O500"/>
    </row>
    <row r="501" spans="1:15" x14ac:dyDescent="0.25">
      <c r="A501" s="16" t="s">
        <v>12</v>
      </c>
      <c r="B501" s="29">
        <f t="shared" si="17"/>
        <v>7</v>
      </c>
      <c r="C501" s="30" t="s">
        <v>591</v>
      </c>
      <c r="D501" s="30" t="s">
        <v>24</v>
      </c>
      <c r="E501" s="40">
        <v>45840</v>
      </c>
      <c r="F501" s="28" t="s">
        <v>487</v>
      </c>
      <c r="G501" s="28" t="s">
        <v>489</v>
      </c>
      <c r="H501" s="28" t="s">
        <v>499</v>
      </c>
      <c r="I501" s="26">
        <v>587115</v>
      </c>
      <c r="J501" s="26"/>
      <c r="K501" s="26">
        <v>46969</v>
      </c>
      <c r="L501" s="26">
        <v>634084</v>
      </c>
      <c r="M501" s="22">
        <v>45894</v>
      </c>
      <c r="N501"/>
      <c r="O501"/>
    </row>
    <row r="502" spans="1:15" x14ac:dyDescent="0.25">
      <c r="A502" s="16" t="s">
        <v>12</v>
      </c>
      <c r="B502" s="29">
        <f t="shared" si="17"/>
        <v>7</v>
      </c>
      <c r="C502" s="30" t="s">
        <v>592</v>
      </c>
      <c r="D502" s="30" t="s">
        <v>24</v>
      </c>
      <c r="E502" s="40">
        <v>45840</v>
      </c>
      <c r="F502" s="28" t="s">
        <v>487</v>
      </c>
      <c r="G502" s="28" t="s">
        <v>489</v>
      </c>
      <c r="H502" s="28" t="s">
        <v>502</v>
      </c>
      <c r="I502" s="26">
        <v>1013907</v>
      </c>
      <c r="J502" s="26"/>
      <c r="K502" s="26">
        <v>81113</v>
      </c>
      <c r="L502" s="26">
        <v>1095020</v>
      </c>
      <c r="M502" s="22">
        <v>45894</v>
      </c>
      <c r="N502"/>
      <c r="O502"/>
    </row>
    <row r="503" spans="1:15" x14ac:dyDescent="0.25">
      <c r="A503" s="16" t="s">
        <v>12</v>
      </c>
      <c r="B503" s="29">
        <f t="shared" si="17"/>
        <v>7</v>
      </c>
      <c r="C503" s="30" t="s">
        <v>593</v>
      </c>
      <c r="D503" s="30" t="s">
        <v>24</v>
      </c>
      <c r="E503" s="40">
        <v>45840</v>
      </c>
      <c r="F503" s="28" t="s">
        <v>487</v>
      </c>
      <c r="G503" s="28" t="s">
        <v>489</v>
      </c>
      <c r="H503" s="28" t="s">
        <v>513</v>
      </c>
      <c r="I503" s="26">
        <v>296475</v>
      </c>
      <c r="J503" s="26"/>
      <c r="K503" s="26">
        <v>23718</v>
      </c>
      <c r="L503" s="26">
        <v>320193</v>
      </c>
      <c r="M503" s="22">
        <v>45894</v>
      </c>
      <c r="N503"/>
      <c r="O503"/>
    </row>
    <row r="504" spans="1:15" x14ac:dyDescent="0.25">
      <c r="A504" s="16" t="s">
        <v>12</v>
      </c>
      <c r="B504" s="29">
        <f t="shared" si="17"/>
        <v>7</v>
      </c>
      <c r="C504" s="30" t="s">
        <v>594</v>
      </c>
      <c r="D504" s="30" t="s">
        <v>24</v>
      </c>
      <c r="E504" s="40">
        <v>45840</v>
      </c>
      <c r="F504" s="28" t="s">
        <v>487</v>
      </c>
      <c r="G504" s="28" t="s">
        <v>489</v>
      </c>
      <c r="H504" s="28" t="s">
        <v>492</v>
      </c>
      <c r="I504" s="26">
        <v>1787165</v>
      </c>
      <c r="J504" s="26"/>
      <c r="K504" s="26">
        <v>142973</v>
      </c>
      <c r="L504" s="26">
        <v>1930138</v>
      </c>
      <c r="M504" s="22">
        <v>45894</v>
      </c>
      <c r="N504"/>
      <c r="O504"/>
    </row>
    <row r="505" spans="1:15" x14ac:dyDescent="0.25">
      <c r="A505" s="16" t="s">
        <v>12</v>
      </c>
      <c r="B505" s="29">
        <f t="shared" si="17"/>
        <v>7</v>
      </c>
      <c r="C505" s="30" t="s">
        <v>596</v>
      </c>
      <c r="D505" s="30" t="s">
        <v>24</v>
      </c>
      <c r="E505" s="40">
        <v>45840</v>
      </c>
      <c r="F505" s="28" t="s">
        <v>487</v>
      </c>
      <c r="G505" s="28" t="s">
        <v>489</v>
      </c>
      <c r="H505" s="28" t="s">
        <v>495</v>
      </c>
      <c r="I505" s="26">
        <v>1165177</v>
      </c>
      <c r="J505" s="26"/>
      <c r="K505" s="26">
        <v>93214</v>
      </c>
      <c r="L505" s="26">
        <v>1258391</v>
      </c>
      <c r="M505" s="22">
        <v>45894</v>
      </c>
      <c r="N505"/>
      <c r="O505"/>
    </row>
    <row r="506" spans="1:15" ht="51" x14ac:dyDescent="0.25">
      <c r="A506" s="16" t="s">
        <v>12</v>
      </c>
      <c r="B506" s="29">
        <f t="shared" si="17"/>
        <v>7</v>
      </c>
      <c r="C506" s="30" t="s">
        <v>597</v>
      </c>
      <c r="D506" s="30" t="s">
        <v>24</v>
      </c>
      <c r="E506" s="40">
        <v>45841</v>
      </c>
      <c r="F506" s="28" t="s">
        <v>487</v>
      </c>
      <c r="G506" s="28" t="s">
        <v>489</v>
      </c>
      <c r="H506" s="28" t="s">
        <v>696</v>
      </c>
      <c r="I506" s="26">
        <v>7191305</v>
      </c>
      <c r="J506" s="26"/>
      <c r="K506" s="26">
        <v>575304</v>
      </c>
      <c r="L506" s="26">
        <v>7766609</v>
      </c>
      <c r="M506" s="22">
        <v>45894</v>
      </c>
      <c r="N506"/>
      <c r="O506"/>
    </row>
    <row r="507" spans="1:15" x14ac:dyDescent="0.25">
      <c r="A507" s="16" t="s">
        <v>12</v>
      </c>
      <c r="B507" s="29">
        <f t="shared" si="17"/>
        <v>7</v>
      </c>
      <c r="C507" s="30" t="s">
        <v>598</v>
      </c>
      <c r="D507" s="30" t="s">
        <v>24</v>
      </c>
      <c r="E507" s="40">
        <v>45841</v>
      </c>
      <c r="F507" s="28" t="s">
        <v>487</v>
      </c>
      <c r="G507" s="28" t="s">
        <v>489</v>
      </c>
      <c r="H507" s="28" t="s">
        <v>528</v>
      </c>
      <c r="I507" s="26">
        <v>788334</v>
      </c>
      <c r="J507" s="26"/>
      <c r="K507" s="26">
        <v>63067</v>
      </c>
      <c r="L507" s="26">
        <v>851401</v>
      </c>
      <c r="M507" s="22">
        <v>45894</v>
      </c>
      <c r="N507"/>
      <c r="O507"/>
    </row>
    <row r="508" spans="1:15" x14ac:dyDescent="0.25">
      <c r="A508" s="16" t="s">
        <v>12</v>
      </c>
      <c r="B508" s="29">
        <f t="shared" si="17"/>
        <v>7</v>
      </c>
      <c r="C508" s="30" t="s">
        <v>599</v>
      </c>
      <c r="D508" s="30" t="s">
        <v>24</v>
      </c>
      <c r="E508" s="40">
        <v>45842</v>
      </c>
      <c r="F508" s="28" t="s">
        <v>487</v>
      </c>
      <c r="G508" s="28" t="s">
        <v>489</v>
      </c>
      <c r="H508" s="28" t="s">
        <v>521</v>
      </c>
      <c r="I508" s="26">
        <v>2359209</v>
      </c>
      <c r="J508" s="26"/>
      <c r="K508" s="26">
        <v>188737</v>
      </c>
      <c r="L508" s="26">
        <v>2547946</v>
      </c>
      <c r="M508" s="22">
        <v>45894</v>
      </c>
      <c r="N508"/>
      <c r="O508"/>
    </row>
    <row r="509" spans="1:15" x14ac:dyDescent="0.25">
      <c r="A509" s="16" t="s">
        <v>12</v>
      </c>
      <c r="B509" s="29">
        <f t="shared" si="17"/>
        <v>7</v>
      </c>
      <c r="C509" s="30" t="s">
        <v>600</v>
      </c>
      <c r="D509" s="30" t="s">
        <v>24</v>
      </c>
      <c r="E509" s="40">
        <v>45842</v>
      </c>
      <c r="F509" s="28" t="s">
        <v>487</v>
      </c>
      <c r="G509" s="28" t="s">
        <v>489</v>
      </c>
      <c r="H509" s="28" t="s">
        <v>530</v>
      </c>
      <c r="I509" s="26">
        <v>2207225</v>
      </c>
      <c r="J509" s="26"/>
      <c r="K509" s="26">
        <v>176578</v>
      </c>
      <c r="L509" s="26">
        <v>2383803</v>
      </c>
      <c r="M509" s="22">
        <v>45894</v>
      </c>
      <c r="N509"/>
      <c r="O509"/>
    </row>
    <row r="510" spans="1:15" x14ac:dyDescent="0.25">
      <c r="A510" s="16" t="s">
        <v>12</v>
      </c>
      <c r="B510" s="29">
        <f t="shared" si="17"/>
        <v>7</v>
      </c>
      <c r="C510" s="30" t="s">
        <v>601</v>
      </c>
      <c r="D510" s="30" t="s">
        <v>24</v>
      </c>
      <c r="E510" s="40">
        <v>45842</v>
      </c>
      <c r="F510" s="28" t="s">
        <v>487</v>
      </c>
      <c r="G510" s="28" t="s">
        <v>489</v>
      </c>
      <c r="H510" s="28" t="s">
        <v>534</v>
      </c>
      <c r="I510" s="26">
        <v>592950</v>
      </c>
      <c r="J510" s="26"/>
      <c r="K510" s="26">
        <v>47436</v>
      </c>
      <c r="L510" s="26">
        <v>640386</v>
      </c>
      <c r="M510" s="22">
        <v>45894</v>
      </c>
      <c r="N510"/>
      <c r="O510"/>
    </row>
    <row r="511" spans="1:15" x14ac:dyDescent="0.25">
      <c r="A511" s="16" t="s">
        <v>12</v>
      </c>
      <c r="B511" s="29">
        <f t="shared" si="17"/>
        <v>7</v>
      </c>
      <c r="C511" s="30" t="s">
        <v>602</v>
      </c>
      <c r="D511" s="30" t="s">
        <v>24</v>
      </c>
      <c r="E511" s="40">
        <v>45843</v>
      </c>
      <c r="F511" s="28" t="s">
        <v>487</v>
      </c>
      <c r="G511" s="28" t="s">
        <v>489</v>
      </c>
      <c r="H511" s="28" t="s">
        <v>522</v>
      </c>
      <c r="I511" s="26">
        <v>1536903</v>
      </c>
      <c r="J511" s="26"/>
      <c r="K511" s="26">
        <v>122952</v>
      </c>
      <c r="L511" s="26">
        <v>1659855</v>
      </c>
      <c r="M511" s="22">
        <v>45894</v>
      </c>
      <c r="N511"/>
      <c r="O511"/>
    </row>
    <row r="512" spans="1:15" x14ac:dyDescent="0.25">
      <c r="A512" s="16" t="s">
        <v>12</v>
      </c>
      <c r="B512" s="29">
        <f t="shared" si="17"/>
        <v>7</v>
      </c>
      <c r="C512" s="30" t="s">
        <v>603</v>
      </c>
      <c r="D512" s="30" t="s">
        <v>24</v>
      </c>
      <c r="E512" s="40">
        <v>45843</v>
      </c>
      <c r="F512" s="28" t="s">
        <v>487</v>
      </c>
      <c r="G512" s="28" t="s">
        <v>489</v>
      </c>
      <c r="H512" s="28" t="s">
        <v>496</v>
      </c>
      <c r="I512" s="26">
        <v>1580636</v>
      </c>
      <c r="J512" s="26"/>
      <c r="K512" s="26">
        <v>126451</v>
      </c>
      <c r="L512" s="26">
        <v>1707087</v>
      </c>
      <c r="M512" s="22">
        <v>45894</v>
      </c>
      <c r="N512"/>
      <c r="O512"/>
    </row>
    <row r="513" spans="1:15" x14ac:dyDescent="0.25">
      <c r="A513" s="16" t="s">
        <v>12</v>
      </c>
      <c r="B513" s="29">
        <f t="shared" si="17"/>
        <v>7</v>
      </c>
      <c r="C513" s="30" t="s">
        <v>604</v>
      </c>
      <c r="D513" s="30" t="s">
        <v>24</v>
      </c>
      <c r="E513" s="40">
        <v>45843</v>
      </c>
      <c r="F513" s="28" t="s">
        <v>487</v>
      </c>
      <c r="G513" s="28" t="s">
        <v>489</v>
      </c>
      <c r="H513" s="28" t="s">
        <v>511</v>
      </c>
      <c r="I513" s="26">
        <v>1723395</v>
      </c>
      <c r="J513" s="26"/>
      <c r="K513" s="26">
        <v>137872</v>
      </c>
      <c r="L513" s="26">
        <v>1861267</v>
      </c>
      <c r="M513" s="22">
        <v>45894</v>
      </c>
      <c r="N513"/>
      <c r="O513"/>
    </row>
    <row r="514" spans="1:15" x14ac:dyDescent="0.25">
      <c r="A514" s="16" t="s">
        <v>12</v>
      </c>
      <c r="B514" s="29">
        <f t="shared" si="17"/>
        <v>7</v>
      </c>
      <c r="C514" s="30" t="s">
        <v>605</v>
      </c>
      <c r="D514" s="30" t="s">
        <v>24</v>
      </c>
      <c r="E514" s="40">
        <v>45843</v>
      </c>
      <c r="F514" s="28" t="s">
        <v>487</v>
      </c>
      <c r="G514" s="28" t="s">
        <v>489</v>
      </c>
      <c r="H514" s="28" t="s">
        <v>509</v>
      </c>
      <c r="I514" s="26">
        <v>1158462</v>
      </c>
      <c r="J514" s="26"/>
      <c r="K514" s="26">
        <v>92677</v>
      </c>
      <c r="L514" s="26">
        <v>1251139</v>
      </c>
      <c r="M514" s="22">
        <v>45894</v>
      </c>
      <c r="N514"/>
      <c r="O514"/>
    </row>
    <row r="515" spans="1:15" x14ac:dyDescent="0.25">
      <c r="A515" s="16" t="s">
        <v>12</v>
      </c>
      <c r="B515" s="29">
        <f t="shared" si="17"/>
        <v>7</v>
      </c>
      <c r="C515" s="30" t="s">
        <v>606</v>
      </c>
      <c r="D515" s="30" t="s">
        <v>24</v>
      </c>
      <c r="E515" s="40">
        <v>45845</v>
      </c>
      <c r="F515" s="28" t="s">
        <v>487</v>
      </c>
      <c r="G515" s="28" t="s">
        <v>489</v>
      </c>
      <c r="H515" s="28" t="s">
        <v>494</v>
      </c>
      <c r="I515" s="26">
        <v>2016498</v>
      </c>
      <c r="J515" s="26"/>
      <c r="K515" s="26">
        <v>161320</v>
      </c>
      <c r="L515" s="26">
        <v>2177818</v>
      </c>
      <c r="M515" s="22">
        <v>45894</v>
      </c>
      <c r="N515"/>
      <c r="O515"/>
    </row>
    <row r="516" spans="1:15" x14ac:dyDescent="0.25">
      <c r="A516" s="16" t="s">
        <v>12</v>
      </c>
      <c r="B516" s="29">
        <f t="shared" ref="B516:B579" si="20">MONTH(E516)</f>
        <v>7</v>
      </c>
      <c r="C516" s="30" t="s">
        <v>607</v>
      </c>
      <c r="D516" s="30" t="s">
        <v>24</v>
      </c>
      <c r="E516" s="40">
        <v>45845</v>
      </c>
      <c r="F516" s="28" t="s">
        <v>487</v>
      </c>
      <c r="G516" s="28" t="s">
        <v>489</v>
      </c>
      <c r="H516" s="28" t="s">
        <v>510</v>
      </c>
      <c r="I516" s="26">
        <v>1449102</v>
      </c>
      <c r="J516" s="26"/>
      <c r="K516" s="26">
        <v>115928</v>
      </c>
      <c r="L516" s="26">
        <v>1565030</v>
      </c>
      <c r="M516" s="22">
        <v>45894</v>
      </c>
      <c r="N516"/>
      <c r="O516"/>
    </row>
    <row r="517" spans="1:15" x14ac:dyDescent="0.25">
      <c r="A517" s="16" t="s">
        <v>12</v>
      </c>
      <c r="B517" s="29">
        <f t="shared" si="20"/>
        <v>7</v>
      </c>
      <c r="C517" s="30" t="s">
        <v>608</v>
      </c>
      <c r="D517" s="30" t="s">
        <v>24</v>
      </c>
      <c r="E517" s="40">
        <v>45845</v>
      </c>
      <c r="F517" s="28" t="s">
        <v>487</v>
      </c>
      <c r="G517" s="28" t="s">
        <v>489</v>
      </c>
      <c r="H517" s="28" t="s">
        <v>535</v>
      </c>
      <c r="I517" s="26">
        <v>592950</v>
      </c>
      <c r="J517" s="26"/>
      <c r="K517" s="26">
        <v>47436</v>
      </c>
      <c r="L517" s="26">
        <v>640386</v>
      </c>
      <c r="M517" s="22">
        <v>45894</v>
      </c>
      <c r="N517"/>
      <c r="O517"/>
    </row>
    <row r="518" spans="1:15" x14ac:dyDescent="0.25">
      <c r="A518" s="16" t="s">
        <v>12</v>
      </c>
      <c r="B518" s="29">
        <f t="shared" si="20"/>
        <v>7</v>
      </c>
      <c r="C518" s="30" t="s">
        <v>609</v>
      </c>
      <c r="D518" s="30" t="s">
        <v>24</v>
      </c>
      <c r="E518" s="40">
        <v>45845</v>
      </c>
      <c r="F518" s="28" t="s">
        <v>487</v>
      </c>
      <c r="G518" s="28" t="s">
        <v>489</v>
      </c>
      <c r="H518" s="28" t="s">
        <v>540</v>
      </c>
      <c r="I518" s="26">
        <v>2027920</v>
      </c>
      <c r="J518" s="26"/>
      <c r="K518" s="26">
        <v>162234</v>
      </c>
      <c r="L518" s="26">
        <v>2190154</v>
      </c>
      <c r="M518" s="22">
        <v>45894</v>
      </c>
      <c r="N518"/>
      <c r="O518"/>
    </row>
    <row r="519" spans="1:15" x14ac:dyDescent="0.25">
      <c r="A519" s="16" t="s">
        <v>12</v>
      </c>
      <c r="B519" s="29">
        <f t="shared" si="20"/>
        <v>7</v>
      </c>
      <c r="C519" s="30" t="s">
        <v>610</v>
      </c>
      <c r="D519" s="30" t="s">
        <v>24</v>
      </c>
      <c r="E519" s="40">
        <v>45845</v>
      </c>
      <c r="F519" s="28" t="s">
        <v>487</v>
      </c>
      <c r="G519" s="28" t="s">
        <v>489</v>
      </c>
      <c r="H519" s="28" t="s">
        <v>505</v>
      </c>
      <c r="I519" s="26">
        <v>1107925</v>
      </c>
      <c r="J519" s="26"/>
      <c r="K519" s="26">
        <v>88634</v>
      </c>
      <c r="L519" s="26">
        <v>1196559</v>
      </c>
      <c r="M519" s="22">
        <v>45894</v>
      </c>
      <c r="N519"/>
      <c r="O519"/>
    </row>
    <row r="520" spans="1:15" x14ac:dyDescent="0.25">
      <c r="A520" s="16" t="s">
        <v>12</v>
      </c>
      <c r="B520" s="29">
        <f t="shared" si="20"/>
        <v>7</v>
      </c>
      <c r="C520" s="30" t="s">
        <v>611</v>
      </c>
      <c r="D520" s="30" t="s">
        <v>24</v>
      </c>
      <c r="E520" s="40">
        <v>45846</v>
      </c>
      <c r="F520" s="28" t="s">
        <v>487</v>
      </c>
      <c r="G520" s="28" t="s">
        <v>489</v>
      </c>
      <c r="H520" s="28" t="s">
        <v>529</v>
      </c>
      <c r="I520" s="26">
        <v>1041345</v>
      </c>
      <c r="J520" s="26"/>
      <c r="K520" s="26">
        <v>83308</v>
      </c>
      <c r="L520" s="26">
        <v>1124653</v>
      </c>
      <c r="M520" s="22">
        <v>45894</v>
      </c>
      <c r="N520"/>
      <c r="O520"/>
    </row>
    <row r="521" spans="1:15" x14ac:dyDescent="0.25">
      <c r="A521" s="16" t="s">
        <v>12</v>
      </c>
      <c r="B521" s="29">
        <f t="shared" si="20"/>
        <v>7</v>
      </c>
      <c r="C521" s="30" t="s">
        <v>612</v>
      </c>
      <c r="D521" s="30" t="s">
        <v>24</v>
      </c>
      <c r="E521" s="40">
        <v>45847</v>
      </c>
      <c r="F521" s="28" t="s">
        <v>487</v>
      </c>
      <c r="G521" s="28" t="s">
        <v>489</v>
      </c>
      <c r="H521" s="28" t="s">
        <v>537</v>
      </c>
      <c r="I521" s="26">
        <v>1205109</v>
      </c>
      <c r="J521" s="26"/>
      <c r="K521" s="26">
        <v>96409</v>
      </c>
      <c r="L521" s="26">
        <v>1301518</v>
      </c>
      <c r="M521" s="22">
        <v>45894</v>
      </c>
      <c r="N521"/>
      <c r="O521"/>
    </row>
    <row r="522" spans="1:15" x14ac:dyDescent="0.25">
      <c r="A522" s="16" t="s">
        <v>12</v>
      </c>
      <c r="B522" s="29">
        <f t="shared" si="20"/>
        <v>7</v>
      </c>
      <c r="C522" s="30" t="s">
        <v>613</v>
      </c>
      <c r="D522" s="30" t="s">
        <v>24</v>
      </c>
      <c r="E522" s="40">
        <v>45847</v>
      </c>
      <c r="F522" s="28" t="s">
        <v>487</v>
      </c>
      <c r="G522" s="28" t="s">
        <v>489</v>
      </c>
      <c r="H522" s="28" t="s">
        <v>516</v>
      </c>
      <c r="I522" s="26">
        <v>599284</v>
      </c>
      <c r="J522" s="26"/>
      <c r="K522" s="26">
        <v>47943</v>
      </c>
      <c r="L522" s="26">
        <v>647227</v>
      </c>
      <c r="M522" s="22">
        <v>45894</v>
      </c>
      <c r="N522"/>
      <c r="O522"/>
    </row>
    <row r="523" spans="1:15" x14ac:dyDescent="0.25">
      <c r="A523" s="16" t="s">
        <v>12</v>
      </c>
      <c r="B523" s="29">
        <f t="shared" si="20"/>
        <v>7</v>
      </c>
      <c r="C523" s="30" t="s">
        <v>614</v>
      </c>
      <c r="D523" s="30" t="s">
        <v>24</v>
      </c>
      <c r="E523" s="40">
        <v>45848</v>
      </c>
      <c r="F523" s="28" t="s">
        <v>487</v>
      </c>
      <c r="G523" s="28" t="s">
        <v>489</v>
      </c>
      <c r="H523" s="28" t="s">
        <v>492</v>
      </c>
      <c r="I523" s="26">
        <v>1228764</v>
      </c>
      <c r="J523" s="26"/>
      <c r="K523" s="26">
        <v>98301</v>
      </c>
      <c r="L523" s="26">
        <v>1327065</v>
      </c>
      <c r="M523" s="22">
        <v>45894</v>
      </c>
      <c r="N523"/>
      <c r="O523"/>
    </row>
    <row r="524" spans="1:15" x14ac:dyDescent="0.25">
      <c r="A524" s="16" t="s">
        <v>12</v>
      </c>
      <c r="B524" s="29">
        <f t="shared" si="20"/>
        <v>7</v>
      </c>
      <c r="C524" s="30" t="s">
        <v>615</v>
      </c>
      <c r="D524" s="30" t="s">
        <v>24</v>
      </c>
      <c r="E524" s="40">
        <v>45848</v>
      </c>
      <c r="F524" s="28" t="s">
        <v>487</v>
      </c>
      <c r="G524" s="28" t="s">
        <v>489</v>
      </c>
      <c r="H524" s="28" t="s">
        <v>513</v>
      </c>
      <c r="I524" s="26">
        <v>751395</v>
      </c>
      <c r="J524" s="26"/>
      <c r="K524" s="26">
        <v>60112</v>
      </c>
      <c r="L524" s="26">
        <v>811507</v>
      </c>
      <c r="M524" s="22">
        <v>45894</v>
      </c>
      <c r="N524"/>
      <c r="O524"/>
    </row>
    <row r="525" spans="1:15" x14ac:dyDescent="0.25">
      <c r="A525" s="16" t="s">
        <v>12</v>
      </c>
      <c r="B525" s="29">
        <f t="shared" si="20"/>
        <v>7</v>
      </c>
      <c r="C525" s="30" t="s">
        <v>616</v>
      </c>
      <c r="D525" s="30" t="s">
        <v>24</v>
      </c>
      <c r="E525" s="40">
        <v>45848</v>
      </c>
      <c r="F525" s="28" t="s">
        <v>487</v>
      </c>
      <c r="G525" s="28" t="s">
        <v>489</v>
      </c>
      <c r="H525" s="28" t="s">
        <v>545</v>
      </c>
      <c r="I525" s="26">
        <v>1295009</v>
      </c>
      <c r="J525" s="26"/>
      <c r="K525" s="26">
        <v>103601</v>
      </c>
      <c r="L525" s="26">
        <v>1398610</v>
      </c>
      <c r="M525" s="22">
        <v>45894</v>
      </c>
      <c r="N525"/>
      <c r="O525"/>
    </row>
    <row r="526" spans="1:15" x14ac:dyDescent="0.25">
      <c r="A526" s="16" t="s">
        <v>12</v>
      </c>
      <c r="B526" s="29">
        <f t="shared" si="20"/>
        <v>7</v>
      </c>
      <c r="C526" s="30" t="s">
        <v>617</v>
      </c>
      <c r="D526" s="30" t="s">
        <v>24</v>
      </c>
      <c r="E526" s="40">
        <v>45848</v>
      </c>
      <c r="F526" s="28" t="s">
        <v>487</v>
      </c>
      <c r="G526" s="28" t="s">
        <v>489</v>
      </c>
      <c r="H526" s="28" t="s">
        <v>519</v>
      </c>
      <c r="I526" s="26">
        <v>1175155</v>
      </c>
      <c r="J526" s="26"/>
      <c r="K526" s="26">
        <v>94012</v>
      </c>
      <c r="L526" s="26">
        <v>1269167</v>
      </c>
      <c r="M526" s="22">
        <v>45894</v>
      </c>
      <c r="N526"/>
      <c r="O526"/>
    </row>
    <row r="527" spans="1:15" x14ac:dyDescent="0.25">
      <c r="A527" s="16" t="s">
        <v>12</v>
      </c>
      <c r="B527" s="29">
        <f t="shared" si="20"/>
        <v>7</v>
      </c>
      <c r="C527" s="30" t="s">
        <v>618</v>
      </c>
      <c r="D527" s="30" t="s">
        <v>24</v>
      </c>
      <c r="E527" s="40">
        <v>45848</v>
      </c>
      <c r="F527" s="28" t="s">
        <v>487</v>
      </c>
      <c r="G527" s="28" t="s">
        <v>489</v>
      </c>
      <c r="H527" s="28" t="s">
        <v>515</v>
      </c>
      <c r="I527" s="26">
        <v>1191106</v>
      </c>
      <c r="J527" s="26"/>
      <c r="K527" s="26">
        <v>95288</v>
      </c>
      <c r="L527" s="26">
        <v>1286394</v>
      </c>
      <c r="M527" s="22">
        <v>45894</v>
      </c>
      <c r="N527"/>
      <c r="O527"/>
    </row>
    <row r="528" spans="1:15" x14ac:dyDescent="0.25">
      <c r="A528" s="16" t="s">
        <v>12</v>
      </c>
      <c r="B528" s="29">
        <f t="shared" si="20"/>
        <v>7</v>
      </c>
      <c r="C528" s="30" t="s">
        <v>619</v>
      </c>
      <c r="D528" s="30" t="s">
        <v>24</v>
      </c>
      <c r="E528" s="40">
        <v>45848</v>
      </c>
      <c r="F528" s="28" t="s">
        <v>487</v>
      </c>
      <c r="G528" s="28" t="s">
        <v>489</v>
      </c>
      <c r="H528" s="28" t="s">
        <v>501</v>
      </c>
      <c r="I528" s="26">
        <v>448395</v>
      </c>
      <c r="J528" s="26"/>
      <c r="K528" s="26">
        <v>35872</v>
      </c>
      <c r="L528" s="26">
        <v>484267</v>
      </c>
      <c r="M528" s="22">
        <v>45894</v>
      </c>
      <c r="N528"/>
      <c r="O528"/>
    </row>
    <row r="529" spans="1:15" x14ac:dyDescent="0.25">
      <c r="A529" s="16" t="s">
        <v>12</v>
      </c>
      <c r="B529" s="29">
        <f t="shared" si="20"/>
        <v>7</v>
      </c>
      <c r="C529" s="30" t="s">
        <v>620</v>
      </c>
      <c r="D529" s="30" t="s">
        <v>24</v>
      </c>
      <c r="E529" s="40">
        <v>45848</v>
      </c>
      <c r="F529" s="28" t="s">
        <v>487</v>
      </c>
      <c r="G529" s="28" t="s">
        <v>489</v>
      </c>
      <c r="H529" s="28" t="s">
        <v>503</v>
      </c>
      <c r="I529" s="26">
        <v>2877498</v>
      </c>
      <c r="J529" s="26"/>
      <c r="K529" s="26">
        <v>230200</v>
      </c>
      <c r="L529" s="26">
        <v>3107698</v>
      </c>
      <c r="M529" s="22">
        <v>45894</v>
      </c>
      <c r="N529"/>
      <c r="O529"/>
    </row>
    <row r="530" spans="1:15" x14ac:dyDescent="0.25">
      <c r="A530" s="16" t="s">
        <v>12</v>
      </c>
      <c r="B530" s="29">
        <f t="shared" si="20"/>
        <v>7</v>
      </c>
      <c r="C530" s="30" t="s">
        <v>621</v>
      </c>
      <c r="D530" s="30" t="s">
        <v>24</v>
      </c>
      <c r="E530" s="40">
        <v>45848</v>
      </c>
      <c r="F530" s="28" t="s">
        <v>487</v>
      </c>
      <c r="G530" s="28" t="s">
        <v>489</v>
      </c>
      <c r="H530" s="28" t="s">
        <v>544</v>
      </c>
      <c r="I530" s="26">
        <v>1422638</v>
      </c>
      <c r="J530" s="26"/>
      <c r="K530" s="26">
        <v>113811</v>
      </c>
      <c r="L530" s="26">
        <v>1536449</v>
      </c>
      <c r="M530" s="22">
        <v>45894</v>
      </c>
      <c r="N530"/>
      <c r="O530"/>
    </row>
    <row r="531" spans="1:15" x14ac:dyDescent="0.25">
      <c r="A531" s="16" t="s">
        <v>12</v>
      </c>
      <c r="B531" s="29">
        <f t="shared" si="20"/>
        <v>7</v>
      </c>
      <c r="C531" s="30" t="s">
        <v>622</v>
      </c>
      <c r="D531" s="30" t="s">
        <v>24</v>
      </c>
      <c r="E531" s="40">
        <v>45848</v>
      </c>
      <c r="F531" s="28" t="s">
        <v>487</v>
      </c>
      <c r="G531" s="28" t="s">
        <v>489</v>
      </c>
      <c r="H531" s="28" t="s">
        <v>536</v>
      </c>
      <c r="I531" s="26">
        <v>987306</v>
      </c>
      <c r="J531" s="26"/>
      <c r="K531" s="26">
        <v>78984</v>
      </c>
      <c r="L531" s="26">
        <v>1066290</v>
      </c>
      <c r="M531" s="22">
        <v>45894</v>
      </c>
      <c r="N531"/>
      <c r="O531"/>
    </row>
    <row r="532" spans="1:15" x14ac:dyDescent="0.25">
      <c r="A532" s="16" t="s">
        <v>12</v>
      </c>
      <c r="B532" s="29">
        <f t="shared" si="20"/>
        <v>7</v>
      </c>
      <c r="C532" s="30" t="s">
        <v>623</v>
      </c>
      <c r="D532" s="30" t="s">
        <v>24</v>
      </c>
      <c r="E532" s="40">
        <v>45849</v>
      </c>
      <c r="F532" s="28" t="s">
        <v>487</v>
      </c>
      <c r="G532" s="28" t="s">
        <v>489</v>
      </c>
      <c r="H532" s="28" t="s">
        <v>541</v>
      </c>
      <c r="I532" s="26">
        <v>1041345</v>
      </c>
      <c r="J532" s="26"/>
      <c r="K532" s="26">
        <v>83308</v>
      </c>
      <c r="L532" s="26">
        <v>1124653</v>
      </c>
      <c r="M532" s="22">
        <v>45894</v>
      </c>
      <c r="N532"/>
      <c r="O532"/>
    </row>
    <row r="533" spans="1:15" ht="25.5" x14ac:dyDescent="0.25">
      <c r="A533" s="16" t="s">
        <v>12</v>
      </c>
      <c r="B533" s="29">
        <f t="shared" si="20"/>
        <v>7</v>
      </c>
      <c r="C533" s="30" t="s">
        <v>624</v>
      </c>
      <c r="D533" s="30" t="s">
        <v>24</v>
      </c>
      <c r="E533" s="40">
        <v>45849</v>
      </c>
      <c r="F533" s="28" t="s">
        <v>487</v>
      </c>
      <c r="G533" s="28" t="s">
        <v>489</v>
      </c>
      <c r="H533" s="28" t="s">
        <v>500</v>
      </c>
      <c r="I533" s="26">
        <v>678815</v>
      </c>
      <c r="J533" s="26"/>
      <c r="K533" s="26">
        <v>54305</v>
      </c>
      <c r="L533" s="26">
        <v>733120</v>
      </c>
      <c r="M533" s="22">
        <v>45894</v>
      </c>
      <c r="N533"/>
      <c r="O533"/>
    </row>
    <row r="534" spans="1:15" x14ac:dyDescent="0.25">
      <c r="A534" s="16" t="s">
        <v>12</v>
      </c>
      <c r="B534" s="29">
        <f t="shared" si="20"/>
        <v>7</v>
      </c>
      <c r="C534" s="30" t="s">
        <v>625</v>
      </c>
      <c r="D534" s="30" t="s">
        <v>24</v>
      </c>
      <c r="E534" s="40">
        <v>45849</v>
      </c>
      <c r="F534" s="28" t="s">
        <v>487</v>
      </c>
      <c r="G534" s="28" t="s">
        <v>489</v>
      </c>
      <c r="H534" s="28" t="s">
        <v>502</v>
      </c>
      <c r="I534" s="26">
        <v>1354242</v>
      </c>
      <c r="J534" s="26"/>
      <c r="K534" s="26">
        <v>108339</v>
      </c>
      <c r="L534" s="26">
        <v>1462581</v>
      </c>
      <c r="M534" s="22">
        <v>45894</v>
      </c>
      <c r="N534"/>
      <c r="O534"/>
    </row>
    <row r="535" spans="1:15" x14ac:dyDescent="0.25">
      <c r="A535" s="16" t="s">
        <v>12</v>
      </c>
      <c r="B535" s="29">
        <f t="shared" si="20"/>
        <v>7</v>
      </c>
      <c r="C535" s="30" t="s">
        <v>626</v>
      </c>
      <c r="D535" s="30" t="s">
        <v>24</v>
      </c>
      <c r="E535" s="40">
        <v>45849</v>
      </c>
      <c r="F535" s="28" t="s">
        <v>487</v>
      </c>
      <c r="G535" s="28" t="s">
        <v>489</v>
      </c>
      <c r="H535" s="28" t="s">
        <v>511</v>
      </c>
      <c r="I535" s="26">
        <v>592950</v>
      </c>
      <c r="J535" s="26"/>
      <c r="K535" s="26">
        <v>47436</v>
      </c>
      <c r="L535" s="26">
        <v>640386</v>
      </c>
      <c r="M535" s="22">
        <v>45894</v>
      </c>
      <c r="N535"/>
      <c r="O535"/>
    </row>
    <row r="536" spans="1:15" x14ac:dyDescent="0.25">
      <c r="A536" s="16" t="s">
        <v>12</v>
      </c>
      <c r="B536" s="29">
        <f t="shared" si="20"/>
        <v>7</v>
      </c>
      <c r="C536" s="30" t="s">
        <v>627</v>
      </c>
      <c r="D536" s="30" t="s">
        <v>24</v>
      </c>
      <c r="E536" s="40">
        <v>45850</v>
      </c>
      <c r="F536" s="28" t="s">
        <v>487</v>
      </c>
      <c r="G536" s="28" t="s">
        <v>489</v>
      </c>
      <c r="H536" s="28" t="s">
        <v>499</v>
      </c>
      <c r="I536" s="26">
        <v>1273724</v>
      </c>
      <c r="J536" s="26"/>
      <c r="K536" s="26">
        <v>101898</v>
      </c>
      <c r="L536" s="26">
        <v>1375622</v>
      </c>
      <c r="M536" s="22">
        <v>45894</v>
      </c>
      <c r="N536"/>
      <c r="O536"/>
    </row>
    <row r="537" spans="1:15" x14ac:dyDescent="0.25">
      <c r="A537" s="16" t="s">
        <v>12</v>
      </c>
      <c r="B537" s="29">
        <f t="shared" si="20"/>
        <v>7</v>
      </c>
      <c r="C537" s="30" t="s">
        <v>628</v>
      </c>
      <c r="D537" s="30" t="s">
        <v>24</v>
      </c>
      <c r="E537" s="40">
        <v>45852</v>
      </c>
      <c r="F537" s="28" t="s">
        <v>487</v>
      </c>
      <c r="G537" s="28" t="s">
        <v>489</v>
      </c>
      <c r="H537" s="28" t="s">
        <v>697</v>
      </c>
      <c r="I537" s="26">
        <v>4279475</v>
      </c>
      <c r="J537" s="26"/>
      <c r="K537" s="26">
        <v>342358</v>
      </c>
      <c r="L537" s="26">
        <v>4621833</v>
      </c>
      <c r="M537" s="22">
        <v>45894</v>
      </c>
      <c r="N537"/>
      <c r="O537"/>
    </row>
    <row r="538" spans="1:15" x14ac:dyDescent="0.25">
      <c r="A538" s="16" t="s">
        <v>12</v>
      </c>
      <c r="B538" s="29">
        <f t="shared" si="20"/>
        <v>7</v>
      </c>
      <c r="C538" s="30" t="s">
        <v>629</v>
      </c>
      <c r="D538" s="30" t="s">
        <v>24</v>
      </c>
      <c r="E538" s="40">
        <v>45852</v>
      </c>
      <c r="F538" s="28" t="s">
        <v>487</v>
      </c>
      <c r="G538" s="28" t="s">
        <v>489</v>
      </c>
      <c r="H538" s="28" t="s">
        <v>510</v>
      </c>
      <c r="I538" s="26">
        <v>1845275</v>
      </c>
      <c r="J538" s="26"/>
      <c r="K538" s="26">
        <v>147622</v>
      </c>
      <c r="L538" s="26">
        <v>1992897</v>
      </c>
      <c r="M538" s="22">
        <v>45894</v>
      </c>
      <c r="N538"/>
      <c r="O538"/>
    </row>
    <row r="539" spans="1:15" x14ac:dyDescent="0.25">
      <c r="A539" s="16" t="s">
        <v>12</v>
      </c>
      <c r="B539" s="29">
        <f t="shared" si="20"/>
        <v>7</v>
      </c>
      <c r="C539" s="30" t="s">
        <v>630</v>
      </c>
      <c r="D539" s="30" t="s">
        <v>24</v>
      </c>
      <c r="E539" s="40">
        <v>45852</v>
      </c>
      <c r="F539" s="28" t="s">
        <v>487</v>
      </c>
      <c r="G539" s="28" t="s">
        <v>489</v>
      </c>
      <c r="H539" s="28" t="s">
        <v>495</v>
      </c>
      <c r="I539" s="26">
        <v>989616</v>
      </c>
      <c r="J539" s="26"/>
      <c r="K539" s="26">
        <v>79169</v>
      </c>
      <c r="L539" s="26">
        <v>1068785</v>
      </c>
      <c r="M539" s="22">
        <v>45894</v>
      </c>
      <c r="N539"/>
      <c r="O539"/>
    </row>
    <row r="540" spans="1:15" x14ac:dyDescent="0.25">
      <c r="A540" s="16" t="s">
        <v>12</v>
      </c>
      <c r="B540" s="29">
        <f t="shared" si="20"/>
        <v>7</v>
      </c>
      <c r="C540" s="30" t="s">
        <v>631</v>
      </c>
      <c r="D540" s="30" t="s">
        <v>24</v>
      </c>
      <c r="E540" s="40">
        <v>45852</v>
      </c>
      <c r="F540" s="28" t="s">
        <v>487</v>
      </c>
      <c r="G540" s="28" t="s">
        <v>489</v>
      </c>
      <c r="H540" s="28" t="s">
        <v>512</v>
      </c>
      <c r="I540" s="26">
        <v>588603</v>
      </c>
      <c r="J540" s="26"/>
      <c r="K540" s="26">
        <v>47088</v>
      </c>
      <c r="L540" s="26">
        <v>635691</v>
      </c>
      <c r="M540" s="22">
        <v>45894</v>
      </c>
      <c r="N540"/>
      <c r="O540"/>
    </row>
    <row r="541" spans="1:15" x14ac:dyDescent="0.25">
      <c r="A541" s="16" t="s">
        <v>12</v>
      </c>
      <c r="B541" s="29">
        <f t="shared" si="20"/>
        <v>7</v>
      </c>
      <c r="C541" s="30" t="s">
        <v>632</v>
      </c>
      <c r="D541" s="30" t="s">
        <v>24</v>
      </c>
      <c r="E541" s="40">
        <v>45852</v>
      </c>
      <c r="F541" s="28" t="s">
        <v>487</v>
      </c>
      <c r="G541" s="28" t="s">
        <v>489</v>
      </c>
      <c r="H541" s="28" t="s">
        <v>497</v>
      </c>
      <c r="I541" s="26">
        <v>1135992</v>
      </c>
      <c r="J541" s="26"/>
      <c r="K541" s="26">
        <v>90879</v>
      </c>
      <c r="L541" s="26">
        <v>1226871</v>
      </c>
      <c r="M541" s="22">
        <v>45894</v>
      </c>
      <c r="N541"/>
      <c r="O541"/>
    </row>
    <row r="542" spans="1:15" x14ac:dyDescent="0.25">
      <c r="A542" s="16" t="s">
        <v>12</v>
      </c>
      <c r="B542" s="29">
        <f t="shared" si="20"/>
        <v>7</v>
      </c>
      <c r="C542" s="30" t="s">
        <v>633</v>
      </c>
      <c r="D542" s="30" t="s">
        <v>24</v>
      </c>
      <c r="E542" s="40">
        <v>45852</v>
      </c>
      <c r="F542" s="28" t="s">
        <v>487</v>
      </c>
      <c r="G542" s="28" t="s">
        <v>489</v>
      </c>
      <c r="H542" s="28" t="s">
        <v>525</v>
      </c>
      <c r="I542" s="26">
        <v>1266099</v>
      </c>
      <c r="J542" s="26"/>
      <c r="K542" s="26">
        <v>101288</v>
      </c>
      <c r="L542" s="26">
        <v>1367387</v>
      </c>
      <c r="M542" s="22">
        <v>45894</v>
      </c>
      <c r="N542"/>
      <c r="O542"/>
    </row>
    <row r="543" spans="1:15" x14ac:dyDescent="0.25">
      <c r="A543" s="16" t="s">
        <v>12</v>
      </c>
      <c r="B543" s="29">
        <f t="shared" si="20"/>
        <v>7</v>
      </c>
      <c r="C543" s="30" t="s">
        <v>634</v>
      </c>
      <c r="D543" s="30" t="s">
        <v>24</v>
      </c>
      <c r="E543" s="40">
        <v>45852</v>
      </c>
      <c r="F543" s="28" t="s">
        <v>487</v>
      </c>
      <c r="G543" s="28" t="s">
        <v>489</v>
      </c>
      <c r="H543" s="28" t="s">
        <v>494</v>
      </c>
      <c r="I543" s="26">
        <v>2145737</v>
      </c>
      <c r="J543" s="26"/>
      <c r="K543" s="26">
        <v>171659</v>
      </c>
      <c r="L543" s="26">
        <v>2317396</v>
      </c>
      <c r="M543" s="22">
        <v>45894</v>
      </c>
      <c r="N543"/>
      <c r="O543"/>
    </row>
    <row r="544" spans="1:15" x14ac:dyDescent="0.25">
      <c r="A544" s="16" t="s">
        <v>12</v>
      </c>
      <c r="B544" s="29">
        <f t="shared" si="20"/>
        <v>7</v>
      </c>
      <c r="C544" s="30" t="s">
        <v>635</v>
      </c>
      <c r="D544" s="30" t="s">
        <v>24</v>
      </c>
      <c r="E544" s="40">
        <v>45852</v>
      </c>
      <c r="F544" s="28" t="s">
        <v>487</v>
      </c>
      <c r="G544" s="28" t="s">
        <v>489</v>
      </c>
      <c r="H544" s="28" t="s">
        <v>532</v>
      </c>
      <c r="I544" s="26">
        <v>477306</v>
      </c>
      <c r="J544" s="26"/>
      <c r="K544" s="26">
        <v>38184</v>
      </c>
      <c r="L544" s="26">
        <v>515490</v>
      </c>
      <c r="M544" s="22">
        <v>45894</v>
      </c>
      <c r="N544"/>
      <c r="O544"/>
    </row>
    <row r="545" spans="1:15" x14ac:dyDescent="0.25">
      <c r="A545" s="16" t="s">
        <v>12</v>
      </c>
      <c r="B545" s="29">
        <f t="shared" si="20"/>
        <v>7</v>
      </c>
      <c r="C545" s="30" t="s">
        <v>636</v>
      </c>
      <c r="D545" s="30" t="s">
        <v>24</v>
      </c>
      <c r="E545" s="40">
        <v>45852</v>
      </c>
      <c r="F545" s="28" t="s">
        <v>487</v>
      </c>
      <c r="G545" s="28" t="s">
        <v>489</v>
      </c>
      <c r="H545" s="28" t="s">
        <v>492</v>
      </c>
      <c r="I545" s="26">
        <v>1961760</v>
      </c>
      <c r="J545" s="26"/>
      <c r="K545" s="26">
        <v>156941</v>
      </c>
      <c r="L545" s="26">
        <v>2118701</v>
      </c>
      <c r="M545" s="22">
        <v>45894</v>
      </c>
      <c r="N545"/>
      <c r="O545"/>
    </row>
    <row r="546" spans="1:15" x14ac:dyDescent="0.25">
      <c r="A546" s="16" t="s">
        <v>12</v>
      </c>
      <c r="B546" s="29">
        <f t="shared" si="20"/>
        <v>7</v>
      </c>
      <c r="C546" s="30" t="s">
        <v>637</v>
      </c>
      <c r="D546" s="30" t="s">
        <v>24</v>
      </c>
      <c r="E546" s="40">
        <v>45852</v>
      </c>
      <c r="F546" s="28" t="s">
        <v>487</v>
      </c>
      <c r="G546" s="28" t="s">
        <v>489</v>
      </c>
      <c r="H546" s="28" t="s">
        <v>509</v>
      </c>
      <c r="I546" s="26">
        <v>1185900</v>
      </c>
      <c r="J546" s="26"/>
      <c r="K546" s="26">
        <v>94872</v>
      </c>
      <c r="L546" s="26">
        <v>1280772</v>
      </c>
      <c r="M546" s="22">
        <v>45894</v>
      </c>
      <c r="N546"/>
      <c r="O546"/>
    </row>
    <row r="547" spans="1:15" x14ac:dyDescent="0.25">
      <c r="A547" s="16" t="s">
        <v>12</v>
      </c>
      <c r="B547" s="29">
        <f t="shared" si="20"/>
        <v>7</v>
      </c>
      <c r="C547" s="30" t="s">
        <v>638</v>
      </c>
      <c r="D547" s="30" t="s">
        <v>24</v>
      </c>
      <c r="E547" s="40">
        <v>45852</v>
      </c>
      <c r="F547" s="28" t="s">
        <v>487</v>
      </c>
      <c r="G547" s="28" t="s">
        <v>489</v>
      </c>
      <c r="H547" s="28" t="s">
        <v>530</v>
      </c>
      <c r="I547" s="26">
        <v>1606910</v>
      </c>
      <c r="J547" s="26"/>
      <c r="K547" s="26">
        <v>128553</v>
      </c>
      <c r="L547" s="26">
        <v>1735463</v>
      </c>
      <c r="M547" s="22">
        <v>45894</v>
      </c>
      <c r="N547"/>
      <c r="O547"/>
    </row>
    <row r="548" spans="1:15" x14ac:dyDescent="0.25">
      <c r="A548" s="16" t="s">
        <v>12</v>
      </c>
      <c r="B548" s="29">
        <f t="shared" si="20"/>
        <v>7</v>
      </c>
      <c r="C548" s="30" t="s">
        <v>639</v>
      </c>
      <c r="D548" s="30" t="s">
        <v>24</v>
      </c>
      <c r="E548" s="40">
        <v>45852</v>
      </c>
      <c r="F548" s="28" t="s">
        <v>487</v>
      </c>
      <c r="G548" s="28" t="s">
        <v>489</v>
      </c>
      <c r="H548" s="28" t="s">
        <v>528</v>
      </c>
      <c r="I548" s="26">
        <v>565512</v>
      </c>
      <c r="J548" s="26"/>
      <c r="K548" s="26">
        <v>45241</v>
      </c>
      <c r="L548" s="26">
        <v>610753</v>
      </c>
      <c r="M548" s="22">
        <v>45894</v>
      </c>
      <c r="N548"/>
      <c r="O548"/>
    </row>
    <row r="549" spans="1:15" x14ac:dyDescent="0.25">
      <c r="A549" s="16" t="s">
        <v>12</v>
      </c>
      <c r="B549" s="29">
        <f t="shared" si="20"/>
        <v>7</v>
      </c>
      <c r="C549" s="30" t="s">
        <v>640</v>
      </c>
      <c r="D549" s="30" t="s">
        <v>24</v>
      </c>
      <c r="E549" s="40">
        <v>45853</v>
      </c>
      <c r="F549" s="28" t="s">
        <v>487</v>
      </c>
      <c r="G549" s="28" t="s">
        <v>489</v>
      </c>
      <c r="H549" s="28" t="s">
        <v>515</v>
      </c>
      <c r="I549" s="26">
        <v>1748000</v>
      </c>
      <c r="J549" s="26"/>
      <c r="K549" s="26">
        <v>139840</v>
      </c>
      <c r="L549" s="26">
        <v>1887840</v>
      </c>
      <c r="M549" s="22">
        <v>45894</v>
      </c>
      <c r="N549"/>
      <c r="O549"/>
    </row>
    <row r="550" spans="1:15" x14ac:dyDescent="0.25">
      <c r="A550" s="16" t="s">
        <v>12</v>
      </c>
      <c r="B550" s="29">
        <f t="shared" si="20"/>
        <v>7</v>
      </c>
      <c r="C550" s="30" t="s">
        <v>641</v>
      </c>
      <c r="D550" s="30" t="s">
        <v>24</v>
      </c>
      <c r="E550" s="40">
        <v>45853</v>
      </c>
      <c r="F550" s="28" t="s">
        <v>487</v>
      </c>
      <c r="G550" s="28" t="s">
        <v>489</v>
      </c>
      <c r="H550" s="28" t="s">
        <v>535</v>
      </c>
      <c r="I550" s="26">
        <v>1786215</v>
      </c>
      <c r="J550" s="26"/>
      <c r="K550" s="26">
        <v>142897</v>
      </c>
      <c r="L550" s="26">
        <v>1929112</v>
      </c>
      <c r="M550" s="22">
        <v>45894</v>
      </c>
      <c r="N550"/>
      <c r="O550"/>
    </row>
    <row r="551" spans="1:15" x14ac:dyDescent="0.25">
      <c r="A551" s="16" t="s">
        <v>12</v>
      </c>
      <c r="B551" s="29">
        <f t="shared" si="20"/>
        <v>7</v>
      </c>
      <c r="C551" s="30" t="s">
        <v>642</v>
      </c>
      <c r="D551" s="30" t="s">
        <v>24</v>
      </c>
      <c r="E551" s="40">
        <v>45854</v>
      </c>
      <c r="F551" s="28" t="s">
        <v>487</v>
      </c>
      <c r="G551" s="28" t="s">
        <v>489</v>
      </c>
      <c r="H551" s="28" t="s">
        <v>544</v>
      </c>
      <c r="I551" s="26">
        <v>635814</v>
      </c>
      <c r="J551" s="26"/>
      <c r="K551" s="26">
        <v>50865</v>
      </c>
      <c r="L551" s="26">
        <v>686679</v>
      </c>
      <c r="M551" s="22">
        <v>45894</v>
      </c>
      <c r="N551"/>
      <c r="O551"/>
    </row>
    <row r="552" spans="1:15" x14ac:dyDescent="0.25">
      <c r="A552" s="16" t="s">
        <v>12</v>
      </c>
      <c r="B552" s="29">
        <f t="shared" si="20"/>
        <v>7</v>
      </c>
      <c r="C552" s="30" t="s">
        <v>643</v>
      </c>
      <c r="D552" s="30" t="s">
        <v>24</v>
      </c>
      <c r="E552" s="40">
        <v>45854</v>
      </c>
      <c r="F552" s="28" t="s">
        <v>487</v>
      </c>
      <c r="G552" s="28" t="s">
        <v>489</v>
      </c>
      <c r="H552" s="28" t="s">
        <v>491</v>
      </c>
      <c r="I552" s="26">
        <v>588603</v>
      </c>
      <c r="J552" s="26"/>
      <c r="K552" s="26">
        <v>47088</v>
      </c>
      <c r="L552" s="26">
        <v>635691</v>
      </c>
      <c r="M552" s="22">
        <v>45894</v>
      </c>
      <c r="N552"/>
      <c r="O552"/>
    </row>
    <row r="553" spans="1:15" x14ac:dyDescent="0.25">
      <c r="A553" s="16" t="s">
        <v>12</v>
      </c>
      <c r="B553" s="29">
        <f t="shared" si="20"/>
        <v>7</v>
      </c>
      <c r="C553" s="30" t="s">
        <v>644</v>
      </c>
      <c r="D553" s="30" t="s">
        <v>24</v>
      </c>
      <c r="E553" s="40">
        <v>45854</v>
      </c>
      <c r="F553" s="28" t="s">
        <v>487</v>
      </c>
      <c r="G553" s="28" t="s">
        <v>489</v>
      </c>
      <c r="H553" s="28" t="s">
        <v>503</v>
      </c>
      <c r="I553" s="26">
        <v>1449102</v>
      </c>
      <c r="J553" s="26"/>
      <c r="K553" s="26">
        <v>115928</v>
      </c>
      <c r="L553" s="26">
        <v>1565030</v>
      </c>
      <c r="M553" s="22">
        <v>45894</v>
      </c>
      <c r="N553"/>
      <c r="O553"/>
    </row>
    <row r="554" spans="1:15" x14ac:dyDescent="0.25">
      <c r="A554" s="16" t="s">
        <v>12</v>
      </c>
      <c r="B554" s="29">
        <f t="shared" si="20"/>
        <v>7</v>
      </c>
      <c r="C554" s="30" t="s">
        <v>645</v>
      </c>
      <c r="D554" s="30" t="s">
        <v>24</v>
      </c>
      <c r="E554" s="40">
        <v>45854</v>
      </c>
      <c r="F554" s="28" t="s">
        <v>487</v>
      </c>
      <c r="G554" s="28" t="s">
        <v>489</v>
      </c>
      <c r="H554" s="28" t="s">
        <v>537</v>
      </c>
      <c r="I554" s="26">
        <v>777564</v>
      </c>
      <c r="J554" s="26"/>
      <c r="K554" s="26">
        <v>62205</v>
      </c>
      <c r="L554" s="26">
        <v>839769</v>
      </c>
      <c r="M554" s="22">
        <v>45894</v>
      </c>
      <c r="N554"/>
      <c r="O554"/>
    </row>
    <row r="555" spans="1:15" x14ac:dyDescent="0.25">
      <c r="A555" s="16" t="s">
        <v>12</v>
      </c>
      <c r="B555" s="29">
        <f t="shared" si="20"/>
        <v>7</v>
      </c>
      <c r="C555" s="30" t="s">
        <v>646</v>
      </c>
      <c r="D555" s="30" t="s">
        <v>24</v>
      </c>
      <c r="E555" s="40">
        <v>45855</v>
      </c>
      <c r="F555" s="28" t="s">
        <v>487</v>
      </c>
      <c r="G555" s="28" t="s">
        <v>489</v>
      </c>
      <c r="H555" s="28" t="s">
        <v>509</v>
      </c>
      <c r="I555" s="26">
        <v>1938135</v>
      </c>
      <c r="J555" s="26"/>
      <c r="K555" s="26">
        <v>155051</v>
      </c>
      <c r="L555" s="26">
        <v>2093186</v>
      </c>
      <c r="M555" s="22">
        <v>45894</v>
      </c>
      <c r="N555"/>
      <c r="O555"/>
    </row>
    <row r="556" spans="1:15" x14ac:dyDescent="0.25">
      <c r="A556" s="16" t="s">
        <v>12</v>
      </c>
      <c r="B556" s="29">
        <f t="shared" si="20"/>
        <v>7</v>
      </c>
      <c r="C556" s="30" t="s">
        <v>647</v>
      </c>
      <c r="D556" s="30" t="s">
        <v>24</v>
      </c>
      <c r="E556" s="40">
        <v>45855</v>
      </c>
      <c r="F556" s="28" t="s">
        <v>487</v>
      </c>
      <c r="G556" s="28" t="s">
        <v>489</v>
      </c>
      <c r="H556" s="28" t="s">
        <v>511</v>
      </c>
      <c r="I556" s="26">
        <v>1193265</v>
      </c>
      <c r="J556" s="26"/>
      <c r="K556" s="26">
        <v>95461</v>
      </c>
      <c r="L556" s="26">
        <v>1288726</v>
      </c>
      <c r="M556" s="22">
        <v>45894</v>
      </c>
      <c r="N556"/>
      <c r="O556"/>
    </row>
    <row r="557" spans="1:15" x14ac:dyDescent="0.25">
      <c r="A557" s="16" t="s">
        <v>12</v>
      </c>
      <c r="B557" s="29">
        <f t="shared" si="20"/>
        <v>7</v>
      </c>
      <c r="C557" s="30" t="s">
        <v>648</v>
      </c>
      <c r="D557" s="30" t="s">
        <v>24</v>
      </c>
      <c r="E557" s="40">
        <v>45855</v>
      </c>
      <c r="F557" s="28" t="s">
        <v>487</v>
      </c>
      <c r="G557" s="28" t="s">
        <v>489</v>
      </c>
      <c r="H557" s="28" t="s">
        <v>540</v>
      </c>
      <c r="I557" s="26">
        <v>1337820</v>
      </c>
      <c r="J557" s="26"/>
      <c r="K557" s="26">
        <v>107026</v>
      </c>
      <c r="L557" s="26">
        <v>1444846</v>
      </c>
      <c r="M557" s="22">
        <v>45894</v>
      </c>
      <c r="N557"/>
      <c r="O557"/>
    </row>
    <row r="558" spans="1:15" x14ac:dyDescent="0.25">
      <c r="A558" s="16" t="s">
        <v>12</v>
      </c>
      <c r="B558" s="29">
        <f t="shared" si="20"/>
        <v>7</v>
      </c>
      <c r="C558" s="30" t="s">
        <v>649</v>
      </c>
      <c r="D558" s="30" t="s">
        <v>24</v>
      </c>
      <c r="E558" s="40">
        <v>45855</v>
      </c>
      <c r="F558" s="28" t="s">
        <v>487</v>
      </c>
      <c r="G558" s="28" t="s">
        <v>489</v>
      </c>
      <c r="H558" s="28" t="s">
        <v>504</v>
      </c>
      <c r="I558" s="26">
        <v>734616</v>
      </c>
      <c r="J558" s="26"/>
      <c r="K558" s="26">
        <v>58769</v>
      </c>
      <c r="L558" s="26">
        <v>793385</v>
      </c>
      <c r="M558" s="22">
        <v>45894</v>
      </c>
      <c r="N558"/>
      <c r="O558"/>
    </row>
    <row r="559" spans="1:15" x14ac:dyDescent="0.25">
      <c r="A559" s="16" t="s">
        <v>12</v>
      </c>
      <c r="B559" s="29">
        <f t="shared" si="20"/>
        <v>7</v>
      </c>
      <c r="C559" s="30" t="s">
        <v>650</v>
      </c>
      <c r="D559" s="30" t="s">
        <v>24</v>
      </c>
      <c r="E559" s="40">
        <v>45855</v>
      </c>
      <c r="F559" s="28" t="s">
        <v>487</v>
      </c>
      <c r="G559" s="28" t="s">
        <v>489</v>
      </c>
      <c r="H559" s="28" t="s">
        <v>506</v>
      </c>
      <c r="I559" s="26">
        <v>1561309</v>
      </c>
      <c r="J559" s="26"/>
      <c r="K559" s="26">
        <v>124905</v>
      </c>
      <c r="L559" s="26">
        <v>1686214</v>
      </c>
      <c r="M559" s="22">
        <v>45894</v>
      </c>
      <c r="N559"/>
      <c r="O559"/>
    </row>
    <row r="560" spans="1:15" x14ac:dyDescent="0.25">
      <c r="A560" s="16" t="s">
        <v>12</v>
      </c>
      <c r="B560" s="29">
        <f t="shared" si="20"/>
        <v>7</v>
      </c>
      <c r="C560" s="30" t="s">
        <v>651</v>
      </c>
      <c r="D560" s="30" t="s">
        <v>24</v>
      </c>
      <c r="E560" s="40">
        <v>45855</v>
      </c>
      <c r="F560" s="28" t="s">
        <v>487</v>
      </c>
      <c r="G560" s="28" t="s">
        <v>489</v>
      </c>
      <c r="H560" s="28" t="s">
        <v>508</v>
      </c>
      <c r="I560" s="26">
        <v>818490</v>
      </c>
      <c r="J560" s="26"/>
      <c r="K560" s="26">
        <v>65479</v>
      </c>
      <c r="L560" s="26">
        <v>883969</v>
      </c>
      <c r="M560" s="22">
        <v>45894</v>
      </c>
      <c r="N560"/>
      <c r="O560"/>
    </row>
    <row r="561" spans="1:15" x14ac:dyDescent="0.25">
      <c r="A561" s="16" t="s">
        <v>12</v>
      </c>
      <c r="B561" s="29">
        <f t="shared" si="20"/>
        <v>7</v>
      </c>
      <c r="C561" s="30" t="s">
        <v>652</v>
      </c>
      <c r="D561" s="30" t="s">
        <v>24</v>
      </c>
      <c r="E561" s="40">
        <v>45856</v>
      </c>
      <c r="F561" s="28" t="s">
        <v>487</v>
      </c>
      <c r="G561" s="28" t="s">
        <v>489</v>
      </c>
      <c r="H561" s="28" t="s">
        <v>513</v>
      </c>
      <c r="I561" s="26">
        <v>715959</v>
      </c>
      <c r="J561" s="26"/>
      <c r="K561" s="26">
        <v>57277</v>
      </c>
      <c r="L561" s="26">
        <v>773236</v>
      </c>
      <c r="M561" s="22">
        <v>45894</v>
      </c>
      <c r="N561"/>
      <c r="O561"/>
    </row>
    <row r="562" spans="1:15" x14ac:dyDescent="0.25">
      <c r="A562" s="16" t="s">
        <v>12</v>
      </c>
      <c r="B562" s="29">
        <f t="shared" si="20"/>
        <v>7</v>
      </c>
      <c r="C562" s="30" t="s">
        <v>653</v>
      </c>
      <c r="D562" s="30" t="s">
        <v>24</v>
      </c>
      <c r="E562" s="40">
        <v>45856</v>
      </c>
      <c r="F562" s="28" t="s">
        <v>487</v>
      </c>
      <c r="G562" s="28" t="s">
        <v>489</v>
      </c>
      <c r="H562" s="28" t="s">
        <v>526</v>
      </c>
      <c r="I562" s="26">
        <v>1175931</v>
      </c>
      <c r="J562" s="26"/>
      <c r="K562" s="26">
        <v>94074</v>
      </c>
      <c r="L562" s="26">
        <v>1270005</v>
      </c>
      <c r="M562" s="22">
        <v>45894</v>
      </c>
      <c r="N562"/>
      <c r="O562"/>
    </row>
    <row r="563" spans="1:15" x14ac:dyDescent="0.25">
      <c r="A563" s="16" t="s">
        <v>12</v>
      </c>
      <c r="B563" s="29">
        <f t="shared" si="20"/>
        <v>7</v>
      </c>
      <c r="C563" s="30" t="s">
        <v>654</v>
      </c>
      <c r="D563" s="30" t="s">
        <v>24</v>
      </c>
      <c r="E563" s="40">
        <v>45856</v>
      </c>
      <c r="F563" s="28" t="s">
        <v>487</v>
      </c>
      <c r="G563" s="28" t="s">
        <v>489</v>
      </c>
      <c r="H563" s="28" t="s">
        <v>502</v>
      </c>
      <c r="I563" s="26">
        <v>1337820</v>
      </c>
      <c r="J563" s="26"/>
      <c r="K563" s="26">
        <v>107026</v>
      </c>
      <c r="L563" s="26">
        <v>1444846</v>
      </c>
      <c r="M563" s="22">
        <v>45894</v>
      </c>
      <c r="N563"/>
      <c r="O563"/>
    </row>
    <row r="564" spans="1:15" x14ac:dyDescent="0.25">
      <c r="A564" s="16" t="s">
        <v>12</v>
      </c>
      <c r="B564" s="29">
        <f t="shared" si="20"/>
        <v>7</v>
      </c>
      <c r="C564" s="30" t="s">
        <v>655</v>
      </c>
      <c r="D564" s="30" t="s">
        <v>24</v>
      </c>
      <c r="E564" s="40">
        <v>45856</v>
      </c>
      <c r="F564" s="28" t="s">
        <v>487</v>
      </c>
      <c r="G564" s="28" t="s">
        <v>489</v>
      </c>
      <c r="H564" s="28" t="s">
        <v>529</v>
      </c>
      <c r="I564" s="26">
        <v>951666</v>
      </c>
      <c r="J564" s="26"/>
      <c r="K564" s="26">
        <v>76133</v>
      </c>
      <c r="L564" s="26">
        <v>1027799</v>
      </c>
      <c r="M564" s="22">
        <v>45894</v>
      </c>
      <c r="N564"/>
      <c r="O564"/>
    </row>
    <row r="565" spans="1:15" x14ac:dyDescent="0.25">
      <c r="A565" s="16" t="s">
        <v>12</v>
      </c>
      <c r="B565" s="29">
        <f t="shared" si="20"/>
        <v>7</v>
      </c>
      <c r="C565" s="30" t="s">
        <v>656</v>
      </c>
      <c r="D565" s="30" t="s">
        <v>24</v>
      </c>
      <c r="E565" s="40">
        <v>45856</v>
      </c>
      <c r="F565" s="28" t="s">
        <v>487</v>
      </c>
      <c r="G565" s="28" t="s">
        <v>489</v>
      </c>
      <c r="H565" s="28" t="s">
        <v>545</v>
      </c>
      <c r="I565" s="26">
        <v>2054532</v>
      </c>
      <c r="J565" s="26"/>
      <c r="K565" s="26">
        <v>164363</v>
      </c>
      <c r="L565" s="26">
        <v>2218895</v>
      </c>
      <c r="M565" s="22">
        <v>45894</v>
      </c>
      <c r="N565"/>
      <c r="O565"/>
    </row>
    <row r="566" spans="1:15" x14ac:dyDescent="0.25">
      <c r="A566" s="16" t="s">
        <v>12</v>
      </c>
      <c r="B566" s="29">
        <f t="shared" si="20"/>
        <v>7</v>
      </c>
      <c r="C566" s="30" t="s">
        <v>657</v>
      </c>
      <c r="D566" s="30" t="s">
        <v>24</v>
      </c>
      <c r="E566" s="40">
        <v>45857</v>
      </c>
      <c r="F566" s="28" t="s">
        <v>487</v>
      </c>
      <c r="G566" s="28" t="s">
        <v>489</v>
      </c>
      <c r="H566" s="28" t="s">
        <v>496</v>
      </c>
      <c r="I566" s="26">
        <v>1592736</v>
      </c>
      <c r="J566" s="26"/>
      <c r="K566" s="26">
        <v>127419</v>
      </c>
      <c r="L566" s="26">
        <v>1720155</v>
      </c>
      <c r="M566" s="22">
        <v>45894</v>
      </c>
      <c r="N566"/>
      <c r="O566"/>
    </row>
    <row r="567" spans="1:15" x14ac:dyDescent="0.25">
      <c r="A567" s="16" t="s">
        <v>12</v>
      </c>
      <c r="B567" s="29">
        <f t="shared" si="20"/>
        <v>7</v>
      </c>
      <c r="C567" s="30" t="s">
        <v>658</v>
      </c>
      <c r="D567" s="30" t="s">
        <v>24</v>
      </c>
      <c r="E567" s="40">
        <v>45857</v>
      </c>
      <c r="F567" s="28" t="s">
        <v>487</v>
      </c>
      <c r="G567" s="28" t="s">
        <v>489</v>
      </c>
      <c r="H567" s="28" t="s">
        <v>526</v>
      </c>
      <c r="I567" s="26">
        <v>1787778</v>
      </c>
      <c r="J567" s="26"/>
      <c r="K567" s="26">
        <v>143022</v>
      </c>
      <c r="L567" s="26">
        <v>1930800</v>
      </c>
      <c r="M567" s="22">
        <v>45894</v>
      </c>
      <c r="N567"/>
      <c r="O567"/>
    </row>
    <row r="568" spans="1:15" x14ac:dyDescent="0.25">
      <c r="A568" s="16" t="s">
        <v>12</v>
      </c>
      <c r="B568" s="29">
        <f t="shared" si="20"/>
        <v>7</v>
      </c>
      <c r="C568" s="30" t="s">
        <v>659</v>
      </c>
      <c r="D568" s="30" t="s">
        <v>24</v>
      </c>
      <c r="E568" s="40">
        <v>45859</v>
      </c>
      <c r="F568" s="28" t="s">
        <v>487</v>
      </c>
      <c r="G568" s="28" t="s">
        <v>489</v>
      </c>
      <c r="H568" s="28" t="s">
        <v>494</v>
      </c>
      <c r="I568" s="26">
        <v>3553501</v>
      </c>
      <c r="J568" s="26"/>
      <c r="K568" s="26">
        <v>284280</v>
      </c>
      <c r="L568" s="26">
        <v>3837781</v>
      </c>
      <c r="M568" s="22">
        <v>45894</v>
      </c>
      <c r="N568"/>
      <c r="O568"/>
    </row>
    <row r="569" spans="1:15" x14ac:dyDescent="0.25">
      <c r="A569" s="16" t="s">
        <v>12</v>
      </c>
      <c r="B569" s="29">
        <f t="shared" si="20"/>
        <v>7</v>
      </c>
      <c r="C569" s="30" t="s">
        <v>660</v>
      </c>
      <c r="D569" s="30" t="s">
        <v>24</v>
      </c>
      <c r="E569" s="40">
        <v>45859</v>
      </c>
      <c r="F569" s="28" t="s">
        <v>487</v>
      </c>
      <c r="G569" s="28" t="s">
        <v>489</v>
      </c>
      <c r="H569" s="28" t="s">
        <v>697</v>
      </c>
      <c r="I569" s="26">
        <v>6930080</v>
      </c>
      <c r="J569" s="26"/>
      <c r="K569" s="26">
        <v>554406</v>
      </c>
      <c r="L569" s="26">
        <v>7484486</v>
      </c>
      <c r="M569" s="22">
        <v>45894</v>
      </c>
      <c r="N569"/>
      <c r="O569"/>
    </row>
    <row r="570" spans="1:15" x14ac:dyDescent="0.25">
      <c r="A570" s="16" t="s">
        <v>12</v>
      </c>
      <c r="B570" s="29">
        <f t="shared" si="20"/>
        <v>7</v>
      </c>
      <c r="C570" s="30" t="s">
        <v>661</v>
      </c>
      <c r="D570" s="30" t="s">
        <v>24</v>
      </c>
      <c r="E570" s="40">
        <v>45859</v>
      </c>
      <c r="F570" s="28" t="s">
        <v>487</v>
      </c>
      <c r="G570" s="28" t="s">
        <v>489</v>
      </c>
      <c r="H570" s="28" t="s">
        <v>541</v>
      </c>
      <c r="I570" s="26">
        <v>1012487</v>
      </c>
      <c r="J570" s="26"/>
      <c r="K570" s="26">
        <v>80999</v>
      </c>
      <c r="L570" s="26">
        <v>1093486</v>
      </c>
      <c r="M570" s="22">
        <v>45894</v>
      </c>
      <c r="N570"/>
      <c r="O570"/>
    </row>
    <row r="571" spans="1:15" x14ac:dyDescent="0.25">
      <c r="A571" s="16" t="s">
        <v>12</v>
      </c>
      <c r="B571" s="29">
        <f t="shared" si="20"/>
        <v>7</v>
      </c>
      <c r="C571" s="30" t="s">
        <v>662</v>
      </c>
      <c r="D571" s="30" t="s">
        <v>24</v>
      </c>
      <c r="E571" s="40">
        <v>45859</v>
      </c>
      <c r="F571" s="28" t="s">
        <v>487</v>
      </c>
      <c r="G571" s="28" t="s">
        <v>489</v>
      </c>
      <c r="H571" s="28" t="s">
        <v>521</v>
      </c>
      <c r="I571" s="26">
        <v>1369389</v>
      </c>
      <c r="J571" s="26"/>
      <c r="K571" s="26">
        <v>109551</v>
      </c>
      <c r="L571" s="26">
        <v>1478940</v>
      </c>
      <c r="M571" s="22">
        <v>45894</v>
      </c>
      <c r="N571"/>
      <c r="O571"/>
    </row>
    <row r="572" spans="1:15" x14ac:dyDescent="0.25">
      <c r="A572" s="16" t="s">
        <v>12</v>
      </c>
      <c r="B572" s="29">
        <f t="shared" si="20"/>
        <v>7</v>
      </c>
      <c r="C572" s="30" t="s">
        <v>663</v>
      </c>
      <c r="D572" s="30" t="s">
        <v>24</v>
      </c>
      <c r="E572" s="40">
        <v>45859</v>
      </c>
      <c r="F572" s="28" t="s">
        <v>487</v>
      </c>
      <c r="G572" s="28" t="s">
        <v>489</v>
      </c>
      <c r="H572" s="28" t="s">
        <v>492</v>
      </c>
      <c r="I572" s="26">
        <v>889425</v>
      </c>
      <c r="J572" s="26"/>
      <c r="K572" s="26">
        <v>71154</v>
      </c>
      <c r="L572" s="26">
        <v>960579</v>
      </c>
      <c r="M572" s="22">
        <v>45894</v>
      </c>
      <c r="N572"/>
      <c r="O572"/>
    </row>
    <row r="573" spans="1:15" ht="25.5" x14ac:dyDescent="0.25">
      <c r="A573" s="16" t="s">
        <v>12</v>
      </c>
      <c r="B573" s="29">
        <f t="shared" si="20"/>
        <v>7</v>
      </c>
      <c r="C573" s="30" t="s">
        <v>664</v>
      </c>
      <c r="D573" s="30" t="s">
        <v>24</v>
      </c>
      <c r="E573" s="40">
        <v>45859</v>
      </c>
      <c r="F573" s="28" t="s">
        <v>487</v>
      </c>
      <c r="G573" s="28" t="s">
        <v>489</v>
      </c>
      <c r="H573" s="28" t="s">
        <v>500</v>
      </c>
      <c r="I573" s="26">
        <v>1225755</v>
      </c>
      <c r="J573" s="26"/>
      <c r="K573" s="26">
        <v>98060</v>
      </c>
      <c r="L573" s="26">
        <v>1323815</v>
      </c>
      <c r="M573" s="22">
        <v>45894</v>
      </c>
      <c r="N573"/>
      <c r="O573"/>
    </row>
    <row r="574" spans="1:15" x14ac:dyDescent="0.25">
      <c r="A574" s="16" t="s">
        <v>12</v>
      </c>
      <c r="B574" s="29">
        <f t="shared" si="20"/>
        <v>7</v>
      </c>
      <c r="C574" s="30" t="s">
        <v>665</v>
      </c>
      <c r="D574" s="30" t="s">
        <v>24</v>
      </c>
      <c r="E574" s="40">
        <v>45859</v>
      </c>
      <c r="F574" s="28" t="s">
        <v>487</v>
      </c>
      <c r="G574" s="28" t="s">
        <v>489</v>
      </c>
      <c r="H574" s="28" t="s">
        <v>513</v>
      </c>
      <c r="I574" s="26">
        <v>1041345</v>
      </c>
      <c r="J574" s="26"/>
      <c r="K574" s="26">
        <v>83308</v>
      </c>
      <c r="L574" s="26">
        <v>1124653</v>
      </c>
      <c r="M574" s="22">
        <v>45894</v>
      </c>
      <c r="N574"/>
      <c r="O574"/>
    </row>
    <row r="575" spans="1:15" x14ac:dyDescent="0.25">
      <c r="A575" s="16" t="s">
        <v>12</v>
      </c>
      <c r="B575" s="29">
        <f t="shared" si="20"/>
        <v>7</v>
      </c>
      <c r="C575" s="30" t="s">
        <v>666</v>
      </c>
      <c r="D575" s="30" t="s">
        <v>24</v>
      </c>
      <c r="E575" s="40">
        <v>45859</v>
      </c>
      <c r="F575" s="28" t="s">
        <v>487</v>
      </c>
      <c r="G575" s="28" t="s">
        <v>489</v>
      </c>
      <c r="H575" s="28" t="s">
        <v>534</v>
      </c>
      <c r="I575" s="26">
        <v>889425</v>
      </c>
      <c r="J575" s="26"/>
      <c r="K575" s="26">
        <v>71154</v>
      </c>
      <c r="L575" s="26">
        <v>960579</v>
      </c>
      <c r="M575" s="22">
        <v>45894</v>
      </c>
      <c r="N575"/>
      <c r="O575"/>
    </row>
    <row r="576" spans="1:15" x14ac:dyDescent="0.25">
      <c r="A576" s="16" t="s">
        <v>12</v>
      </c>
      <c r="B576" s="29">
        <f t="shared" si="20"/>
        <v>7</v>
      </c>
      <c r="C576" s="30" t="s">
        <v>667</v>
      </c>
      <c r="D576" s="30" t="s">
        <v>24</v>
      </c>
      <c r="E576" s="40">
        <v>45859</v>
      </c>
      <c r="F576" s="28" t="s">
        <v>487</v>
      </c>
      <c r="G576" s="28" t="s">
        <v>489</v>
      </c>
      <c r="H576" s="28" t="s">
        <v>532</v>
      </c>
      <c r="I576" s="26">
        <v>474360</v>
      </c>
      <c r="J576" s="26"/>
      <c r="K576" s="26">
        <v>37949</v>
      </c>
      <c r="L576" s="26">
        <v>512309</v>
      </c>
      <c r="M576" s="22">
        <v>45894</v>
      </c>
      <c r="N576"/>
      <c r="O576"/>
    </row>
    <row r="577" spans="1:15" x14ac:dyDescent="0.25">
      <c r="A577" s="16" t="s">
        <v>12</v>
      </c>
      <c r="B577" s="29">
        <f t="shared" si="20"/>
        <v>7</v>
      </c>
      <c r="C577" s="30" t="s">
        <v>668</v>
      </c>
      <c r="D577" s="30" t="s">
        <v>24</v>
      </c>
      <c r="E577" s="40">
        <v>45859</v>
      </c>
      <c r="F577" s="28" t="s">
        <v>487</v>
      </c>
      <c r="G577" s="28" t="s">
        <v>489</v>
      </c>
      <c r="H577" s="28" t="s">
        <v>495</v>
      </c>
      <c r="I577" s="26">
        <v>1398300</v>
      </c>
      <c r="J577" s="26"/>
      <c r="K577" s="26">
        <v>111864</v>
      </c>
      <c r="L577" s="26">
        <v>1510164</v>
      </c>
      <c r="M577" s="22">
        <v>45894</v>
      </c>
      <c r="N577"/>
      <c r="O577"/>
    </row>
    <row r="578" spans="1:15" x14ac:dyDescent="0.25">
      <c r="A578" s="16" t="s">
        <v>12</v>
      </c>
      <c r="B578" s="29">
        <f t="shared" si="20"/>
        <v>7</v>
      </c>
      <c r="C578" s="30" t="s">
        <v>669</v>
      </c>
      <c r="D578" s="30" t="s">
        <v>24</v>
      </c>
      <c r="E578" s="40">
        <v>45859</v>
      </c>
      <c r="F578" s="28" t="s">
        <v>487</v>
      </c>
      <c r="G578" s="28" t="s">
        <v>489</v>
      </c>
      <c r="H578" s="28" t="s">
        <v>503</v>
      </c>
      <c r="I578" s="26">
        <v>2046183</v>
      </c>
      <c r="J578" s="26"/>
      <c r="K578" s="26">
        <v>163695</v>
      </c>
      <c r="L578" s="26">
        <v>2209878</v>
      </c>
      <c r="M578" s="22">
        <v>45894</v>
      </c>
      <c r="N578"/>
      <c r="O578"/>
    </row>
    <row r="579" spans="1:15" x14ac:dyDescent="0.25">
      <c r="A579" s="16" t="s">
        <v>12</v>
      </c>
      <c r="B579" s="29">
        <f t="shared" si="20"/>
        <v>7</v>
      </c>
      <c r="C579" s="30" t="s">
        <v>670</v>
      </c>
      <c r="D579" s="30" t="s">
        <v>24</v>
      </c>
      <c r="E579" s="40">
        <v>45859</v>
      </c>
      <c r="F579" s="28" t="s">
        <v>487</v>
      </c>
      <c r="G579" s="28" t="s">
        <v>489</v>
      </c>
      <c r="H579" s="28" t="s">
        <v>505</v>
      </c>
      <c r="I579" s="26">
        <v>1349524</v>
      </c>
      <c r="J579" s="26"/>
      <c r="K579" s="26">
        <v>107962</v>
      </c>
      <c r="L579" s="26">
        <v>1457486</v>
      </c>
      <c r="M579" s="22">
        <v>45894</v>
      </c>
      <c r="N579"/>
      <c r="O579"/>
    </row>
    <row r="580" spans="1:15" x14ac:dyDescent="0.25">
      <c r="A580" s="16" t="s">
        <v>12</v>
      </c>
      <c r="B580" s="29">
        <f t="shared" ref="B580:B643" si="21">MONTH(E580)</f>
        <v>7</v>
      </c>
      <c r="C580" s="30" t="s">
        <v>671</v>
      </c>
      <c r="D580" s="30" t="s">
        <v>24</v>
      </c>
      <c r="E580" s="40">
        <v>45859</v>
      </c>
      <c r="F580" s="28" t="s">
        <v>487</v>
      </c>
      <c r="G580" s="28" t="s">
        <v>489</v>
      </c>
      <c r="H580" s="28" t="s">
        <v>530</v>
      </c>
      <c r="I580" s="26">
        <v>2055305</v>
      </c>
      <c r="J580" s="26"/>
      <c r="K580" s="26">
        <v>164424</v>
      </c>
      <c r="L580" s="26">
        <v>2219729</v>
      </c>
      <c r="M580" s="22">
        <v>45894</v>
      </c>
      <c r="N580"/>
      <c r="O580"/>
    </row>
    <row r="581" spans="1:15" x14ac:dyDescent="0.25">
      <c r="A581" s="16" t="s">
        <v>12</v>
      </c>
      <c r="B581" s="29">
        <f t="shared" si="21"/>
        <v>7</v>
      </c>
      <c r="C581" s="30" t="s">
        <v>672</v>
      </c>
      <c r="D581" s="30" t="s">
        <v>24</v>
      </c>
      <c r="E581" s="40">
        <v>45860</v>
      </c>
      <c r="F581" s="28" t="s">
        <v>487</v>
      </c>
      <c r="G581" s="28" t="s">
        <v>489</v>
      </c>
      <c r="H581" s="28" t="s">
        <v>540</v>
      </c>
      <c r="I581" s="26">
        <v>1571475</v>
      </c>
      <c r="J581" s="26"/>
      <c r="K581" s="26">
        <v>125718</v>
      </c>
      <c r="L581" s="26">
        <v>1697193</v>
      </c>
      <c r="M581" s="22">
        <v>45894</v>
      </c>
      <c r="N581"/>
      <c r="O581"/>
    </row>
    <row r="582" spans="1:15" x14ac:dyDescent="0.25">
      <c r="A582" s="16" t="s">
        <v>12</v>
      </c>
      <c r="B582" s="29">
        <f t="shared" si="21"/>
        <v>7</v>
      </c>
      <c r="C582" s="30" t="s">
        <v>673</v>
      </c>
      <c r="D582" s="30" t="s">
        <v>24</v>
      </c>
      <c r="E582" s="40">
        <v>45860</v>
      </c>
      <c r="F582" s="28" t="s">
        <v>487</v>
      </c>
      <c r="G582" s="28" t="s">
        <v>489</v>
      </c>
      <c r="H582" s="28" t="s">
        <v>507</v>
      </c>
      <c r="I582" s="26">
        <v>1622025</v>
      </c>
      <c r="J582" s="26"/>
      <c r="K582" s="26">
        <v>129762</v>
      </c>
      <c r="L582" s="26">
        <v>1751787</v>
      </c>
      <c r="M582" s="22">
        <v>45894</v>
      </c>
      <c r="N582"/>
      <c r="O582"/>
    </row>
    <row r="583" spans="1:15" x14ac:dyDescent="0.25">
      <c r="A583" s="16" t="s">
        <v>12</v>
      </c>
      <c r="B583" s="29">
        <f t="shared" si="21"/>
        <v>7</v>
      </c>
      <c r="C583" s="30" t="s">
        <v>674</v>
      </c>
      <c r="D583" s="30" t="s">
        <v>24</v>
      </c>
      <c r="E583" s="40">
        <v>45860</v>
      </c>
      <c r="F583" s="28" t="s">
        <v>487</v>
      </c>
      <c r="G583" s="28" t="s">
        <v>489</v>
      </c>
      <c r="H583" s="28" t="s">
        <v>519</v>
      </c>
      <c r="I583" s="26">
        <v>836674</v>
      </c>
      <c r="J583" s="26"/>
      <c r="K583" s="26">
        <v>66934</v>
      </c>
      <c r="L583" s="26">
        <v>903608</v>
      </c>
      <c r="M583" s="22">
        <v>45894</v>
      </c>
      <c r="N583"/>
      <c r="O583"/>
    </row>
    <row r="584" spans="1:15" x14ac:dyDescent="0.25">
      <c r="A584" s="16" t="s">
        <v>12</v>
      </c>
      <c r="B584" s="29">
        <f t="shared" si="21"/>
        <v>7</v>
      </c>
      <c r="C584" s="30" t="s">
        <v>675</v>
      </c>
      <c r="D584" s="30" t="s">
        <v>24</v>
      </c>
      <c r="E584" s="40">
        <v>45860</v>
      </c>
      <c r="F584" s="28" t="s">
        <v>487</v>
      </c>
      <c r="G584" s="28" t="s">
        <v>489</v>
      </c>
      <c r="H584" s="28" t="s">
        <v>522</v>
      </c>
      <c r="I584" s="26">
        <v>2550019</v>
      </c>
      <c r="J584" s="26"/>
      <c r="K584" s="26">
        <v>204002</v>
      </c>
      <c r="L584" s="26">
        <v>2754021</v>
      </c>
      <c r="M584" s="22">
        <v>45894</v>
      </c>
      <c r="N584"/>
      <c r="O584"/>
    </row>
    <row r="585" spans="1:15" x14ac:dyDescent="0.25">
      <c r="A585" s="16" t="s">
        <v>12</v>
      </c>
      <c r="B585" s="29">
        <f t="shared" si="21"/>
        <v>7</v>
      </c>
      <c r="C585" s="30" t="s">
        <v>676</v>
      </c>
      <c r="D585" s="30" t="s">
        <v>24</v>
      </c>
      <c r="E585" s="40">
        <v>45860</v>
      </c>
      <c r="F585" s="28" t="s">
        <v>487</v>
      </c>
      <c r="G585" s="28" t="s">
        <v>489</v>
      </c>
      <c r="H585" s="28" t="s">
        <v>511</v>
      </c>
      <c r="I585" s="26">
        <v>932289</v>
      </c>
      <c r="J585" s="26"/>
      <c r="K585" s="26">
        <v>74583</v>
      </c>
      <c r="L585" s="26">
        <v>1006872</v>
      </c>
      <c r="M585" s="22">
        <v>45894</v>
      </c>
      <c r="N585"/>
      <c r="O585"/>
    </row>
    <row r="586" spans="1:15" x14ac:dyDescent="0.25">
      <c r="A586" s="16" t="s">
        <v>12</v>
      </c>
      <c r="B586" s="29">
        <f t="shared" si="21"/>
        <v>7</v>
      </c>
      <c r="C586" s="30" t="s">
        <v>677</v>
      </c>
      <c r="D586" s="30" t="s">
        <v>24</v>
      </c>
      <c r="E586" s="40">
        <v>45860</v>
      </c>
      <c r="F586" s="28" t="s">
        <v>487</v>
      </c>
      <c r="G586" s="28" t="s">
        <v>489</v>
      </c>
      <c r="H586" s="28" t="s">
        <v>535</v>
      </c>
      <c r="I586" s="26">
        <v>1723974</v>
      </c>
      <c r="J586" s="26"/>
      <c r="K586" s="26">
        <v>137918</v>
      </c>
      <c r="L586" s="26">
        <v>1861892</v>
      </c>
      <c r="M586" s="22">
        <v>45894</v>
      </c>
      <c r="N586"/>
      <c r="O586"/>
    </row>
    <row r="587" spans="1:15" x14ac:dyDescent="0.25">
      <c r="A587" s="16" t="s">
        <v>12</v>
      </c>
      <c r="B587" s="29">
        <f t="shared" si="21"/>
        <v>7</v>
      </c>
      <c r="C587" s="30" t="s">
        <v>678</v>
      </c>
      <c r="D587" s="30" t="s">
        <v>24</v>
      </c>
      <c r="E587" s="40">
        <v>45860</v>
      </c>
      <c r="F587" s="28" t="s">
        <v>487</v>
      </c>
      <c r="G587" s="28" t="s">
        <v>489</v>
      </c>
      <c r="H587" s="28" t="s">
        <v>544</v>
      </c>
      <c r="I587" s="26">
        <v>626280</v>
      </c>
      <c r="J587" s="26"/>
      <c r="K587" s="26">
        <v>50102</v>
      </c>
      <c r="L587" s="26">
        <v>676382</v>
      </c>
      <c r="M587" s="22">
        <v>45894</v>
      </c>
      <c r="N587"/>
      <c r="O587"/>
    </row>
    <row r="588" spans="1:15" x14ac:dyDescent="0.25">
      <c r="A588" s="16" t="s">
        <v>12</v>
      </c>
      <c r="B588" s="29">
        <f t="shared" si="21"/>
        <v>7</v>
      </c>
      <c r="C588" s="30" t="s">
        <v>679</v>
      </c>
      <c r="D588" s="30" t="s">
        <v>24</v>
      </c>
      <c r="E588" s="40">
        <v>45860</v>
      </c>
      <c r="F588" s="28" t="s">
        <v>487</v>
      </c>
      <c r="G588" s="28" t="s">
        <v>489</v>
      </c>
      <c r="H588" s="28" t="s">
        <v>527</v>
      </c>
      <c r="I588" s="26">
        <v>744870</v>
      </c>
      <c r="J588" s="26"/>
      <c r="K588" s="26">
        <v>59590</v>
      </c>
      <c r="L588" s="26">
        <v>804460</v>
      </c>
      <c r="M588" s="22">
        <v>45894</v>
      </c>
      <c r="N588"/>
      <c r="O588"/>
    </row>
    <row r="589" spans="1:15" x14ac:dyDescent="0.25">
      <c r="A589" s="16" t="s">
        <v>12</v>
      </c>
      <c r="B589" s="29">
        <f t="shared" si="21"/>
        <v>7</v>
      </c>
      <c r="C589" s="30" t="s">
        <v>680</v>
      </c>
      <c r="D589" s="30" t="s">
        <v>24</v>
      </c>
      <c r="E589" s="40">
        <v>45860</v>
      </c>
      <c r="F589" s="28" t="s">
        <v>487</v>
      </c>
      <c r="G589" s="28" t="s">
        <v>489</v>
      </c>
      <c r="H589" s="28" t="s">
        <v>499</v>
      </c>
      <c r="I589" s="26">
        <v>1105812</v>
      </c>
      <c r="J589" s="26"/>
      <c r="K589" s="26">
        <v>88465</v>
      </c>
      <c r="L589" s="26">
        <v>1194277</v>
      </c>
      <c r="M589" s="22">
        <v>45894</v>
      </c>
      <c r="N589"/>
      <c r="O589"/>
    </row>
    <row r="590" spans="1:15" x14ac:dyDescent="0.25">
      <c r="A590" s="16" t="s">
        <v>12</v>
      </c>
      <c r="B590" s="29">
        <f t="shared" si="21"/>
        <v>7</v>
      </c>
      <c r="C590" s="30" t="s">
        <v>681</v>
      </c>
      <c r="D590" s="30" t="s">
        <v>24</v>
      </c>
      <c r="E590" s="40">
        <v>45860</v>
      </c>
      <c r="F590" s="28" t="s">
        <v>487</v>
      </c>
      <c r="G590" s="28" t="s">
        <v>489</v>
      </c>
      <c r="H590" s="28" t="s">
        <v>536</v>
      </c>
      <c r="I590" s="26">
        <v>592950</v>
      </c>
      <c r="J590" s="26"/>
      <c r="K590" s="26">
        <v>47436</v>
      </c>
      <c r="L590" s="26">
        <v>640386</v>
      </c>
      <c r="M590" s="22">
        <v>45894</v>
      </c>
      <c r="N590"/>
      <c r="O590"/>
    </row>
    <row r="591" spans="1:15" x14ac:dyDescent="0.25">
      <c r="A591" s="16" t="s">
        <v>12</v>
      </c>
      <c r="B591" s="29">
        <f t="shared" si="21"/>
        <v>7</v>
      </c>
      <c r="C591" s="30" t="s">
        <v>682</v>
      </c>
      <c r="D591" s="30" t="s">
        <v>24</v>
      </c>
      <c r="E591" s="40">
        <v>45861</v>
      </c>
      <c r="F591" s="28" t="s">
        <v>487</v>
      </c>
      <c r="G591" s="28" t="s">
        <v>489</v>
      </c>
      <c r="H591" s="28" t="s">
        <v>509</v>
      </c>
      <c r="I591" s="26">
        <v>3747975</v>
      </c>
      <c r="J591" s="26"/>
      <c r="K591" s="26">
        <v>299838</v>
      </c>
      <c r="L591" s="26">
        <v>4047813</v>
      </c>
      <c r="M591" s="22">
        <v>45894</v>
      </c>
      <c r="N591"/>
      <c r="O591"/>
    </row>
    <row r="592" spans="1:15" x14ac:dyDescent="0.25">
      <c r="A592" s="16" t="s">
        <v>12</v>
      </c>
      <c r="B592" s="29">
        <f t="shared" si="21"/>
        <v>7</v>
      </c>
      <c r="C592" s="30" t="s">
        <v>683</v>
      </c>
      <c r="D592" s="30" t="s">
        <v>24</v>
      </c>
      <c r="E592" s="40">
        <v>45861</v>
      </c>
      <c r="F592" s="28" t="s">
        <v>487</v>
      </c>
      <c r="G592" s="28" t="s">
        <v>489</v>
      </c>
      <c r="H592" s="28" t="s">
        <v>492</v>
      </c>
      <c r="I592" s="26">
        <v>1279710</v>
      </c>
      <c r="J592" s="26"/>
      <c r="K592" s="26">
        <v>102377</v>
      </c>
      <c r="L592" s="26">
        <v>1382087</v>
      </c>
      <c r="M592" s="22">
        <v>45894</v>
      </c>
      <c r="N592"/>
      <c r="O592"/>
    </row>
    <row r="593" spans="1:15" x14ac:dyDescent="0.25">
      <c r="A593" s="16" t="s">
        <v>12</v>
      </c>
      <c r="B593" s="29">
        <f t="shared" si="21"/>
        <v>7</v>
      </c>
      <c r="C593" s="30" t="s">
        <v>684</v>
      </c>
      <c r="D593" s="30" t="s">
        <v>24</v>
      </c>
      <c r="E593" s="40">
        <v>45861</v>
      </c>
      <c r="F593" s="28" t="s">
        <v>487</v>
      </c>
      <c r="G593" s="28" t="s">
        <v>489</v>
      </c>
      <c r="H593" s="28" t="s">
        <v>531</v>
      </c>
      <c r="I593" s="26">
        <v>839631</v>
      </c>
      <c r="J593" s="26"/>
      <c r="K593" s="26">
        <v>67170</v>
      </c>
      <c r="L593" s="26">
        <v>906801</v>
      </c>
      <c r="M593" s="22">
        <v>45894</v>
      </c>
      <c r="N593"/>
      <c r="O593"/>
    </row>
    <row r="594" spans="1:15" x14ac:dyDescent="0.25">
      <c r="A594" s="16" t="s">
        <v>12</v>
      </c>
      <c r="B594" s="29">
        <f t="shared" si="21"/>
        <v>7</v>
      </c>
      <c r="C594" s="30" t="s">
        <v>685</v>
      </c>
      <c r="D594" s="30" t="s">
        <v>24</v>
      </c>
      <c r="E594" s="40">
        <v>45862</v>
      </c>
      <c r="F594" s="28" t="s">
        <v>487</v>
      </c>
      <c r="G594" s="28" t="s">
        <v>489</v>
      </c>
      <c r="H594" s="28" t="s">
        <v>517</v>
      </c>
      <c r="I594" s="26">
        <v>1651041</v>
      </c>
      <c r="J594" s="26"/>
      <c r="K594" s="26">
        <v>132083</v>
      </c>
      <c r="L594" s="26">
        <v>1783124</v>
      </c>
      <c r="M594" s="22">
        <v>45894</v>
      </c>
      <c r="N594"/>
      <c r="O594"/>
    </row>
    <row r="595" spans="1:15" x14ac:dyDescent="0.25">
      <c r="A595" s="16" t="s">
        <v>12</v>
      </c>
      <c r="B595" s="29">
        <f t="shared" si="21"/>
        <v>7</v>
      </c>
      <c r="C595" s="30" t="s">
        <v>686</v>
      </c>
      <c r="D595" s="30" t="s">
        <v>24</v>
      </c>
      <c r="E595" s="40">
        <v>45862</v>
      </c>
      <c r="F595" s="28" t="s">
        <v>487</v>
      </c>
      <c r="G595" s="28" t="s">
        <v>489</v>
      </c>
      <c r="H595" s="28" t="s">
        <v>537</v>
      </c>
      <c r="I595" s="26">
        <v>1041345</v>
      </c>
      <c r="J595" s="26"/>
      <c r="K595" s="26">
        <v>83308</v>
      </c>
      <c r="L595" s="26">
        <v>1124653</v>
      </c>
      <c r="M595" s="22">
        <v>45894</v>
      </c>
      <c r="N595"/>
      <c r="O595"/>
    </row>
    <row r="596" spans="1:15" x14ac:dyDescent="0.25">
      <c r="A596" s="16" t="s">
        <v>12</v>
      </c>
      <c r="B596" s="29">
        <f t="shared" si="21"/>
        <v>7</v>
      </c>
      <c r="C596" s="30" t="s">
        <v>687</v>
      </c>
      <c r="D596" s="30" t="s">
        <v>24</v>
      </c>
      <c r="E596" s="40">
        <v>45862</v>
      </c>
      <c r="F596" s="28" t="s">
        <v>487</v>
      </c>
      <c r="G596" s="28" t="s">
        <v>489</v>
      </c>
      <c r="H596" s="28" t="s">
        <v>513</v>
      </c>
      <c r="I596" s="26">
        <v>1331414</v>
      </c>
      <c r="J596" s="26"/>
      <c r="K596" s="26">
        <v>106513</v>
      </c>
      <c r="L596" s="26">
        <v>1437927</v>
      </c>
      <c r="M596" s="22">
        <v>45894</v>
      </c>
      <c r="N596"/>
      <c r="O596"/>
    </row>
    <row r="597" spans="1:15" x14ac:dyDescent="0.25">
      <c r="A597" s="16" t="s">
        <v>12</v>
      </c>
      <c r="B597" s="29">
        <f t="shared" si="21"/>
        <v>7</v>
      </c>
      <c r="C597" s="30" t="s">
        <v>688</v>
      </c>
      <c r="D597" s="30" t="s">
        <v>24</v>
      </c>
      <c r="E597" s="40">
        <v>45863</v>
      </c>
      <c r="F597" s="28" t="s">
        <v>487</v>
      </c>
      <c r="G597" s="28" t="s">
        <v>489</v>
      </c>
      <c r="H597" s="28" t="s">
        <v>523</v>
      </c>
      <c r="I597" s="26">
        <v>3538725</v>
      </c>
      <c r="J597" s="26"/>
      <c r="K597" s="26">
        <v>283098</v>
      </c>
      <c r="L597" s="26">
        <v>3821823</v>
      </c>
      <c r="M597" s="22">
        <v>45894</v>
      </c>
      <c r="N597"/>
      <c r="O597"/>
    </row>
    <row r="598" spans="1:15" x14ac:dyDescent="0.25">
      <c r="A598" s="16" t="s">
        <v>12</v>
      </c>
      <c r="B598" s="29">
        <f t="shared" si="21"/>
        <v>7</v>
      </c>
      <c r="C598" s="30" t="s">
        <v>689</v>
      </c>
      <c r="D598" s="30" t="s">
        <v>24</v>
      </c>
      <c r="E598" s="40">
        <v>45863</v>
      </c>
      <c r="F598" s="28" t="s">
        <v>487</v>
      </c>
      <c r="G598" s="28" t="s">
        <v>489</v>
      </c>
      <c r="H598" s="28" t="s">
        <v>697</v>
      </c>
      <c r="I598" s="26">
        <v>7417790</v>
      </c>
      <c r="J598" s="26"/>
      <c r="K598" s="26">
        <v>593423</v>
      </c>
      <c r="L598" s="26">
        <v>8011213</v>
      </c>
      <c r="M598" s="22">
        <v>45894</v>
      </c>
      <c r="N598"/>
      <c r="O598"/>
    </row>
    <row r="599" spans="1:15" x14ac:dyDescent="0.25">
      <c r="A599" s="16" t="s">
        <v>12</v>
      </c>
      <c r="B599" s="29">
        <f t="shared" si="21"/>
        <v>7</v>
      </c>
      <c r="C599" s="30" t="s">
        <v>690</v>
      </c>
      <c r="D599" s="30" t="s">
        <v>24</v>
      </c>
      <c r="E599" s="40">
        <v>45863</v>
      </c>
      <c r="F599" s="28" t="s">
        <v>487</v>
      </c>
      <c r="G599" s="28" t="s">
        <v>489</v>
      </c>
      <c r="H599" s="28" t="s">
        <v>541</v>
      </c>
      <c r="I599" s="26">
        <v>1185900</v>
      </c>
      <c r="J599" s="26"/>
      <c r="K599" s="26">
        <v>94872</v>
      </c>
      <c r="L599" s="26">
        <v>1280772</v>
      </c>
      <c r="M599" s="22">
        <v>45894</v>
      </c>
      <c r="N599"/>
      <c r="O599"/>
    </row>
    <row r="600" spans="1:15" ht="38.25" x14ac:dyDescent="0.25">
      <c r="A600" s="16" t="s">
        <v>12</v>
      </c>
      <c r="B600" s="29">
        <f t="shared" si="21"/>
        <v>7</v>
      </c>
      <c r="C600" s="30" t="s">
        <v>693</v>
      </c>
      <c r="D600" s="30" t="s">
        <v>24</v>
      </c>
      <c r="E600" s="40">
        <v>45863</v>
      </c>
      <c r="F600" s="28" t="s">
        <v>487</v>
      </c>
      <c r="G600" s="28" t="s">
        <v>489</v>
      </c>
      <c r="H600" s="28" t="s">
        <v>698</v>
      </c>
      <c r="I600" s="26">
        <v>707634</v>
      </c>
      <c r="J600" s="26"/>
      <c r="K600" s="26">
        <v>56611</v>
      </c>
      <c r="L600" s="26">
        <v>764245</v>
      </c>
      <c r="M600" s="22">
        <v>45894</v>
      </c>
      <c r="N600"/>
      <c r="O600"/>
    </row>
    <row r="601" spans="1:15" x14ac:dyDescent="0.25">
      <c r="A601" s="16" t="s">
        <v>15</v>
      </c>
      <c r="B601" s="29">
        <f t="shared" si="21"/>
        <v>7</v>
      </c>
      <c r="C601" s="30"/>
      <c r="D601" s="30"/>
      <c r="E601" s="40">
        <v>45863</v>
      </c>
      <c r="F601" s="28" t="s">
        <v>487</v>
      </c>
      <c r="G601" s="28" t="s">
        <v>489</v>
      </c>
      <c r="H601" s="28" t="s">
        <v>550</v>
      </c>
      <c r="I601" s="26"/>
      <c r="J601" s="26"/>
      <c r="K601" s="26"/>
      <c r="L601" s="26">
        <v>-86281766</v>
      </c>
      <c r="M601" s="22">
        <v>45894</v>
      </c>
      <c r="N601"/>
      <c r="O601"/>
    </row>
    <row r="602" spans="1:15" x14ac:dyDescent="0.25">
      <c r="A602" s="16" t="s">
        <v>12</v>
      </c>
      <c r="B602" s="29">
        <f t="shared" si="21"/>
        <v>7</v>
      </c>
      <c r="C602" s="30" t="s">
        <v>691</v>
      </c>
      <c r="D602" s="30" t="s">
        <v>24</v>
      </c>
      <c r="E602" s="40">
        <v>45864</v>
      </c>
      <c r="F602" s="28" t="s">
        <v>487</v>
      </c>
      <c r="G602" s="28" t="s">
        <v>489</v>
      </c>
      <c r="H602" s="28" t="s">
        <v>539</v>
      </c>
      <c r="I602" s="26">
        <v>883590</v>
      </c>
      <c r="J602" s="26"/>
      <c r="K602" s="26">
        <v>70687</v>
      </c>
      <c r="L602" s="26">
        <v>954277</v>
      </c>
      <c r="M602" s="22">
        <v>45894</v>
      </c>
      <c r="N602"/>
      <c r="O602"/>
    </row>
    <row r="603" spans="1:15" x14ac:dyDescent="0.25">
      <c r="A603" s="16" t="s">
        <v>12</v>
      </c>
      <c r="B603" s="29">
        <f t="shared" si="21"/>
        <v>7</v>
      </c>
      <c r="C603" s="30" t="s">
        <v>692</v>
      </c>
      <c r="D603" s="30" t="s">
        <v>24</v>
      </c>
      <c r="E603" s="40">
        <v>45868</v>
      </c>
      <c r="F603" s="28" t="s">
        <v>487</v>
      </c>
      <c r="G603" s="28" t="s">
        <v>489</v>
      </c>
      <c r="H603" s="28" t="s">
        <v>496</v>
      </c>
      <c r="I603" s="26">
        <v>1271734</v>
      </c>
      <c r="J603" s="26"/>
      <c r="K603" s="26">
        <v>101739</v>
      </c>
      <c r="L603" s="26">
        <v>1373473</v>
      </c>
      <c r="M603" s="22">
        <v>45894</v>
      </c>
      <c r="N603"/>
      <c r="O603"/>
    </row>
    <row r="604" spans="1:15" x14ac:dyDescent="0.25">
      <c r="A604" s="16" t="s">
        <v>12</v>
      </c>
      <c r="B604" s="29">
        <f t="shared" si="21"/>
        <v>7</v>
      </c>
      <c r="C604" s="30" t="s">
        <v>694</v>
      </c>
      <c r="D604" s="30" t="s">
        <v>24</v>
      </c>
      <c r="E604" s="40">
        <v>45869</v>
      </c>
      <c r="F604" s="28" t="s">
        <v>487</v>
      </c>
      <c r="G604" s="28" t="s">
        <v>489</v>
      </c>
      <c r="H604" s="28" t="s">
        <v>545</v>
      </c>
      <c r="I604" s="26">
        <v>1397952</v>
      </c>
      <c r="J604" s="26"/>
      <c r="K604" s="26">
        <v>111836</v>
      </c>
      <c r="L604" s="26">
        <v>1509788</v>
      </c>
      <c r="M604" s="22">
        <v>45894</v>
      </c>
      <c r="N604"/>
      <c r="O604"/>
    </row>
    <row r="605" spans="1:15" x14ac:dyDescent="0.25">
      <c r="A605" s="16" t="s">
        <v>13</v>
      </c>
      <c r="B605" s="29">
        <f t="shared" si="21"/>
        <v>7</v>
      </c>
      <c r="C605" s="30" t="s">
        <v>699</v>
      </c>
      <c r="D605" s="30" t="s">
        <v>700</v>
      </c>
      <c r="E605" s="40">
        <v>45869</v>
      </c>
      <c r="F605" s="28" t="s">
        <v>487</v>
      </c>
      <c r="G605" s="28" t="s">
        <v>489</v>
      </c>
      <c r="H605" s="28" t="s">
        <v>701</v>
      </c>
      <c r="I605" s="26">
        <v>-318078</v>
      </c>
      <c r="J605" s="26"/>
      <c r="K605" s="26">
        <v>-25446</v>
      </c>
      <c r="L605" s="26">
        <v>-343524</v>
      </c>
      <c r="M605" s="22">
        <v>45894</v>
      </c>
      <c r="N605"/>
      <c r="O605" s="23">
        <f t="shared" ref="O605:O655" si="22">-L605</f>
        <v>343524</v>
      </c>
    </row>
    <row r="606" spans="1:15" x14ac:dyDescent="0.25">
      <c r="A606" s="16" t="s">
        <v>13</v>
      </c>
      <c r="B606" s="29">
        <f t="shared" si="21"/>
        <v>7</v>
      </c>
      <c r="C606" s="30" t="s">
        <v>702</v>
      </c>
      <c r="D606" s="30" t="s">
        <v>700</v>
      </c>
      <c r="E606" s="41">
        <v>45869</v>
      </c>
      <c r="F606" s="28" t="s">
        <v>487</v>
      </c>
      <c r="G606" s="28" t="s">
        <v>489</v>
      </c>
      <c r="H606" s="28" t="s">
        <v>703</v>
      </c>
      <c r="I606" s="26">
        <v>-923708</v>
      </c>
      <c r="J606" s="26"/>
      <c r="K606" s="26">
        <v>-73896</v>
      </c>
      <c r="L606" s="26">
        <v>-997604</v>
      </c>
      <c r="M606" s="22">
        <v>45894</v>
      </c>
      <c r="N606"/>
      <c r="O606" s="23">
        <f t="shared" si="22"/>
        <v>997604</v>
      </c>
    </row>
    <row r="607" spans="1:15" x14ac:dyDescent="0.25">
      <c r="A607" s="16" t="s">
        <v>13</v>
      </c>
      <c r="B607" s="29">
        <f t="shared" si="21"/>
        <v>7</v>
      </c>
      <c r="C607" s="30" t="s">
        <v>704</v>
      </c>
      <c r="D607" s="30" t="s">
        <v>700</v>
      </c>
      <c r="E607" s="41">
        <v>45869</v>
      </c>
      <c r="F607" s="28" t="s">
        <v>487</v>
      </c>
      <c r="G607" s="28" t="s">
        <v>489</v>
      </c>
      <c r="H607" s="28" t="s">
        <v>705</v>
      </c>
      <c r="I607" s="26">
        <v>-175264</v>
      </c>
      <c r="J607" s="26"/>
      <c r="K607" s="26">
        <v>-14021</v>
      </c>
      <c r="L607" s="26">
        <v>-189285</v>
      </c>
      <c r="M607" s="22">
        <v>45894</v>
      </c>
      <c r="N607"/>
      <c r="O607" s="23">
        <f t="shared" si="22"/>
        <v>189285</v>
      </c>
    </row>
    <row r="608" spans="1:15" x14ac:dyDescent="0.25">
      <c r="A608" s="16" t="s">
        <v>13</v>
      </c>
      <c r="B608" s="29">
        <f t="shared" si="21"/>
        <v>7</v>
      </c>
      <c r="C608" s="30" t="s">
        <v>706</v>
      </c>
      <c r="D608" s="30" t="s">
        <v>700</v>
      </c>
      <c r="E608" s="41">
        <v>45869</v>
      </c>
      <c r="F608" s="28" t="s">
        <v>487</v>
      </c>
      <c r="G608" s="28" t="s">
        <v>489</v>
      </c>
      <c r="H608" s="28" t="s">
        <v>707</v>
      </c>
      <c r="I608" s="26">
        <v>-527525</v>
      </c>
      <c r="J608" s="26"/>
      <c r="K608" s="26">
        <v>-42202</v>
      </c>
      <c r="L608" s="26">
        <v>-569727</v>
      </c>
      <c r="M608" s="22">
        <v>45894</v>
      </c>
      <c r="N608"/>
      <c r="O608" s="23">
        <f t="shared" si="22"/>
        <v>569727</v>
      </c>
    </row>
    <row r="609" spans="1:15" x14ac:dyDescent="0.25">
      <c r="A609" s="16" t="s">
        <v>13</v>
      </c>
      <c r="B609" s="29">
        <f t="shared" si="21"/>
        <v>7</v>
      </c>
      <c r="C609" s="30" t="s">
        <v>708</v>
      </c>
      <c r="D609" s="30" t="s">
        <v>700</v>
      </c>
      <c r="E609" s="41">
        <v>45869</v>
      </c>
      <c r="F609" s="28" t="s">
        <v>487</v>
      </c>
      <c r="G609" s="28" t="s">
        <v>489</v>
      </c>
      <c r="H609" s="28" t="s">
        <v>709</v>
      </c>
      <c r="I609" s="26">
        <v>-259725</v>
      </c>
      <c r="J609" s="26"/>
      <c r="K609" s="26">
        <v>-20778</v>
      </c>
      <c r="L609" s="26">
        <v>-280503</v>
      </c>
      <c r="M609" s="22">
        <v>45894</v>
      </c>
      <c r="N609"/>
      <c r="O609" s="23">
        <f t="shared" si="22"/>
        <v>280503</v>
      </c>
    </row>
    <row r="610" spans="1:15" x14ac:dyDescent="0.25">
      <c r="A610" s="16" t="s">
        <v>13</v>
      </c>
      <c r="B610" s="29">
        <f t="shared" si="21"/>
        <v>7</v>
      </c>
      <c r="C610" s="30" t="s">
        <v>710</v>
      </c>
      <c r="D610" s="30" t="s">
        <v>700</v>
      </c>
      <c r="E610" s="41">
        <v>45869</v>
      </c>
      <c r="F610" s="28" t="s">
        <v>487</v>
      </c>
      <c r="G610" s="28" t="s">
        <v>489</v>
      </c>
      <c r="H610" s="28" t="s">
        <v>711</v>
      </c>
      <c r="I610" s="26">
        <v>-106026</v>
      </c>
      <c r="J610" s="26"/>
      <c r="K610" s="26">
        <v>-8482</v>
      </c>
      <c r="L610" s="26">
        <v>-114508</v>
      </c>
      <c r="M610" s="22">
        <v>45894</v>
      </c>
      <c r="N610"/>
      <c r="O610" s="23">
        <f t="shared" si="22"/>
        <v>114508</v>
      </c>
    </row>
    <row r="611" spans="1:15" x14ac:dyDescent="0.25">
      <c r="A611" s="16" t="s">
        <v>13</v>
      </c>
      <c r="B611" s="29">
        <f t="shared" si="21"/>
        <v>7</v>
      </c>
      <c r="C611" s="30" t="s">
        <v>712</v>
      </c>
      <c r="D611" s="30" t="s">
        <v>700</v>
      </c>
      <c r="E611" s="41">
        <v>45869</v>
      </c>
      <c r="F611" s="28" t="s">
        <v>487</v>
      </c>
      <c r="G611" s="28" t="s">
        <v>489</v>
      </c>
      <c r="H611" s="28" t="s">
        <v>713</v>
      </c>
      <c r="I611" s="26">
        <v>-113113</v>
      </c>
      <c r="J611" s="26"/>
      <c r="K611" s="26">
        <v>-9049</v>
      </c>
      <c r="L611" s="26">
        <v>-122162</v>
      </c>
      <c r="M611" s="22">
        <v>45894</v>
      </c>
      <c r="N611"/>
      <c r="O611" s="23">
        <f t="shared" si="22"/>
        <v>122162</v>
      </c>
    </row>
    <row r="612" spans="1:15" x14ac:dyDescent="0.25">
      <c r="A612" s="16" t="s">
        <v>13</v>
      </c>
      <c r="B612" s="29">
        <f t="shared" si="21"/>
        <v>7</v>
      </c>
      <c r="C612" s="30" t="s">
        <v>714</v>
      </c>
      <c r="D612" s="30" t="s">
        <v>700</v>
      </c>
      <c r="E612" s="41">
        <v>45869</v>
      </c>
      <c r="F612" s="28" t="s">
        <v>487</v>
      </c>
      <c r="G612" s="28" t="s">
        <v>489</v>
      </c>
      <c r="H612" s="28" t="s">
        <v>701</v>
      </c>
      <c r="I612" s="26">
        <v>-527525</v>
      </c>
      <c r="J612" s="26"/>
      <c r="K612" s="26">
        <v>-42202</v>
      </c>
      <c r="L612" s="26">
        <v>-569727</v>
      </c>
      <c r="M612" s="22">
        <v>45894</v>
      </c>
      <c r="N612"/>
      <c r="O612" s="23">
        <f t="shared" si="22"/>
        <v>569727</v>
      </c>
    </row>
    <row r="613" spans="1:15" x14ac:dyDescent="0.25">
      <c r="A613" s="16" t="s">
        <v>13</v>
      </c>
      <c r="B613" s="29">
        <f t="shared" si="21"/>
        <v>7</v>
      </c>
      <c r="C613" s="30" t="s">
        <v>715</v>
      </c>
      <c r="D613" s="30" t="s">
        <v>700</v>
      </c>
      <c r="E613" s="41">
        <v>45869</v>
      </c>
      <c r="F613" s="28" t="s">
        <v>487</v>
      </c>
      <c r="G613" s="28" t="s">
        <v>489</v>
      </c>
      <c r="H613" s="28" t="s">
        <v>716</v>
      </c>
      <c r="I613" s="26">
        <v>-105630</v>
      </c>
      <c r="J613" s="26"/>
      <c r="K613" s="26">
        <v>-8450</v>
      </c>
      <c r="L613" s="26">
        <v>-114080</v>
      </c>
      <c r="M613" s="22">
        <v>45894</v>
      </c>
      <c r="N613"/>
      <c r="O613" s="23">
        <f t="shared" si="22"/>
        <v>114080</v>
      </c>
    </row>
    <row r="614" spans="1:15" x14ac:dyDescent="0.25">
      <c r="A614" s="16" t="s">
        <v>13</v>
      </c>
      <c r="B614" s="29">
        <f t="shared" si="21"/>
        <v>7</v>
      </c>
      <c r="C614" s="30" t="s">
        <v>717</v>
      </c>
      <c r="D614" s="30" t="s">
        <v>700</v>
      </c>
      <c r="E614" s="41">
        <v>45869</v>
      </c>
      <c r="F614" s="28" t="s">
        <v>487</v>
      </c>
      <c r="G614" s="28" t="s">
        <v>489</v>
      </c>
      <c r="H614" s="28" t="s">
        <v>718</v>
      </c>
      <c r="I614" s="26">
        <v>-105505</v>
      </c>
      <c r="J614" s="26"/>
      <c r="K614" s="26">
        <v>-8440</v>
      </c>
      <c r="L614" s="26">
        <v>-113945</v>
      </c>
      <c r="M614" s="22">
        <v>45894</v>
      </c>
      <c r="N614"/>
      <c r="O614" s="23">
        <f t="shared" si="22"/>
        <v>113945</v>
      </c>
    </row>
    <row r="615" spans="1:15" x14ac:dyDescent="0.25">
      <c r="A615" s="16" t="s">
        <v>13</v>
      </c>
      <c r="B615" s="29">
        <f t="shared" si="21"/>
        <v>7</v>
      </c>
      <c r="C615" s="30" t="s">
        <v>719</v>
      </c>
      <c r="D615" s="30" t="s">
        <v>700</v>
      </c>
      <c r="E615" s="41">
        <v>45869</v>
      </c>
      <c r="F615" s="28" t="s">
        <v>487</v>
      </c>
      <c r="G615" s="28" t="s">
        <v>489</v>
      </c>
      <c r="H615" s="28" t="s">
        <v>720</v>
      </c>
      <c r="I615" s="26">
        <v>-536696</v>
      </c>
      <c r="J615" s="26"/>
      <c r="K615" s="26">
        <v>-42935</v>
      </c>
      <c r="L615" s="26">
        <v>-579631</v>
      </c>
      <c r="M615" s="22">
        <v>45894</v>
      </c>
      <c r="N615"/>
      <c r="O615" s="23">
        <f t="shared" si="22"/>
        <v>579631</v>
      </c>
    </row>
    <row r="616" spans="1:15" x14ac:dyDescent="0.25">
      <c r="A616" s="16" t="s">
        <v>13</v>
      </c>
      <c r="B616" s="29">
        <f t="shared" si="21"/>
        <v>7</v>
      </c>
      <c r="C616" s="30" t="s">
        <v>721</v>
      </c>
      <c r="D616" s="30" t="s">
        <v>700</v>
      </c>
      <c r="E616" s="41">
        <v>45869</v>
      </c>
      <c r="F616" s="28" t="s">
        <v>487</v>
      </c>
      <c r="G616" s="28" t="s">
        <v>489</v>
      </c>
      <c r="H616" s="28" t="s">
        <v>722</v>
      </c>
      <c r="I616" s="26">
        <v>-105505</v>
      </c>
      <c r="J616" s="26"/>
      <c r="K616" s="26">
        <v>-8440</v>
      </c>
      <c r="L616" s="26">
        <v>-113945</v>
      </c>
      <c r="M616" s="22">
        <v>45894</v>
      </c>
      <c r="N616"/>
      <c r="O616" s="23">
        <f t="shared" si="22"/>
        <v>113945</v>
      </c>
    </row>
    <row r="617" spans="1:15" x14ac:dyDescent="0.25">
      <c r="A617" s="16" t="s">
        <v>13</v>
      </c>
      <c r="B617" s="29">
        <f t="shared" si="21"/>
        <v>7</v>
      </c>
      <c r="C617" s="30" t="s">
        <v>723</v>
      </c>
      <c r="D617" s="30" t="s">
        <v>700</v>
      </c>
      <c r="E617" s="41">
        <v>45869</v>
      </c>
      <c r="F617" s="28" t="s">
        <v>487</v>
      </c>
      <c r="G617" s="28" t="s">
        <v>489</v>
      </c>
      <c r="H617" s="28" t="s">
        <v>724</v>
      </c>
      <c r="I617" s="26">
        <v>-69759</v>
      </c>
      <c r="J617" s="26"/>
      <c r="K617" s="26">
        <v>-5581</v>
      </c>
      <c r="L617" s="26">
        <v>-75340</v>
      </c>
      <c r="M617" s="22">
        <v>45894</v>
      </c>
      <c r="N617"/>
      <c r="O617" s="23">
        <f t="shared" si="22"/>
        <v>75340</v>
      </c>
    </row>
    <row r="618" spans="1:15" x14ac:dyDescent="0.25">
      <c r="A618" s="16" t="s">
        <v>13</v>
      </c>
      <c r="B618" s="29">
        <f t="shared" si="21"/>
        <v>7</v>
      </c>
      <c r="C618" s="30" t="s">
        <v>725</v>
      </c>
      <c r="D618" s="30" t="s">
        <v>700</v>
      </c>
      <c r="E618" s="41">
        <v>45869</v>
      </c>
      <c r="F618" s="28" t="s">
        <v>487</v>
      </c>
      <c r="G618" s="28" t="s">
        <v>489</v>
      </c>
      <c r="H618" s="28" t="s">
        <v>726</v>
      </c>
      <c r="I618" s="26">
        <v>-318078</v>
      </c>
      <c r="J618" s="26"/>
      <c r="K618" s="26">
        <v>-25446</v>
      </c>
      <c r="L618" s="26">
        <v>-343524</v>
      </c>
      <c r="M618" s="22">
        <v>45894</v>
      </c>
      <c r="N618"/>
      <c r="O618" s="23">
        <f t="shared" si="22"/>
        <v>343524</v>
      </c>
    </row>
    <row r="619" spans="1:15" x14ac:dyDescent="0.25">
      <c r="A619" s="16" t="s">
        <v>13</v>
      </c>
      <c r="B619" s="29">
        <f t="shared" si="21"/>
        <v>7</v>
      </c>
      <c r="C619" s="30" t="s">
        <v>727</v>
      </c>
      <c r="D619" s="30" t="s">
        <v>700</v>
      </c>
      <c r="E619" s="41">
        <v>45869</v>
      </c>
      <c r="F619" s="28" t="s">
        <v>487</v>
      </c>
      <c r="G619" s="28" t="s">
        <v>489</v>
      </c>
      <c r="H619" s="28" t="s">
        <v>728</v>
      </c>
      <c r="I619" s="26">
        <v>-84404</v>
      </c>
      <c r="J619" s="26"/>
      <c r="K619" s="26">
        <v>-6752</v>
      </c>
      <c r="L619" s="26">
        <v>-91156</v>
      </c>
      <c r="M619" s="22">
        <v>45894</v>
      </c>
      <c r="N619"/>
      <c r="O619" s="23">
        <f t="shared" si="22"/>
        <v>91156</v>
      </c>
    </row>
    <row r="620" spans="1:15" ht="25.5" x14ac:dyDescent="0.25">
      <c r="A620" s="16" t="s">
        <v>13</v>
      </c>
      <c r="B620" s="29">
        <f t="shared" si="21"/>
        <v>7</v>
      </c>
      <c r="C620" s="30" t="s">
        <v>729</v>
      </c>
      <c r="D620" s="30" t="s">
        <v>700</v>
      </c>
      <c r="E620" s="41">
        <v>45869</v>
      </c>
      <c r="F620" s="28" t="s">
        <v>487</v>
      </c>
      <c r="G620" s="28" t="s">
        <v>489</v>
      </c>
      <c r="H620" s="28" t="s">
        <v>730</v>
      </c>
      <c r="I620" s="26">
        <v>-156813</v>
      </c>
      <c r="J620" s="26"/>
      <c r="K620" s="26">
        <v>-12545</v>
      </c>
      <c r="L620" s="26">
        <v>-169358</v>
      </c>
      <c r="M620" s="22">
        <v>45894</v>
      </c>
      <c r="N620"/>
      <c r="O620" s="23">
        <f t="shared" si="22"/>
        <v>169358</v>
      </c>
    </row>
    <row r="621" spans="1:15" x14ac:dyDescent="0.25">
      <c r="A621" s="16" t="s">
        <v>13</v>
      </c>
      <c r="B621" s="29">
        <f t="shared" si="21"/>
        <v>7</v>
      </c>
      <c r="C621" s="30" t="s">
        <v>731</v>
      </c>
      <c r="D621" s="30" t="s">
        <v>700</v>
      </c>
      <c r="E621" s="41">
        <v>45869</v>
      </c>
      <c r="F621" s="28" t="s">
        <v>487</v>
      </c>
      <c r="G621" s="28" t="s">
        <v>489</v>
      </c>
      <c r="H621" s="28" t="s">
        <v>732</v>
      </c>
      <c r="I621" s="26">
        <v>-485951</v>
      </c>
      <c r="J621" s="26"/>
      <c r="K621" s="26">
        <v>-38876</v>
      </c>
      <c r="L621" s="26">
        <v>-524827</v>
      </c>
      <c r="M621" s="22">
        <v>45894</v>
      </c>
      <c r="N621"/>
      <c r="O621" s="23">
        <f t="shared" si="22"/>
        <v>524827</v>
      </c>
    </row>
    <row r="622" spans="1:15" ht="25.5" x14ac:dyDescent="0.25">
      <c r="A622" s="16" t="s">
        <v>13</v>
      </c>
      <c r="B622" s="29">
        <f t="shared" si="21"/>
        <v>7</v>
      </c>
      <c r="C622" s="30" t="s">
        <v>733</v>
      </c>
      <c r="D622" s="30" t="s">
        <v>700</v>
      </c>
      <c r="E622" s="41">
        <v>45869</v>
      </c>
      <c r="F622" s="28" t="s">
        <v>487</v>
      </c>
      <c r="G622" s="28" t="s">
        <v>489</v>
      </c>
      <c r="H622" s="28" t="s">
        <v>734</v>
      </c>
      <c r="I622" s="26">
        <v>-434072</v>
      </c>
      <c r="J622" s="26"/>
      <c r="K622" s="26">
        <v>-34726</v>
      </c>
      <c r="L622" s="26">
        <v>-468798</v>
      </c>
      <c r="M622" s="22">
        <v>45894</v>
      </c>
      <c r="N622"/>
      <c r="O622" s="23">
        <f t="shared" si="22"/>
        <v>468798</v>
      </c>
    </row>
    <row r="623" spans="1:15" x14ac:dyDescent="0.25">
      <c r="A623" s="16" t="s">
        <v>13</v>
      </c>
      <c r="B623" s="29">
        <f t="shared" si="21"/>
        <v>7</v>
      </c>
      <c r="C623" s="30" t="s">
        <v>735</v>
      </c>
      <c r="D623" s="30" t="s">
        <v>700</v>
      </c>
      <c r="E623" s="41">
        <v>45869</v>
      </c>
      <c r="F623" s="28" t="s">
        <v>487</v>
      </c>
      <c r="G623" s="28" t="s">
        <v>489</v>
      </c>
      <c r="H623" s="28" t="s">
        <v>736</v>
      </c>
      <c r="I623" s="26">
        <v>-212052</v>
      </c>
      <c r="J623" s="26"/>
      <c r="K623" s="26">
        <v>-16964</v>
      </c>
      <c r="L623" s="26">
        <v>-229016</v>
      </c>
      <c r="M623" s="22">
        <v>45894</v>
      </c>
      <c r="N623"/>
      <c r="O623" s="23">
        <f t="shared" si="22"/>
        <v>229016</v>
      </c>
    </row>
    <row r="624" spans="1:15" x14ac:dyDescent="0.25">
      <c r="A624" s="16" t="s">
        <v>13</v>
      </c>
      <c r="B624" s="29">
        <f t="shared" si="21"/>
        <v>7</v>
      </c>
      <c r="C624" s="30" t="s">
        <v>737</v>
      </c>
      <c r="D624" s="30" t="s">
        <v>700</v>
      </c>
      <c r="E624" s="41">
        <v>45869</v>
      </c>
      <c r="F624" s="28" t="s">
        <v>487</v>
      </c>
      <c r="G624" s="28" t="s">
        <v>489</v>
      </c>
      <c r="H624" s="28" t="s">
        <v>738</v>
      </c>
      <c r="I624" s="26">
        <v>-452452</v>
      </c>
      <c r="J624" s="26"/>
      <c r="K624" s="26">
        <v>-36196</v>
      </c>
      <c r="L624" s="26">
        <v>-488648</v>
      </c>
      <c r="M624" s="22">
        <v>45894</v>
      </c>
      <c r="N624"/>
      <c r="O624" s="23">
        <f t="shared" si="22"/>
        <v>488648</v>
      </c>
    </row>
    <row r="625" spans="1:15" x14ac:dyDescent="0.25">
      <c r="A625" s="16" t="s">
        <v>13</v>
      </c>
      <c r="B625" s="29">
        <f t="shared" si="21"/>
        <v>7</v>
      </c>
      <c r="C625" s="30" t="s">
        <v>739</v>
      </c>
      <c r="D625" s="30" t="s">
        <v>700</v>
      </c>
      <c r="E625" s="41">
        <v>45869</v>
      </c>
      <c r="F625" s="28" t="s">
        <v>487</v>
      </c>
      <c r="G625" s="28" t="s">
        <v>489</v>
      </c>
      <c r="H625" s="28" t="s">
        <v>740</v>
      </c>
      <c r="I625" s="26">
        <v>-661679</v>
      </c>
      <c r="J625" s="26"/>
      <c r="K625" s="26">
        <v>-52935</v>
      </c>
      <c r="L625" s="26">
        <v>-714614</v>
      </c>
      <c r="M625" s="22">
        <v>45894</v>
      </c>
      <c r="N625"/>
      <c r="O625" s="23">
        <f t="shared" si="22"/>
        <v>714614</v>
      </c>
    </row>
    <row r="626" spans="1:15" x14ac:dyDescent="0.25">
      <c r="A626" s="16" t="s">
        <v>13</v>
      </c>
      <c r="B626" s="29">
        <f t="shared" si="21"/>
        <v>7</v>
      </c>
      <c r="C626" s="30" t="s">
        <v>741</v>
      </c>
      <c r="D626" s="30" t="s">
        <v>700</v>
      </c>
      <c r="E626" s="41">
        <v>45869</v>
      </c>
      <c r="F626" s="28" t="s">
        <v>487</v>
      </c>
      <c r="G626" s="28" t="s">
        <v>489</v>
      </c>
      <c r="H626" s="28" t="s">
        <v>742</v>
      </c>
      <c r="I626" s="26">
        <v>-614043</v>
      </c>
      <c r="J626" s="26"/>
      <c r="K626" s="26">
        <v>-49124</v>
      </c>
      <c r="L626" s="26">
        <v>-663167</v>
      </c>
      <c r="M626" s="22">
        <v>45894</v>
      </c>
      <c r="N626"/>
      <c r="O626" s="23">
        <f t="shared" si="22"/>
        <v>663167</v>
      </c>
    </row>
    <row r="627" spans="1:15" x14ac:dyDescent="0.25">
      <c r="A627" s="16" t="s">
        <v>13</v>
      </c>
      <c r="B627" s="29">
        <f t="shared" si="21"/>
        <v>7</v>
      </c>
      <c r="C627" s="30" t="s">
        <v>743</v>
      </c>
      <c r="D627" s="30" t="s">
        <v>700</v>
      </c>
      <c r="E627" s="41">
        <v>45869</v>
      </c>
      <c r="F627" s="28" t="s">
        <v>487</v>
      </c>
      <c r="G627" s="28" t="s">
        <v>489</v>
      </c>
      <c r="H627" s="28" t="s">
        <v>744</v>
      </c>
      <c r="I627" s="26">
        <v>-69759</v>
      </c>
      <c r="J627" s="26"/>
      <c r="K627" s="26">
        <v>-5581</v>
      </c>
      <c r="L627" s="26">
        <v>-75340</v>
      </c>
      <c r="M627" s="22">
        <v>45894</v>
      </c>
      <c r="N627"/>
      <c r="O627" s="23">
        <f t="shared" si="22"/>
        <v>75340</v>
      </c>
    </row>
    <row r="628" spans="1:15" x14ac:dyDescent="0.25">
      <c r="A628" s="16" t="s">
        <v>13</v>
      </c>
      <c r="B628" s="29">
        <f t="shared" si="21"/>
        <v>7</v>
      </c>
      <c r="C628" s="30" t="s">
        <v>745</v>
      </c>
      <c r="D628" s="30" t="s">
        <v>700</v>
      </c>
      <c r="E628" s="41">
        <v>45869</v>
      </c>
      <c r="F628" s="28" t="s">
        <v>487</v>
      </c>
      <c r="G628" s="28" t="s">
        <v>489</v>
      </c>
      <c r="H628" s="28" t="s">
        <v>746</v>
      </c>
      <c r="I628" s="26">
        <v>-165321</v>
      </c>
      <c r="J628" s="26"/>
      <c r="K628" s="26">
        <v>-13226</v>
      </c>
      <c r="L628" s="26">
        <v>-178547</v>
      </c>
      <c r="M628" s="22">
        <v>45894</v>
      </c>
      <c r="N628"/>
      <c r="O628" s="23">
        <f t="shared" si="22"/>
        <v>178547</v>
      </c>
    </row>
    <row r="629" spans="1:15" x14ac:dyDescent="0.25">
      <c r="A629" s="16" t="s">
        <v>13</v>
      </c>
      <c r="B629" s="29">
        <f t="shared" si="21"/>
        <v>7</v>
      </c>
      <c r="C629" s="30" t="s">
        <v>747</v>
      </c>
      <c r="D629" s="30" t="s">
        <v>700</v>
      </c>
      <c r="E629" s="41">
        <v>45869</v>
      </c>
      <c r="F629" s="28" t="s">
        <v>487</v>
      </c>
      <c r="G629" s="28" t="s">
        <v>489</v>
      </c>
      <c r="H629" s="28" t="s">
        <v>748</v>
      </c>
      <c r="I629" s="26">
        <v>-89679</v>
      </c>
      <c r="J629" s="26"/>
      <c r="K629" s="26">
        <v>-7174</v>
      </c>
      <c r="L629" s="26">
        <v>-96853</v>
      </c>
      <c r="M629" s="22">
        <v>45894</v>
      </c>
      <c r="N629"/>
      <c r="O629" s="23">
        <f t="shared" si="22"/>
        <v>96853</v>
      </c>
    </row>
    <row r="630" spans="1:15" x14ac:dyDescent="0.25">
      <c r="A630" s="16" t="s">
        <v>13</v>
      </c>
      <c r="B630" s="29">
        <f t="shared" si="21"/>
        <v>7</v>
      </c>
      <c r="C630" s="30" t="s">
        <v>749</v>
      </c>
      <c r="D630" s="30" t="s">
        <v>700</v>
      </c>
      <c r="E630" s="41">
        <v>45869</v>
      </c>
      <c r="F630" s="28" t="s">
        <v>487</v>
      </c>
      <c r="G630" s="28" t="s">
        <v>489</v>
      </c>
      <c r="H630" s="28" t="s">
        <v>718</v>
      </c>
      <c r="I630" s="26">
        <v>-106026</v>
      </c>
      <c r="J630" s="26"/>
      <c r="K630" s="26">
        <v>-8482</v>
      </c>
      <c r="L630" s="26">
        <v>-114508</v>
      </c>
      <c r="M630" s="22">
        <v>45894</v>
      </c>
      <c r="N630"/>
      <c r="O630" s="23">
        <f t="shared" si="22"/>
        <v>114508</v>
      </c>
    </row>
    <row r="631" spans="1:15" x14ac:dyDescent="0.25">
      <c r="A631" s="16" t="s">
        <v>13</v>
      </c>
      <c r="B631" s="29">
        <f t="shared" si="21"/>
        <v>7</v>
      </c>
      <c r="C631" s="30" t="s">
        <v>750</v>
      </c>
      <c r="D631" s="30" t="s">
        <v>700</v>
      </c>
      <c r="E631" s="41">
        <v>45869</v>
      </c>
      <c r="F631" s="28" t="s">
        <v>487</v>
      </c>
      <c r="G631" s="28" t="s">
        <v>489</v>
      </c>
      <c r="H631" s="28" t="s">
        <v>709</v>
      </c>
      <c r="I631" s="26">
        <v>-89679</v>
      </c>
      <c r="J631" s="26"/>
      <c r="K631" s="26">
        <v>-7174</v>
      </c>
      <c r="L631" s="26">
        <v>-96853</v>
      </c>
      <c r="M631" s="22">
        <v>45894</v>
      </c>
      <c r="N631"/>
      <c r="O631" s="23">
        <f t="shared" si="22"/>
        <v>96853</v>
      </c>
    </row>
    <row r="632" spans="1:15" x14ac:dyDescent="0.25">
      <c r="A632" s="16" t="s">
        <v>13</v>
      </c>
      <c r="B632" s="29">
        <f t="shared" si="21"/>
        <v>7</v>
      </c>
      <c r="C632" s="30" t="s">
        <v>751</v>
      </c>
      <c r="D632" s="30" t="s">
        <v>700</v>
      </c>
      <c r="E632" s="41">
        <v>45869</v>
      </c>
      <c r="F632" s="28" t="s">
        <v>487</v>
      </c>
      <c r="G632" s="28" t="s">
        <v>489</v>
      </c>
      <c r="H632" s="28" t="s">
        <v>752</v>
      </c>
      <c r="I632" s="26">
        <v>-465264</v>
      </c>
      <c r="J632" s="26"/>
      <c r="K632" s="26">
        <v>-37221</v>
      </c>
      <c r="L632" s="26">
        <v>-502485</v>
      </c>
      <c r="M632" s="22">
        <v>45894</v>
      </c>
      <c r="N632"/>
      <c r="O632" s="23">
        <f t="shared" si="22"/>
        <v>502485</v>
      </c>
    </row>
    <row r="633" spans="1:15" x14ac:dyDescent="0.25">
      <c r="A633" s="16" t="s">
        <v>13</v>
      </c>
      <c r="B633" s="29">
        <f t="shared" si="21"/>
        <v>7</v>
      </c>
      <c r="C633" s="30" t="s">
        <v>753</v>
      </c>
      <c r="D633" s="30" t="s">
        <v>700</v>
      </c>
      <c r="E633" s="41">
        <v>45869</v>
      </c>
      <c r="F633" s="28" t="s">
        <v>487</v>
      </c>
      <c r="G633" s="28" t="s">
        <v>489</v>
      </c>
      <c r="H633" s="28" t="s">
        <v>752</v>
      </c>
      <c r="I633" s="26">
        <v>-355071</v>
      </c>
      <c r="J633" s="26"/>
      <c r="K633" s="26">
        <v>-28406</v>
      </c>
      <c r="L633" s="26">
        <v>-383477</v>
      </c>
      <c r="M633" s="22">
        <v>45894</v>
      </c>
      <c r="N633"/>
      <c r="O633" s="23">
        <f t="shared" si="22"/>
        <v>383477</v>
      </c>
    </row>
    <row r="634" spans="1:15" x14ac:dyDescent="0.25">
      <c r="A634" s="16" t="s">
        <v>13</v>
      </c>
      <c r="B634" s="29">
        <f t="shared" si="21"/>
        <v>7</v>
      </c>
      <c r="C634" s="30" t="s">
        <v>754</v>
      </c>
      <c r="D634" s="30" t="s">
        <v>700</v>
      </c>
      <c r="E634" s="41">
        <v>45869</v>
      </c>
      <c r="F634" s="28" t="s">
        <v>487</v>
      </c>
      <c r="G634" s="28" t="s">
        <v>489</v>
      </c>
      <c r="H634" s="28" t="s">
        <v>713</v>
      </c>
      <c r="I634" s="26">
        <v>-158841</v>
      </c>
      <c r="J634" s="26"/>
      <c r="K634" s="26">
        <v>-12707</v>
      </c>
      <c r="L634" s="26">
        <v>-171548</v>
      </c>
      <c r="M634" s="22">
        <v>45894</v>
      </c>
      <c r="N634"/>
      <c r="O634" s="23">
        <f t="shared" si="22"/>
        <v>171548</v>
      </c>
    </row>
    <row r="635" spans="1:15" x14ac:dyDescent="0.25">
      <c r="A635" s="16" t="s">
        <v>13</v>
      </c>
      <c r="B635" s="29">
        <f t="shared" si="21"/>
        <v>7</v>
      </c>
      <c r="C635" s="30" t="s">
        <v>755</v>
      </c>
      <c r="D635" s="30" t="s">
        <v>700</v>
      </c>
      <c r="E635" s="41">
        <v>45869</v>
      </c>
      <c r="F635" s="28" t="s">
        <v>487</v>
      </c>
      <c r="G635" s="28" t="s">
        <v>489</v>
      </c>
      <c r="H635" s="28" t="s">
        <v>756</v>
      </c>
      <c r="I635" s="26">
        <v>-423062</v>
      </c>
      <c r="J635" s="26"/>
      <c r="K635" s="26">
        <v>-33845</v>
      </c>
      <c r="L635" s="26">
        <v>-456907</v>
      </c>
      <c r="M635" s="22">
        <v>45894</v>
      </c>
      <c r="N635"/>
      <c r="O635" s="23">
        <f t="shared" si="22"/>
        <v>456907</v>
      </c>
    </row>
    <row r="636" spans="1:15" x14ac:dyDescent="0.25">
      <c r="A636" s="16" t="s">
        <v>13</v>
      </c>
      <c r="B636" s="29">
        <f t="shared" si="21"/>
        <v>7</v>
      </c>
      <c r="C636" s="30" t="s">
        <v>757</v>
      </c>
      <c r="D636" s="30" t="s">
        <v>700</v>
      </c>
      <c r="E636" s="41">
        <v>45869</v>
      </c>
      <c r="F636" s="28" t="s">
        <v>487</v>
      </c>
      <c r="G636" s="28" t="s">
        <v>489</v>
      </c>
      <c r="H636" s="28" t="s">
        <v>746</v>
      </c>
      <c r="I636" s="26">
        <v>-106026</v>
      </c>
      <c r="J636" s="26"/>
      <c r="K636" s="26">
        <v>-8482</v>
      </c>
      <c r="L636" s="26">
        <v>-114508</v>
      </c>
      <c r="M636" s="22">
        <v>45894</v>
      </c>
      <c r="N636"/>
      <c r="O636" s="23">
        <f t="shared" si="22"/>
        <v>114508</v>
      </c>
    </row>
    <row r="637" spans="1:15" x14ac:dyDescent="0.25">
      <c r="A637" s="16" t="s">
        <v>13</v>
      </c>
      <c r="B637" s="29">
        <f t="shared" si="21"/>
        <v>7</v>
      </c>
      <c r="C637" s="30" t="s">
        <v>758</v>
      </c>
      <c r="D637" s="30" t="s">
        <v>700</v>
      </c>
      <c r="E637" s="41">
        <v>45869</v>
      </c>
      <c r="F637" s="28" t="s">
        <v>487</v>
      </c>
      <c r="G637" s="28" t="s">
        <v>489</v>
      </c>
      <c r="H637" s="28" t="s">
        <v>726</v>
      </c>
      <c r="I637" s="26">
        <v>-219139</v>
      </c>
      <c r="J637" s="26"/>
      <c r="K637" s="26">
        <v>-17531</v>
      </c>
      <c r="L637" s="26">
        <v>-236670</v>
      </c>
      <c r="M637" s="22">
        <v>45894</v>
      </c>
      <c r="N637"/>
      <c r="O637" s="23">
        <f t="shared" si="22"/>
        <v>236670</v>
      </c>
    </row>
    <row r="638" spans="1:15" x14ac:dyDescent="0.25">
      <c r="A638" s="16" t="s">
        <v>13</v>
      </c>
      <c r="B638" s="29">
        <f t="shared" si="21"/>
        <v>7</v>
      </c>
      <c r="C638" s="30" t="s">
        <v>759</v>
      </c>
      <c r="D638" s="30" t="s">
        <v>700</v>
      </c>
      <c r="E638" s="41">
        <v>45869</v>
      </c>
      <c r="F638" s="28" t="s">
        <v>487</v>
      </c>
      <c r="G638" s="28" t="s">
        <v>489</v>
      </c>
      <c r="H638" s="28" t="s">
        <v>760</v>
      </c>
      <c r="I638" s="26">
        <v>-105505</v>
      </c>
      <c r="J638" s="26"/>
      <c r="K638" s="26">
        <v>-8440</v>
      </c>
      <c r="L638" s="26">
        <v>-113945</v>
      </c>
      <c r="M638" s="22">
        <v>45894</v>
      </c>
      <c r="N638"/>
      <c r="O638" s="23">
        <f t="shared" si="22"/>
        <v>113945</v>
      </c>
    </row>
    <row r="639" spans="1:15" x14ac:dyDescent="0.25">
      <c r="A639" s="16" t="s">
        <v>13</v>
      </c>
      <c r="B639" s="29">
        <f t="shared" si="21"/>
        <v>7</v>
      </c>
      <c r="C639" s="30" t="s">
        <v>761</v>
      </c>
      <c r="D639" s="30" t="s">
        <v>700</v>
      </c>
      <c r="E639" s="41">
        <v>45869</v>
      </c>
      <c r="F639" s="28" t="s">
        <v>487</v>
      </c>
      <c r="G639" s="28" t="s">
        <v>489</v>
      </c>
      <c r="H639" s="28" t="s">
        <v>762</v>
      </c>
      <c r="I639" s="26">
        <v>-372838</v>
      </c>
      <c r="J639" s="26"/>
      <c r="K639" s="26">
        <v>-29827</v>
      </c>
      <c r="L639" s="26">
        <v>-402665</v>
      </c>
      <c r="M639" s="22">
        <v>45894</v>
      </c>
      <c r="N639"/>
      <c r="O639" s="23">
        <f t="shared" si="22"/>
        <v>402665</v>
      </c>
    </row>
    <row r="640" spans="1:15" x14ac:dyDescent="0.25">
      <c r="A640" s="16" t="s">
        <v>13</v>
      </c>
      <c r="B640" s="29">
        <f t="shared" si="21"/>
        <v>7</v>
      </c>
      <c r="C640" s="30" t="s">
        <v>763</v>
      </c>
      <c r="D640" s="30" t="s">
        <v>700</v>
      </c>
      <c r="E640" s="41">
        <v>45869</v>
      </c>
      <c r="F640" s="28" t="s">
        <v>487</v>
      </c>
      <c r="G640" s="28" t="s">
        <v>489</v>
      </c>
      <c r="H640" s="28" t="s">
        <v>764</v>
      </c>
      <c r="I640" s="26">
        <v>-349600</v>
      </c>
      <c r="J640" s="26"/>
      <c r="K640" s="26">
        <v>-27968</v>
      </c>
      <c r="L640" s="26">
        <v>-377568</v>
      </c>
      <c r="M640" s="22">
        <v>45894</v>
      </c>
      <c r="N640"/>
      <c r="O640" s="23">
        <f t="shared" si="22"/>
        <v>377568</v>
      </c>
    </row>
    <row r="641" spans="1:15" x14ac:dyDescent="0.25">
      <c r="A641" s="16" t="s">
        <v>13</v>
      </c>
      <c r="B641" s="29">
        <f t="shared" si="21"/>
        <v>7</v>
      </c>
      <c r="C641" s="30" t="s">
        <v>765</v>
      </c>
      <c r="D641" s="30" t="s">
        <v>700</v>
      </c>
      <c r="E641" s="41">
        <v>45869</v>
      </c>
      <c r="F641" s="28" t="s">
        <v>487</v>
      </c>
      <c r="G641" s="28" t="s">
        <v>489</v>
      </c>
      <c r="H641" s="28" t="s">
        <v>756</v>
      </c>
      <c r="I641" s="26">
        <v>-175785</v>
      </c>
      <c r="J641" s="26"/>
      <c r="K641" s="26">
        <v>-14063</v>
      </c>
      <c r="L641" s="26">
        <v>-189848</v>
      </c>
      <c r="M641" s="22">
        <v>45894</v>
      </c>
      <c r="N641"/>
      <c r="O641" s="23">
        <f t="shared" si="22"/>
        <v>189848</v>
      </c>
    </row>
    <row r="642" spans="1:15" x14ac:dyDescent="0.25">
      <c r="A642" s="16" t="s">
        <v>13</v>
      </c>
      <c r="B642" s="29">
        <f t="shared" si="21"/>
        <v>7</v>
      </c>
      <c r="C642" s="30" t="s">
        <v>766</v>
      </c>
      <c r="D642" s="30" t="s">
        <v>700</v>
      </c>
      <c r="E642" s="41">
        <v>45869</v>
      </c>
      <c r="F642" s="28" t="s">
        <v>487</v>
      </c>
      <c r="G642" s="28" t="s">
        <v>489</v>
      </c>
      <c r="H642" s="28" t="s">
        <v>767</v>
      </c>
      <c r="I642" s="26">
        <v>-219139</v>
      </c>
      <c r="J642" s="26"/>
      <c r="K642" s="26">
        <v>-17531</v>
      </c>
      <c r="L642" s="26">
        <v>-236670</v>
      </c>
      <c r="M642" s="22">
        <v>45894</v>
      </c>
      <c r="N642"/>
      <c r="O642" s="23">
        <f t="shared" si="22"/>
        <v>236670</v>
      </c>
    </row>
    <row r="643" spans="1:15" x14ac:dyDescent="0.25">
      <c r="A643" s="16" t="s">
        <v>13</v>
      </c>
      <c r="B643" s="29">
        <f t="shared" si="21"/>
        <v>7</v>
      </c>
      <c r="C643" s="30" t="s">
        <v>768</v>
      </c>
      <c r="D643" s="30" t="s">
        <v>700</v>
      </c>
      <c r="E643" s="41">
        <v>45869</v>
      </c>
      <c r="F643" s="28" t="s">
        <v>487</v>
      </c>
      <c r="G643" s="28" t="s">
        <v>489</v>
      </c>
      <c r="H643" s="28" t="s">
        <v>769</v>
      </c>
      <c r="I643" s="26">
        <v>-139518</v>
      </c>
      <c r="J643" s="26"/>
      <c r="K643" s="26">
        <v>-11161</v>
      </c>
      <c r="L643" s="26">
        <v>-150679</v>
      </c>
      <c r="M643" s="22">
        <v>45894</v>
      </c>
      <c r="N643"/>
      <c r="O643" s="23">
        <f t="shared" si="22"/>
        <v>150679</v>
      </c>
    </row>
    <row r="644" spans="1:15" x14ac:dyDescent="0.25">
      <c r="A644" s="16" t="s">
        <v>13</v>
      </c>
      <c r="B644" s="29">
        <f t="shared" ref="B644:B665" si="23">MONTH(E644)</f>
        <v>7</v>
      </c>
      <c r="C644" s="30" t="s">
        <v>770</v>
      </c>
      <c r="D644" s="30" t="s">
        <v>700</v>
      </c>
      <c r="E644" s="41">
        <v>45869</v>
      </c>
      <c r="F644" s="28" t="s">
        <v>487</v>
      </c>
      <c r="G644" s="28" t="s">
        <v>489</v>
      </c>
      <c r="H644" s="28" t="s">
        <v>767</v>
      </c>
      <c r="I644" s="26">
        <v>-437757</v>
      </c>
      <c r="J644" s="26"/>
      <c r="K644" s="26">
        <v>-35020</v>
      </c>
      <c r="L644" s="26">
        <v>-472777</v>
      </c>
      <c r="M644" s="22">
        <v>45894</v>
      </c>
      <c r="N644"/>
      <c r="O644" s="23">
        <f t="shared" si="22"/>
        <v>472777</v>
      </c>
    </row>
    <row r="645" spans="1:15" x14ac:dyDescent="0.25">
      <c r="A645" s="16" t="s">
        <v>13</v>
      </c>
      <c r="B645" s="29">
        <f t="shared" si="23"/>
        <v>7</v>
      </c>
      <c r="C645" s="30" t="s">
        <v>771</v>
      </c>
      <c r="D645" s="30" t="s">
        <v>700</v>
      </c>
      <c r="E645" s="41">
        <v>45869</v>
      </c>
      <c r="F645" s="28" t="s">
        <v>487</v>
      </c>
      <c r="G645" s="28" t="s">
        <v>489</v>
      </c>
      <c r="H645" s="28" t="s">
        <v>772</v>
      </c>
      <c r="I645" s="26">
        <v>-332252</v>
      </c>
      <c r="J645" s="26"/>
      <c r="K645" s="26">
        <v>-26580</v>
      </c>
      <c r="L645" s="26">
        <v>-358832</v>
      </c>
      <c r="M645" s="22">
        <v>45894</v>
      </c>
      <c r="N645"/>
      <c r="O645" s="23">
        <f t="shared" si="22"/>
        <v>358832</v>
      </c>
    </row>
    <row r="646" spans="1:15" x14ac:dyDescent="0.25">
      <c r="A646" s="16" t="s">
        <v>13</v>
      </c>
      <c r="B646" s="29">
        <f t="shared" si="23"/>
        <v>7</v>
      </c>
      <c r="C646" s="30" t="s">
        <v>773</v>
      </c>
      <c r="D646" s="30" t="s">
        <v>700</v>
      </c>
      <c r="E646" s="41">
        <v>45869</v>
      </c>
      <c r="F646" s="28" t="s">
        <v>487</v>
      </c>
      <c r="G646" s="28" t="s">
        <v>489</v>
      </c>
      <c r="H646" s="28" t="s">
        <v>774</v>
      </c>
      <c r="I646" s="26">
        <v>-106026</v>
      </c>
      <c r="J646" s="26"/>
      <c r="K646" s="26">
        <v>-8482</v>
      </c>
      <c r="L646" s="26">
        <v>-114508</v>
      </c>
      <c r="M646" s="22">
        <v>45894</v>
      </c>
      <c r="N646"/>
      <c r="O646" s="23">
        <f t="shared" si="22"/>
        <v>114508</v>
      </c>
    </row>
    <row r="647" spans="1:15" x14ac:dyDescent="0.25">
      <c r="A647" s="16" t="s">
        <v>13</v>
      </c>
      <c r="B647" s="29">
        <f t="shared" si="23"/>
        <v>7</v>
      </c>
      <c r="C647" s="30" t="s">
        <v>775</v>
      </c>
      <c r="D647" s="30" t="s">
        <v>700</v>
      </c>
      <c r="E647" s="41">
        <v>45869</v>
      </c>
      <c r="F647" s="28" t="s">
        <v>487</v>
      </c>
      <c r="G647" s="28" t="s">
        <v>489</v>
      </c>
      <c r="H647" s="28" t="s">
        <v>776</v>
      </c>
      <c r="I647" s="26">
        <v>-113113</v>
      </c>
      <c r="J647" s="26"/>
      <c r="K647" s="26">
        <v>-9049</v>
      </c>
      <c r="L647" s="26">
        <v>-122162</v>
      </c>
      <c r="M647" s="22">
        <v>45894</v>
      </c>
      <c r="N647"/>
      <c r="O647" s="23">
        <f t="shared" si="22"/>
        <v>122162</v>
      </c>
    </row>
    <row r="648" spans="1:15" x14ac:dyDescent="0.25">
      <c r="A648" s="16" t="s">
        <v>13</v>
      </c>
      <c r="B648" s="29">
        <f t="shared" si="23"/>
        <v>7</v>
      </c>
      <c r="C648" s="30" t="s">
        <v>777</v>
      </c>
      <c r="D648" s="30" t="s">
        <v>700</v>
      </c>
      <c r="E648" s="41">
        <v>45869</v>
      </c>
      <c r="F648" s="28" t="s">
        <v>487</v>
      </c>
      <c r="G648" s="28" t="s">
        <v>489</v>
      </c>
      <c r="H648" s="28" t="s">
        <v>778</v>
      </c>
      <c r="I648" s="26">
        <v>-279036</v>
      </c>
      <c r="J648" s="26"/>
      <c r="K648" s="26">
        <v>-22323</v>
      </c>
      <c r="L648" s="26">
        <v>-301359</v>
      </c>
      <c r="M648" s="22">
        <v>45894</v>
      </c>
      <c r="N648"/>
      <c r="O648" s="23">
        <f t="shared" si="22"/>
        <v>301359</v>
      </c>
    </row>
    <row r="649" spans="1:15" x14ac:dyDescent="0.25">
      <c r="A649" s="16" t="s">
        <v>13</v>
      </c>
      <c r="B649" s="29">
        <f t="shared" si="23"/>
        <v>7</v>
      </c>
      <c r="C649" s="30" t="s">
        <v>779</v>
      </c>
      <c r="D649" s="30" t="s">
        <v>700</v>
      </c>
      <c r="E649" s="41">
        <v>45869</v>
      </c>
      <c r="F649" s="28" t="s">
        <v>487</v>
      </c>
      <c r="G649" s="28" t="s">
        <v>489</v>
      </c>
      <c r="H649" s="28" t="s">
        <v>780</v>
      </c>
      <c r="I649" s="26">
        <v>-325165</v>
      </c>
      <c r="J649" s="26"/>
      <c r="K649" s="26">
        <v>-26013</v>
      </c>
      <c r="L649" s="26">
        <v>-351178</v>
      </c>
      <c r="M649" s="22">
        <v>45894</v>
      </c>
      <c r="N649"/>
      <c r="O649" s="23">
        <f t="shared" si="22"/>
        <v>351178</v>
      </c>
    </row>
    <row r="650" spans="1:15" x14ac:dyDescent="0.25">
      <c r="A650" s="16" t="s">
        <v>13</v>
      </c>
      <c r="B650" s="29">
        <f t="shared" si="23"/>
        <v>7</v>
      </c>
      <c r="C650" s="30" t="s">
        <v>781</v>
      </c>
      <c r="D650" s="30" t="s">
        <v>700</v>
      </c>
      <c r="E650" s="41">
        <v>45869</v>
      </c>
      <c r="F650" s="28" t="s">
        <v>487</v>
      </c>
      <c r="G650" s="28" t="s">
        <v>489</v>
      </c>
      <c r="H650" s="28" t="s">
        <v>711</v>
      </c>
      <c r="I650" s="26">
        <v>-543783</v>
      </c>
      <c r="J650" s="26"/>
      <c r="K650" s="26">
        <v>-43502</v>
      </c>
      <c r="L650" s="26">
        <v>-587285</v>
      </c>
      <c r="M650" s="22">
        <v>45894</v>
      </c>
      <c r="N650"/>
      <c r="O650" s="23">
        <f t="shared" si="22"/>
        <v>587285</v>
      </c>
    </row>
    <row r="651" spans="1:15" x14ac:dyDescent="0.25">
      <c r="A651" s="16" t="s">
        <v>13</v>
      </c>
      <c r="B651" s="29">
        <f t="shared" si="23"/>
        <v>7</v>
      </c>
      <c r="C651" s="30" t="s">
        <v>782</v>
      </c>
      <c r="D651" s="30" t="s">
        <v>700</v>
      </c>
      <c r="E651" s="41">
        <v>45869</v>
      </c>
      <c r="F651" s="28" t="s">
        <v>487</v>
      </c>
      <c r="G651" s="28" t="s">
        <v>489</v>
      </c>
      <c r="H651" s="28" t="s">
        <v>783</v>
      </c>
      <c r="I651" s="26">
        <v>-105505</v>
      </c>
      <c r="J651" s="26"/>
      <c r="K651" s="26">
        <v>-8440</v>
      </c>
      <c r="L651" s="26">
        <v>-113945</v>
      </c>
      <c r="M651" s="22">
        <v>45894</v>
      </c>
      <c r="N651"/>
      <c r="O651" s="23">
        <f t="shared" si="22"/>
        <v>113945</v>
      </c>
    </row>
    <row r="652" spans="1:15" x14ac:dyDescent="0.25">
      <c r="A652" s="16" t="s">
        <v>13</v>
      </c>
      <c r="B652" s="29">
        <f t="shared" si="23"/>
        <v>7</v>
      </c>
      <c r="C652" s="30" t="s">
        <v>784</v>
      </c>
      <c r="D652" s="30" t="s">
        <v>700</v>
      </c>
      <c r="E652" s="41">
        <v>45869</v>
      </c>
      <c r="F652" s="28" t="s">
        <v>487</v>
      </c>
      <c r="G652" s="28" t="s">
        <v>489</v>
      </c>
      <c r="H652" s="28" t="s">
        <v>785</v>
      </c>
      <c r="I652" s="26">
        <v>-295985</v>
      </c>
      <c r="J652" s="26"/>
      <c r="K652" s="26">
        <v>-23679</v>
      </c>
      <c r="L652" s="26">
        <v>-319664</v>
      </c>
      <c r="M652" s="22">
        <v>45894</v>
      </c>
      <c r="N652"/>
      <c r="O652" s="23">
        <f t="shared" si="22"/>
        <v>319664</v>
      </c>
    </row>
    <row r="653" spans="1:15" x14ac:dyDescent="0.25">
      <c r="A653" s="16" t="s">
        <v>13</v>
      </c>
      <c r="B653" s="29">
        <f t="shared" si="23"/>
        <v>7</v>
      </c>
      <c r="C653" s="30" t="s">
        <v>786</v>
      </c>
      <c r="D653" s="30" t="s">
        <v>700</v>
      </c>
      <c r="E653" s="41">
        <v>45869</v>
      </c>
      <c r="F653" s="28" t="s">
        <v>487</v>
      </c>
      <c r="G653" s="28" t="s">
        <v>489</v>
      </c>
      <c r="H653" s="28" t="s">
        <v>718</v>
      </c>
      <c r="I653" s="26">
        <v>-105505</v>
      </c>
      <c r="J653" s="26"/>
      <c r="K653" s="26">
        <v>-8440</v>
      </c>
      <c r="L653" s="26">
        <v>-113945</v>
      </c>
      <c r="M653" s="22">
        <v>45894</v>
      </c>
      <c r="N653"/>
      <c r="O653" s="23">
        <f t="shared" si="22"/>
        <v>113945</v>
      </c>
    </row>
    <row r="654" spans="1:15" x14ac:dyDescent="0.25">
      <c r="A654" s="16" t="s">
        <v>13</v>
      </c>
      <c r="B654" s="29">
        <f t="shared" si="23"/>
        <v>7</v>
      </c>
      <c r="C654" s="30" t="s">
        <v>787</v>
      </c>
      <c r="D654" s="30" t="s">
        <v>700</v>
      </c>
      <c r="E654" s="41">
        <v>45869</v>
      </c>
      <c r="F654" s="28" t="s">
        <v>487</v>
      </c>
      <c r="G654" s="28" t="s">
        <v>489</v>
      </c>
      <c r="H654" s="28" t="s">
        <v>742</v>
      </c>
      <c r="I654" s="26">
        <v>-113113</v>
      </c>
      <c r="J654" s="26"/>
      <c r="K654" s="26">
        <v>-9049</v>
      </c>
      <c r="L654" s="26">
        <v>-122162</v>
      </c>
      <c r="M654" s="22">
        <v>45894</v>
      </c>
      <c r="N654"/>
      <c r="O654" s="23">
        <f t="shared" si="22"/>
        <v>122162</v>
      </c>
    </row>
    <row r="655" spans="1:15" ht="25.5" x14ac:dyDescent="0.25">
      <c r="A655" s="16" t="s">
        <v>13</v>
      </c>
      <c r="B655" s="29">
        <f t="shared" si="23"/>
        <v>7</v>
      </c>
      <c r="C655" s="30" t="s">
        <v>788</v>
      </c>
      <c r="D655" s="30" t="s">
        <v>700</v>
      </c>
      <c r="E655" s="41">
        <v>45869</v>
      </c>
      <c r="F655" s="28" t="s">
        <v>487</v>
      </c>
      <c r="G655" s="28" t="s">
        <v>489</v>
      </c>
      <c r="H655" s="28" t="s">
        <v>730</v>
      </c>
      <c r="I655" s="26">
        <v>-143019</v>
      </c>
      <c r="J655" s="26"/>
      <c r="K655" s="26">
        <v>-11442</v>
      </c>
      <c r="L655" s="26">
        <v>-154461</v>
      </c>
      <c r="M655" s="22">
        <v>45894</v>
      </c>
      <c r="N655"/>
      <c r="O655" s="23">
        <f t="shared" si="22"/>
        <v>154461</v>
      </c>
    </row>
    <row r="656" spans="1:15" x14ac:dyDescent="0.25">
      <c r="A656" s="16" t="s">
        <v>562</v>
      </c>
      <c r="B656" s="29">
        <f t="shared" si="23"/>
        <v>7</v>
      </c>
      <c r="C656" s="30" t="s">
        <v>789</v>
      </c>
      <c r="D656" s="30" t="s">
        <v>700</v>
      </c>
      <c r="E656" s="41">
        <v>45869</v>
      </c>
      <c r="F656" s="28" t="s">
        <v>487</v>
      </c>
      <c r="G656" s="28" t="s">
        <v>489</v>
      </c>
      <c r="H656" s="28" t="s">
        <v>790</v>
      </c>
      <c r="I656" s="26"/>
      <c r="J656" s="26"/>
      <c r="K656" s="26"/>
      <c r="L656" s="26">
        <v>-5714968</v>
      </c>
      <c r="M656" s="22">
        <v>45894</v>
      </c>
      <c r="N656" s="71">
        <f t="shared" ref="N656:N664" si="24">L656/1.08</f>
        <v>-5291637.0370370364</v>
      </c>
      <c r="O656" s="71">
        <f t="shared" ref="O656:O664" si="25">L656-N656</f>
        <v>-423330.96296296362</v>
      </c>
    </row>
    <row r="657" spans="1:15" x14ac:dyDescent="0.25">
      <c r="A657" s="16" t="s">
        <v>562</v>
      </c>
      <c r="B657" s="29">
        <f t="shared" si="23"/>
        <v>7</v>
      </c>
      <c r="C657" s="123" t="s">
        <v>1241</v>
      </c>
      <c r="D657" t="s">
        <v>24</v>
      </c>
      <c r="E657" s="41">
        <v>45869</v>
      </c>
      <c r="F657" s="28"/>
      <c r="G657" s="28"/>
      <c r="H657" s="28" t="s">
        <v>791</v>
      </c>
      <c r="I657" s="61"/>
      <c r="J657" s="61"/>
      <c r="K657" s="26"/>
      <c r="L657" s="26">
        <v>-4913662</v>
      </c>
      <c r="M657" s="22">
        <v>45894</v>
      </c>
      <c r="N657" s="71">
        <f t="shared" si="24"/>
        <v>-4549687.0370370364</v>
      </c>
      <c r="O657" s="71">
        <f t="shared" si="25"/>
        <v>-363974.96296296362</v>
      </c>
    </row>
    <row r="658" spans="1:15" x14ac:dyDescent="0.25">
      <c r="A658" s="16" t="s">
        <v>562</v>
      </c>
      <c r="B658" s="29">
        <f t="shared" si="23"/>
        <v>7</v>
      </c>
      <c r="C658" s="30"/>
      <c r="D658" s="30"/>
      <c r="E658" s="41">
        <v>45869</v>
      </c>
      <c r="F658" s="28"/>
      <c r="G658" s="28"/>
      <c r="H658" s="28" t="s">
        <v>792</v>
      </c>
      <c r="I658" s="26"/>
      <c r="J658" s="26"/>
      <c r="K658" s="26"/>
      <c r="L658">
        <v>-2267844</v>
      </c>
      <c r="M658" s="22">
        <v>45894</v>
      </c>
      <c r="N658" s="71">
        <f t="shared" si="24"/>
        <v>-2099855.5555555555</v>
      </c>
      <c r="O658" s="71">
        <f t="shared" si="25"/>
        <v>-167988.4444444445</v>
      </c>
    </row>
    <row r="659" spans="1:15" x14ac:dyDescent="0.25">
      <c r="A659" s="16" t="s">
        <v>562</v>
      </c>
      <c r="B659" s="29">
        <f t="shared" si="23"/>
        <v>8</v>
      </c>
      <c r="C659" s="87"/>
      <c r="D659" s="30" t="s">
        <v>1077</v>
      </c>
      <c r="E659" s="88">
        <v>45900</v>
      </c>
      <c r="F659" s="28" t="s">
        <v>487</v>
      </c>
      <c r="G659" s="28" t="s">
        <v>489</v>
      </c>
      <c r="H659" s="28" t="s">
        <v>1074</v>
      </c>
      <c r="I659" s="90"/>
      <c r="J659" s="90"/>
      <c r="K659" s="26"/>
      <c r="L659" s="26">
        <v>-4949068.01</v>
      </c>
      <c r="M659" s="22">
        <v>45900</v>
      </c>
      <c r="N659" s="71">
        <f t="shared" si="24"/>
        <v>-4582470.3796296287</v>
      </c>
      <c r="O659" s="71">
        <f t="shared" si="25"/>
        <v>-366597.63037037104</v>
      </c>
    </row>
    <row r="660" spans="1:15" x14ac:dyDescent="0.25">
      <c r="A660" s="16" t="s">
        <v>562</v>
      </c>
      <c r="B660" s="29">
        <f t="shared" si="23"/>
        <v>8</v>
      </c>
      <c r="C660" s="123" t="s">
        <v>1241</v>
      </c>
      <c r="D660" t="s">
        <v>24</v>
      </c>
      <c r="E660" s="88">
        <v>45900</v>
      </c>
      <c r="F660" s="28" t="s">
        <v>487</v>
      </c>
      <c r="G660" s="28" t="s">
        <v>489</v>
      </c>
      <c r="H660" s="28" t="s">
        <v>1075</v>
      </c>
      <c r="I660" s="90"/>
      <c r="J660" s="90"/>
      <c r="K660" s="26"/>
      <c r="L660" s="26">
        <v>-4255151.0599999996</v>
      </c>
      <c r="M660" s="22">
        <v>45894</v>
      </c>
      <c r="N660" s="71">
        <f>L660/1.08</f>
        <v>-3939954.6851851847</v>
      </c>
      <c r="O660" s="71">
        <f t="shared" si="25"/>
        <v>-315196.37481481489</v>
      </c>
    </row>
    <row r="661" spans="1:15" x14ac:dyDescent="0.25">
      <c r="A661" s="16" t="s">
        <v>562</v>
      </c>
      <c r="B661" s="29">
        <f t="shared" si="23"/>
        <v>8</v>
      </c>
      <c r="C661" s="87"/>
      <c r="D661" s="30"/>
      <c r="E661" s="88">
        <v>45900</v>
      </c>
      <c r="F661" s="28" t="s">
        <v>487</v>
      </c>
      <c r="G661" s="28" t="s">
        <v>489</v>
      </c>
      <c r="H661" s="28" t="s">
        <v>1076</v>
      </c>
      <c r="I661" s="90"/>
      <c r="J661" s="90"/>
      <c r="K661" s="26"/>
      <c r="L661" s="26">
        <v>-1963916</v>
      </c>
      <c r="M661" s="22"/>
      <c r="N661" s="71">
        <f t="shared" si="24"/>
        <v>-1818440.7407407407</v>
      </c>
      <c r="O661" s="71">
        <f t="shared" si="25"/>
        <v>-145475.25925925933</v>
      </c>
    </row>
    <row r="662" spans="1:15" ht="105" x14ac:dyDescent="0.25">
      <c r="A662" s="16" t="s">
        <v>562</v>
      </c>
      <c r="B662" s="29">
        <v>9</v>
      </c>
      <c r="C662" s="87">
        <v>1810</v>
      </c>
      <c r="D662" s="30" t="s">
        <v>1077</v>
      </c>
      <c r="E662" s="88" t="s">
        <v>1078</v>
      </c>
      <c r="F662" s="28" t="s">
        <v>487</v>
      </c>
      <c r="G662" s="28" t="s">
        <v>489</v>
      </c>
      <c r="H662" s="28" t="s">
        <v>1079</v>
      </c>
      <c r="I662" s="90"/>
      <c r="J662" s="90"/>
      <c r="K662" s="90"/>
      <c r="L662" s="26">
        <v>-5491966.8700000001</v>
      </c>
      <c r="M662" s="120" t="s">
        <v>1238</v>
      </c>
      <c r="N662" s="71">
        <f t="shared" si="24"/>
        <v>-5085154.5092592593</v>
      </c>
      <c r="O662" s="71">
        <f t="shared" si="25"/>
        <v>-406812.36074074078</v>
      </c>
    </row>
    <row r="663" spans="1:15" x14ac:dyDescent="0.25">
      <c r="A663" s="16" t="s">
        <v>562</v>
      </c>
      <c r="B663" s="29">
        <v>9</v>
      </c>
      <c r="C663" s="87"/>
      <c r="D663" s="30"/>
      <c r="E663" s="88" t="s">
        <v>1078</v>
      </c>
      <c r="F663" s="89"/>
      <c r="G663" s="89"/>
      <c r="H663" s="28" t="s">
        <v>1237</v>
      </c>
      <c r="I663" s="90"/>
      <c r="J663" s="90"/>
      <c r="K663" s="90"/>
      <c r="L663" s="26">
        <v>-4721929</v>
      </c>
      <c r="M663" s="22"/>
      <c r="N663" s="71">
        <f t="shared" si="24"/>
        <v>-4372156.4814814813</v>
      </c>
      <c r="O663" s="71">
        <f t="shared" si="25"/>
        <v>-349772.51851851866</v>
      </c>
    </row>
    <row r="664" spans="1:15" x14ac:dyDescent="0.25">
      <c r="A664" s="16" t="s">
        <v>562</v>
      </c>
      <c r="B664" s="29">
        <v>9</v>
      </c>
      <c r="C664" s="87"/>
      <c r="D664" s="30"/>
      <c r="E664" s="88" t="s">
        <v>1078</v>
      </c>
      <c r="F664" s="89"/>
      <c r="G664" s="89"/>
      <c r="H664" s="28" t="s">
        <v>1236</v>
      </c>
      <c r="I664" s="90"/>
      <c r="J664" s="90"/>
      <c r="K664" s="90"/>
      <c r="L664" s="26">
        <v>-2179352</v>
      </c>
      <c r="M664" s="22"/>
      <c r="N664" s="71">
        <f t="shared" si="24"/>
        <v>-2017918.5185185184</v>
      </c>
      <c r="O664" s="71">
        <f t="shared" si="25"/>
        <v>-161433.48148148158</v>
      </c>
    </row>
    <row r="665" spans="1:15" x14ac:dyDescent="0.25">
      <c r="A665" s="16" t="s">
        <v>12</v>
      </c>
      <c r="B665" s="29">
        <f t="shared" si="23"/>
        <v>8</v>
      </c>
      <c r="C665" s="63" t="s">
        <v>809</v>
      </c>
      <c r="D665" s="30" t="s">
        <v>24</v>
      </c>
      <c r="E665" s="62">
        <v>45870</v>
      </c>
      <c r="F665" s="63" t="s">
        <v>487</v>
      </c>
      <c r="G665" s="63" t="s">
        <v>489</v>
      </c>
      <c r="H665" s="63" t="s">
        <v>503</v>
      </c>
      <c r="I665" s="64">
        <v>1812275</v>
      </c>
      <c r="J665" s="64"/>
      <c r="K665" s="64">
        <v>144982</v>
      </c>
      <c r="L665" s="64">
        <v>1957257</v>
      </c>
      <c r="M665" s="22">
        <v>45925</v>
      </c>
      <c r="N665"/>
      <c r="O665"/>
    </row>
    <row r="666" spans="1:15" x14ac:dyDescent="0.25">
      <c r="A666" s="16" t="s">
        <v>12</v>
      </c>
      <c r="B666" s="29">
        <f t="shared" ref="B666:B729" si="26">MONTH(E666)</f>
        <v>8</v>
      </c>
      <c r="C666" s="63" t="s">
        <v>810</v>
      </c>
      <c r="D666" s="30" t="s">
        <v>24</v>
      </c>
      <c r="E666" s="62">
        <v>45871</v>
      </c>
      <c r="F666" s="63" t="s">
        <v>487</v>
      </c>
      <c r="G666" s="63" t="s">
        <v>489</v>
      </c>
      <c r="H666" s="63" t="s">
        <v>540</v>
      </c>
      <c r="I666" s="64">
        <v>1227720</v>
      </c>
      <c r="J666" s="64"/>
      <c r="K666" s="64">
        <v>98218</v>
      </c>
      <c r="L666" s="64">
        <v>1325938</v>
      </c>
      <c r="M666" s="22">
        <v>45925</v>
      </c>
      <c r="N666"/>
      <c r="O666"/>
    </row>
    <row r="667" spans="1:15" x14ac:dyDescent="0.25">
      <c r="A667" s="16" t="s">
        <v>12</v>
      </c>
      <c r="B667" s="29">
        <f t="shared" si="26"/>
        <v>8</v>
      </c>
      <c r="C667" s="63" t="s">
        <v>811</v>
      </c>
      <c r="D667" s="30" t="s">
        <v>24</v>
      </c>
      <c r="E667" s="62">
        <v>45871</v>
      </c>
      <c r="F667" s="63" t="s">
        <v>487</v>
      </c>
      <c r="G667" s="63" t="s">
        <v>489</v>
      </c>
      <c r="H667" s="63" t="s">
        <v>507</v>
      </c>
      <c r="I667" s="64">
        <v>1254531</v>
      </c>
      <c r="J667" s="64"/>
      <c r="K667" s="64">
        <v>100362</v>
      </c>
      <c r="L667" s="64">
        <v>1354893</v>
      </c>
      <c r="M667" s="22">
        <v>45925</v>
      </c>
      <c r="N667"/>
      <c r="O667"/>
    </row>
    <row r="668" spans="1:15" x14ac:dyDescent="0.25">
      <c r="A668" s="16" t="s">
        <v>12</v>
      </c>
      <c r="B668" s="29">
        <f t="shared" si="26"/>
        <v>8</v>
      </c>
      <c r="C668" s="63" t="s">
        <v>812</v>
      </c>
      <c r="D668" s="30" t="s">
        <v>24</v>
      </c>
      <c r="E668" s="62">
        <v>45873</v>
      </c>
      <c r="F668" s="63" t="s">
        <v>487</v>
      </c>
      <c r="G668" s="63" t="s">
        <v>489</v>
      </c>
      <c r="H668" s="63" t="s">
        <v>494</v>
      </c>
      <c r="I668" s="64">
        <v>2199047</v>
      </c>
      <c r="J668" s="64"/>
      <c r="K668" s="64">
        <v>175924</v>
      </c>
      <c r="L668" s="64">
        <v>2374971</v>
      </c>
      <c r="M668" s="22">
        <v>45925</v>
      </c>
      <c r="N668"/>
      <c r="O668"/>
    </row>
    <row r="669" spans="1:15" x14ac:dyDescent="0.25">
      <c r="A669" s="16" t="s">
        <v>12</v>
      </c>
      <c r="B669" s="29">
        <f t="shared" si="26"/>
        <v>8</v>
      </c>
      <c r="C669" s="63" t="s">
        <v>813</v>
      </c>
      <c r="D669" s="30" t="s">
        <v>24</v>
      </c>
      <c r="E669" s="62">
        <v>45873</v>
      </c>
      <c r="F669" s="63" t="s">
        <v>487</v>
      </c>
      <c r="G669" s="63" t="s">
        <v>489</v>
      </c>
      <c r="H669" s="63" t="s">
        <v>505</v>
      </c>
      <c r="I669" s="64">
        <v>1655667</v>
      </c>
      <c r="J669" s="64"/>
      <c r="K669" s="64">
        <v>132453</v>
      </c>
      <c r="L669" s="64">
        <v>1788120</v>
      </c>
      <c r="M669" s="22">
        <v>45925</v>
      </c>
      <c r="N669"/>
      <c r="O669"/>
    </row>
    <row r="670" spans="1:15" x14ac:dyDescent="0.25">
      <c r="A670" s="16" t="s">
        <v>12</v>
      </c>
      <c r="B670" s="29">
        <f t="shared" si="26"/>
        <v>8</v>
      </c>
      <c r="C670" s="63" t="s">
        <v>814</v>
      </c>
      <c r="D670" s="30" t="s">
        <v>24</v>
      </c>
      <c r="E670" s="62">
        <v>45873</v>
      </c>
      <c r="F670" s="63" t="s">
        <v>487</v>
      </c>
      <c r="G670" s="63" t="s">
        <v>489</v>
      </c>
      <c r="H670" s="63" t="s">
        <v>545</v>
      </c>
      <c r="I670" s="64">
        <v>633030</v>
      </c>
      <c r="J670" s="64"/>
      <c r="K670" s="64">
        <v>50642</v>
      </c>
      <c r="L670" s="64">
        <v>683672</v>
      </c>
      <c r="M670" s="22">
        <v>45925</v>
      </c>
      <c r="N670"/>
      <c r="O670"/>
    </row>
    <row r="671" spans="1:15" x14ac:dyDescent="0.25">
      <c r="A671" s="16" t="s">
        <v>12</v>
      </c>
      <c r="B671" s="29">
        <f t="shared" si="26"/>
        <v>8</v>
      </c>
      <c r="C671" s="63" t="s">
        <v>815</v>
      </c>
      <c r="D671" s="30" t="s">
        <v>24</v>
      </c>
      <c r="E671" s="62">
        <v>45874</v>
      </c>
      <c r="F671" s="63" t="s">
        <v>487</v>
      </c>
      <c r="G671" s="63" t="s">
        <v>489</v>
      </c>
      <c r="H671" s="63" t="s">
        <v>503</v>
      </c>
      <c r="I671" s="64">
        <v>2387473</v>
      </c>
      <c r="J671" s="64"/>
      <c r="K671" s="64">
        <v>190998</v>
      </c>
      <c r="L671" s="64">
        <v>2578471</v>
      </c>
      <c r="M671" s="22">
        <v>45925</v>
      </c>
      <c r="N671"/>
      <c r="O671"/>
    </row>
    <row r="672" spans="1:15" x14ac:dyDescent="0.25">
      <c r="A672" s="16" t="s">
        <v>12</v>
      </c>
      <c r="B672" s="29">
        <f t="shared" si="26"/>
        <v>8</v>
      </c>
      <c r="C672" s="63" t="s">
        <v>816</v>
      </c>
      <c r="D672" s="30" t="s">
        <v>24</v>
      </c>
      <c r="E672" s="62">
        <v>45874</v>
      </c>
      <c r="F672" s="63" t="s">
        <v>487</v>
      </c>
      <c r="G672" s="63" t="s">
        <v>489</v>
      </c>
      <c r="H672" s="63" t="s">
        <v>510</v>
      </c>
      <c r="I672" s="64">
        <v>1998328</v>
      </c>
      <c r="J672" s="64"/>
      <c r="K672" s="64">
        <v>159866</v>
      </c>
      <c r="L672" s="64">
        <v>2158194</v>
      </c>
      <c r="M672" s="22">
        <v>45925</v>
      </c>
      <c r="N672"/>
      <c r="O672"/>
    </row>
    <row r="673" spans="1:15" x14ac:dyDescent="0.25">
      <c r="A673" s="16" t="s">
        <v>12</v>
      </c>
      <c r="B673" s="29">
        <f t="shared" si="26"/>
        <v>8</v>
      </c>
      <c r="C673" s="63" t="s">
        <v>817</v>
      </c>
      <c r="D673" s="30" t="s">
        <v>24</v>
      </c>
      <c r="E673" s="62">
        <v>45874</v>
      </c>
      <c r="F673" s="63" t="s">
        <v>487</v>
      </c>
      <c r="G673" s="63" t="s">
        <v>489</v>
      </c>
      <c r="H673" s="63" t="s">
        <v>901</v>
      </c>
      <c r="I673" s="64">
        <v>1225115</v>
      </c>
      <c r="J673" s="64"/>
      <c r="K673" s="64">
        <v>98009</v>
      </c>
      <c r="L673" s="64">
        <v>1323124</v>
      </c>
      <c r="M673" s="22">
        <v>45925</v>
      </c>
      <c r="N673"/>
      <c r="O673"/>
    </row>
    <row r="674" spans="1:15" x14ac:dyDescent="0.25">
      <c r="A674" s="16" t="s">
        <v>12</v>
      </c>
      <c r="B674" s="29">
        <f t="shared" si="26"/>
        <v>8</v>
      </c>
      <c r="C674" s="63" t="s">
        <v>818</v>
      </c>
      <c r="D674" s="30" t="s">
        <v>24</v>
      </c>
      <c r="E674" s="62">
        <v>45874</v>
      </c>
      <c r="F674" s="63" t="s">
        <v>487</v>
      </c>
      <c r="G674" s="63" t="s">
        <v>489</v>
      </c>
      <c r="H674" s="63" t="s">
        <v>541</v>
      </c>
      <c r="I674" s="64">
        <v>1093090</v>
      </c>
      <c r="J674" s="64"/>
      <c r="K674" s="64">
        <v>87447</v>
      </c>
      <c r="L674" s="64">
        <v>1180537</v>
      </c>
      <c r="M674" s="22">
        <v>45925</v>
      </c>
      <c r="N674"/>
      <c r="O674"/>
    </row>
    <row r="675" spans="1:15" x14ac:dyDescent="0.25">
      <c r="A675" s="16" t="s">
        <v>12</v>
      </c>
      <c r="B675" s="29">
        <f t="shared" si="26"/>
        <v>8</v>
      </c>
      <c r="C675" s="63" t="s">
        <v>819</v>
      </c>
      <c r="D675" s="30" t="s">
        <v>24</v>
      </c>
      <c r="E675" s="62">
        <v>45875</v>
      </c>
      <c r="F675" s="63" t="s">
        <v>487</v>
      </c>
      <c r="G675" s="63" t="s">
        <v>489</v>
      </c>
      <c r="H675" s="63" t="s">
        <v>544</v>
      </c>
      <c r="I675" s="64">
        <v>914360</v>
      </c>
      <c r="J675" s="64"/>
      <c r="K675" s="64">
        <v>73149</v>
      </c>
      <c r="L675" s="64">
        <v>987509</v>
      </c>
      <c r="M675" s="22">
        <v>45925</v>
      </c>
      <c r="N675"/>
      <c r="O675"/>
    </row>
    <row r="676" spans="1:15" x14ac:dyDescent="0.25">
      <c r="A676" s="16" t="s">
        <v>12</v>
      </c>
      <c r="B676" s="29">
        <f t="shared" si="26"/>
        <v>8</v>
      </c>
      <c r="C676" s="63" t="s">
        <v>820</v>
      </c>
      <c r="D676" s="30" t="s">
        <v>24</v>
      </c>
      <c r="E676" s="62">
        <v>45875</v>
      </c>
      <c r="F676" s="63" t="s">
        <v>487</v>
      </c>
      <c r="G676" s="63" t="s">
        <v>489</v>
      </c>
      <c r="H676" s="63" t="s">
        <v>531</v>
      </c>
      <c r="I676" s="64">
        <v>1660385</v>
      </c>
      <c r="J676" s="64"/>
      <c r="K676" s="64">
        <v>132831</v>
      </c>
      <c r="L676" s="64">
        <v>1793216</v>
      </c>
      <c r="M676" s="22">
        <v>45925</v>
      </c>
      <c r="N676"/>
      <c r="O676"/>
    </row>
    <row r="677" spans="1:15" x14ac:dyDescent="0.25">
      <c r="A677" s="16" t="s">
        <v>12</v>
      </c>
      <c r="B677" s="29">
        <f t="shared" si="26"/>
        <v>8</v>
      </c>
      <c r="C677" s="63" t="s">
        <v>821</v>
      </c>
      <c r="D677" s="30" t="s">
        <v>24</v>
      </c>
      <c r="E677" s="62">
        <v>45875</v>
      </c>
      <c r="F677" s="63" t="s">
        <v>487</v>
      </c>
      <c r="G677" s="63" t="s">
        <v>489</v>
      </c>
      <c r="H677" s="63" t="s">
        <v>524</v>
      </c>
      <c r="I677" s="64">
        <v>1200608</v>
      </c>
      <c r="J677" s="64"/>
      <c r="K677" s="64">
        <v>96049</v>
      </c>
      <c r="L677" s="64">
        <v>1296657</v>
      </c>
      <c r="M677" s="22">
        <v>45925</v>
      </c>
      <c r="N677"/>
      <c r="O677"/>
    </row>
    <row r="678" spans="1:15" x14ac:dyDescent="0.25">
      <c r="A678" s="16" t="s">
        <v>12</v>
      </c>
      <c r="B678" s="29">
        <f t="shared" si="26"/>
        <v>8</v>
      </c>
      <c r="C678" s="63" t="s">
        <v>822</v>
      </c>
      <c r="D678" s="30" t="s">
        <v>24</v>
      </c>
      <c r="E678" s="62">
        <v>45875</v>
      </c>
      <c r="F678" s="63" t="s">
        <v>487</v>
      </c>
      <c r="G678" s="63" t="s">
        <v>489</v>
      </c>
      <c r="H678" s="63" t="s">
        <v>508</v>
      </c>
      <c r="I678" s="64">
        <v>1306705</v>
      </c>
      <c r="J678" s="64"/>
      <c r="K678" s="64">
        <v>104536</v>
      </c>
      <c r="L678" s="64">
        <v>1411241</v>
      </c>
      <c r="M678" s="22">
        <v>45925</v>
      </c>
      <c r="N678"/>
      <c r="O678"/>
    </row>
    <row r="679" spans="1:15" x14ac:dyDescent="0.25">
      <c r="A679" s="16" t="s">
        <v>12</v>
      </c>
      <c r="B679" s="29">
        <f t="shared" si="26"/>
        <v>8</v>
      </c>
      <c r="C679" s="63" t="s">
        <v>823</v>
      </c>
      <c r="D679" s="30" t="s">
        <v>24</v>
      </c>
      <c r="E679" s="62">
        <v>45875</v>
      </c>
      <c r="F679" s="63" t="s">
        <v>487</v>
      </c>
      <c r="G679" s="63" t="s">
        <v>489</v>
      </c>
      <c r="H679" s="63" t="s">
        <v>495</v>
      </c>
      <c r="I679" s="64">
        <v>1206669</v>
      </c>
      <c r="J679" s="64"/>
      <c r="K679" s="64">
        <v>96534</v>
      </c>
      <c r="L679" s="64">
        <v>1303203</v>
      </c>
      <c r="M679" s="22">
        <v>45925</v>
      </c>
      <c r="N679"/>
      <c r="O679"/>
    </row>
    <row r="680" spans="1:15" x14ac:dyDescent="0.25">
      <c r="A680" s="16" t="s">
        <v>12</v>
      </c>
      <c r="B680" s="29">
        <f t="shared" si="26"/>
        <v>8</v>
      </c>
      <c r="C680" s="63" t="s">
        <v>824</v>
      </c>
      <c r="D680" s="30" t="s">
        <v>24</v>
      </c>
      <c r="E680" s="62">
        <v>45876</v>
      </c>
      <c r="F680" s="63" t="s">
        <v>487</v>
      </c>
      <c r="G680" s="63" t="s">
        <v>489</v>
      </c>
      <c r="H680" s="63" t="s">
        <v>519</v>
      </c>
      <c r="I680" s="64">
        <v>437000</v>
      </c>
      <c r="J680" s="64"/>
      <c r="K680" s="64">
        <v>34960</v>
      </c>
      <c r="L680" s="64">
        <v>471960</v>
      </c>
      <c r="M680" s="22">
        <v>45925</v>
      </c>
      <c r="N680"/>
      <c r="O680"/>
    </row>
    <row r="681" spans="1:15" x14ac:dyDescent="0.25">
      <c r="A681" s="16" t="s">
        <v>12</v>
      </c>
      <c r="B681" s="29">
        <f t="shared" si="26"/>
        <v>8</v>
      </c>
      <c r="C681" s="63" t="s">
        <v>825</v>
      </c>
      <c r="D681" s="30" t="s">
        <v>24</v>
      </c>
      <c r="E681" s="62">
        <v>45876</v>
      </c>
      <c r="F681" s="63" t="s">
        <v>487</v>
      </c>
      <c r="G681" s="63" t="s">
        <v>489</v>
      </c>
      <c r="H681" s="63" t="s">
        <v>525</v>
      </c>
      <c r="I681" s="64">
        <v>2869930</v>
      </c>
      <c r="J681" s="64"/>
      <c r="K681" s="64">
        <v>229594</v>
      </c>
      <c r="L681" s="64">
        <v>3099524</v>
      </c>
      <c r="M681" s="22">
        <v>45925</v>
      </c>
      <c r="N681"/>
      <c r="O681"/>
    </row>
    <row r="682" spans="1:15" x14ac:dyDescent="0.25">
      <c r="A682" s="16" t="s">
        <v>12</v>
      </c>
      <c r="B682" s="29">
        <f t="shared" si="26"/>
        <v>8</v>
      </c>
      <c r="C682" s="63" t="s">
        <v>826</v>
      </c>
      <c r="D682" s="30" t="s">
        <v>24</v>
      </c>
      <c r="E682" s="62">
        <v>45876</v>
      </c>
      <c r="F682" s="63" t="s">
        <v>487</v>
      </c>
      <c r="G682" s="63" t="s">
        <v>489</v>
      </c>
      <c r="H682" s="63" t="s">
        <v>533</v>
      </c>
      <c r="I682" s="64">
        <v>787293</v>
      </c>
      <c r="J682" s="64"/>
      <c r="K682" s="64">
        <v>62983</v>
      </c>
      <c r="L682" s="64">
        <v>850276</v>
      </c>
      <c r="M682" s="22">
        <v>45925</v>
      </c>
      <c r="N682"/>
      <c r="O682"/>
    </row>
    <row r="683" spans="1:15" x14ac:dyDescent="0.25">
      <c r="A683" s="16" t="s">
        <v>12</v>
      </c>
      <c r="B683" s="29">
        <f t="shared" si="26"/>
        <v>8</v>
      </c>
      <c r="C683" s="63" t="s">
        <v>827</v>
      </c>
      <c r="D683" s="30" t="s">
        <v>24</v>
      </c>
      <c r="E683" s="62">
        <v>45876</v>
      </c>
      <c r="F683" s="63" t="s">
        <v>487</v>
      </c>
      <c r="G683" s="63" t="s">
        <v>489</v>
      </c>
      <c r="H683" s="63" t="s">
        <v>516</v>
      </c>
      <c r="I683" s="64">
        <v>859173</v>
      </c>
      <c r="J683" s="64"/>
      <c r="K683" s="64">
        <v>68734</v>
      </c>
      <c r="L683" s="64">
        <v>927907</v>
      </c>
      <c r="M683" s="22">
        <v>45925</v>
      </c>
      <c r="N683"/>
      <c r="O683"/>
    </row>
    <row r="684" spans="1:15" x14ac:dyDescent="0.25">
      <c r="A684" s="16" t="s">
        <v>12</v>
      </c>
      <c r="B684" s="29">
        <f t="shared" si="26"/>
        <v>8</v>
      </c>
      <c r="C684" s="63" t="s">
        <v>828</v>
      </c>
      <c r="D684" s="30" t="s">
        <v>24</v>
      </c>
      <c r="E684" s="62">
        <v>45877</v>
      </c>
      <c r="F684" s="63" t="s">
        <v>487</v>
      </c>
      <c r="G684" s="63" t="s">
        <v>489</v>
      </c>
      <c r="H684" s="63" t="s">
        <v>513</v>
      </c>
      <c r="I684" s="64">
        <v>1676117</v>
      </c>
      <c r="J684" s="64"/>
      <c r="K684" s="64">
        <v>134089</v>
      </c>
      <c r="L684" s="64">
        <v>1810206</v>
      </c>
      <c r="M684" s="22">
        <v>45925</v>
      </c>
      <c r="N684"/>
      <c r="O684"/>
    </row>
    <row r="685" spans="1:15" x14ac:dyDescent="0.25">
      <c r="A685" s="16" t="s">
        <v>12</v>
      </c>
      <c r="B685" s="29">
        <f t="shared" si="26"/>
        <v>8</v>
      </c>
      <c r="C685" s="63" t="s">
        <v>829</v>
      </c>
      <c r="D685" s="30" t="s">
        <v>24</v>
      </c>
      <c r="E685" s="62">
        <v>45877</v>
      </c>
      <c r="F685" s="63" t="s">
        <v>487</v>
      </c>
      <c r="G685" s="63" t="s">
        <v>489</v>
      </c>
      <c r="H685" s="63" t="s">
        <v>521</v>
      </c>
      <c r="I685" s="64">
        <v>1444490</v>
      </c>
      <c r="J685" s="64"/>
      <c r="K685" s="64">
        <v>115559</v>
      </c>
      <c r="L685" s="64">
        <v>1560049</v>
      </c>
      <c r="M685" s="22">
        <v>45925</v>
      </c>
      <c r="N685"/>
      <c r="O685"/>
    </row>
    <row r="686" spans="1:15" x14ac:dyDescent="0.25">
      <c r="A686" s="16" t="s">
        <v>12</v>
      </c>
      <c r="B686" s="29">
        <f t="shared" si="26"/>
        <v>8</v>
      </c>
      <c r="C686" s="63" t="s">
        <v>830</v>
      </c>
      <c r="D686" s="30" t="s">
        <v>24</v>
      </c>
      <c r="E686" s="62">
        <v>45877</v>
      </c>
      <c r="F686" s="63" t="s">
        <v>487</v>
      </c>
      <c r="G686" s="63" t="s">
        <v>489</v>
      </c>
      <c r="H686" s="63" t="s">
        <v>515</v>
      </c>
      <c r="I686" s="64">
        <v>1333185</v>
      </c>
      <c r="J686" s="64"/>
      <c r="K686" s="64">
        <v>106655</v>
      </c>
      <c r="L686" s="64">
        <v>1439840</v>
      </c>
      <c r="M686" s="22">
        <v>45925</v>
      </c>
      <c r="N686"/>
      <c r="O686"/>
    </row>
    <row r="687" spans="1:15" x14ac:dyDescent="0.25">
      <c r="A687" s="16" t="s">
        <v>12</v>
      </c>
      <c r="B687" s="29">
        <f t="shared" si="26"/>
        <v>8</v>
      </c>
      <c r="C687" s="63" t="s">
        <v>831</v>
      </c>
      <c r="D687" s="30" t="s">
        <v>24</v>
      </c>
      <c r="E687" s="62">
        <v>45878</v>
      </c>
      <c r="F687" s="63" t="s">
        <v>487</v>
      </c>
      <c r="G687" s="63" t="s">
        <v>489</v>
      </c>
      <c r="H687" s="63" t="s">
        <v>503</v>
      </c>
      <c r="I687" s="64">
        <v>1463480</v>
      </c>
      <c r="J687" s="64"/>
      <c r="K687" s="64">
        <v>117078</v>
      </c>
      <c r="L687" s="64">
        <v>1580558</v>
      </c>
      <c r="M687" s="22">
        <v>45925</v>
      </c>
      <c r="N687"/>
      <c r="O687"/>
    </row>
    <row r="688" spans="1:15" x14ac:dyDescent="0.25">
      <c r="A688" s="16" t="s">
        <v>12</v>
      </c>
      <c r="B688" s="29">
        <f t="shared" si="26"/>
        <v>8</v>
      </c>
      <c r="C688" s="63" t="s">
        <v>832</v>
      </c>
      <c r="D688" s="30" t="s">
        <v>24</v>
      </c>
      <c r="E688" s="62">
        <v>45878</v>
      </c>
      <c r="F688" s="63" t="s">
        <v>487</v>
      </c>
      <c r="G688" s="63" t="s">
        <v>489</v>
      </c>
      <c r="H688" s="63" t="s">
        <v>902</v>
      </c>
      <c r="I688" s="64">
        <v>4731699</v>
      </c>
      <c r="J688" s="64"/>
      <c r="K688" s="64">
        <v>378536</v>
      </c>
      <c r="L688" s="64">
        <v>5110235</v>
      </c>
      <c r="M688" s="22">
        <v>45925</v>
      </c>
      <c r="N688"/>
      <c r="O688"/>
    </row>
    <row r="689" spans="1:15" x14ac:dyDescent="0.25">
      <c r="A689" s="16" t="s">
        <v>12</v>
      </c>
      <c r="B689" s="29">
        <f t="shared" si="26"/>
        <v>8</v>
      </c>
      <c r="C689" s="63" t="s">
        <v>833</v>
      </c>
      <c r="D689" s="30" t="s">
        <v>24</v>
      </c>
      <c r="E689" s="62">
        <v>45880</v>
      </c>
      <c r="F689" s="63" t="s">
        <v>487</v>
      </c>
      <c r="G689" s="63" t="s">
        <v>489</v>
      </c>
      <c r="H689" s="63" t="s">
        <v>494</v>
      </c>
      <c r="I689" s="64">
        <v>2043311</v>
      </c>
      <c r="J689" s="64"/>
      <c r="K689" s="64">
        <v>163465</v>
      </c>
      <c r="L689" s="64">
        <v>2206776</v>
      </c>
      <c r="M689" s="22">
        <v>45925</v>
      </c>
      <c r="N689"/>
      <c r="O689"/>
    </row>
    <row r="690" spans="1:15" x14ac:dyDescent="0.25">
      <c r="A690" s="16" t="s">
        <v>12</v>
      </c>
      <c r="B690" s="29">
        <f t="shared" si="26"/>
        <v>8</v>
      </c>
      <c r="C690" s="63" t="s">
        <v>834</v>
      </c>
      <c r="D690" s="30" t="s">
        <v>24</v>
      </c>
      <c r="E690" s="62">
        <v>45880</v>
      </c>
      <c r="F690" s="63" t="s">
        <v>487</v>
      </c>
      <c r="G690" s="63" t="s">
        <v>489</v>
      </c>
      <c r="H690" s="63" t="s">
        <v>540</v>
      </c>
      <c r="I690" s="64">
        <v>1585180</v>
      </c>
      <c r="J690" s="64"/>
      <c r="K690" s="64">
        <v>126814</v>
      </c>
      <c r="L690" s="64">
        <v>1711994</v>
      </c>
      <c r="M690" s="22">
        <v>45925</v>
      </c>
      <c r="N690"/>
      <c r="O690"/>
    </row>
    <row r="691" spans="1:15" x14ac:dyDescent="0.25">
      <c r="A691" s="16" t="s">
        <v>12</v>
      </c>
      <c r="B691" s="29">
        <f t="shared" si="26"/>
        <v>8</v>
      </c>
      <c r="C691" s="63" t="s">
        <v>835</v>
      </c>
      <c r="D691" s="30" t="s">
        <v>24</v>
      </c>
      <c r="E691" s="62">
        <v>45880</v>
      </c>
      <c r="F691" s="63" t="s">
        <v>487</v>
      </c>
      <c r="G691" s="63" t="s">
        <v>489</v>
      </c>
      <c r="H691" s="63" t="s">
        <v>496</v>
      </c>
      <c r="I691" s="64">
        <v>1034562</v>
      </c>
      <c r="J691" s="64"/>
      <c r="K691" s="64">
        <v>82765</v>
      </c>
      <c r="L691" s="64">
        <v>1117327</v>
      </c>
      <c r="M691" s="22">
        <v>45925</v>
      </c>
      <c r="N691"/>
      <c r="O691"/>
    </row>
    <row r="692" spans="1:15" x14ac:dyDescent="0.25">
      <c r="A692" s="16" t="s">
        <v>12</v>
      </c>
      <c r="B692" s="29">
        <f t="shared" si="26"/>
        <v>8</v>
      </c>
      <c r="C692" s="63" t="s">
        <v>836</v>
      </c>
      <c r="D692" s="30" t="s">
        <v>24</v>
      </c>
      <c r="E692" s="62">
        <v>45880</v>
      </c>
      <c r="F692" s="63" t="s">
        <v>487</v>
      </c>
      <c r="G692" s="63" t="s">
        <v>489</v>
      </c>
      <c r="H692" s="63" t="s">
        <v>545</v>
      </c>
      <c r="I692" s="64">
        <v>1566017</v>
      </c>
      <c r="J692" s="64"/>
      <c r="K692" s="64">
        <v>125281</v>
      </c>
      <c r="L692" s="64">
        <v>1691298</v>
      </c>
      <c r="M692" s="22">
        <v>45925</v>
      </c>
      <c r="N692"/>
      <c r="O692"/>
    </row>
    <row r="693" spans="1:15" x14ac:dyDescent="0.25">
      <c r="A693" s="16" t="s">
        <v>12</v>
      </c>
      <c r="B693" s="29">
        <f t="shared" si="26"/>
        <v>8</v>
      </c>
      <c r="C693" s="63" t="s">
        <v>837</v>
      </c>
      <c r="D693" s="30" t="s">
        <v>24</v>
      </c>
      <c r="E693" s="62">
        <v>45880</v>
      </c>
      <c r="F693" s="63" t="s">
        <v>487</v>
      </c>
      <c r="G693" s="63" t="s">
        <v>489</v>
      </c>
      <c r="H693" s="63" t="s">
        <v>515</v>
      </c>
      <c r="I693" s="64">
        <v>2513890</v>
      </c>
      <c r="J693" s="64"/>
      <c r="K693" s="64">
        <v>201111</v>
      </c>
      <c r="L693" s="64">
        <v>2715001</v>
      </c>
      <c r="M693" s="22">
        <v>45925</v>
      </c>
      <c r="N693"/>
      <c r="O693"/>
    </row>
    <row r="694" spans="1:15" x14ac:dyDescent="0.25">
      <c r="A694" s="16" t="s">
        <v>12</v>
      </c>
      <c r="B694" s="29">
        <f t="shared" si="26"/>
        <v>8</v>
      </c>
      <c r="C694" s="63" t="s">
        <v>838</v>
      </c>
      <c r="D694" s="30" t="s">
        <v>24</v>
      </c>
      <c r="E694" s="62">
        <v>45880</v>
      </c>
      <c r="F694" s="63" t="s">
        <v>487</v>
      </c>
      <c r="G694" s="63" t="s">
        <v>489</v>
      </c>
      <c r="H694" s="63" t="s">
        <v>529</v>
      </c>
      <c r="I694" s="64">
        <v>348795</v>
      </c>
      <c r="J694" s="64"/>
      <c r="K694" s="64">
        <v>27904</v>
      </c>
      <c r="L694" s="64">
        <v>376699</v>
      </c>
      <c r="M694" s="22">
        <v>45925</v>
      </c>
      <c r="N694"/>
      <c r="O694"/>
    </row>
    <row r="695" spans="1:15" x14ac:dyDescent="0.25">
      <c r="A695" s="16" t="s">
        <v>12</v>
      </c>
      <c r="B695" s="29">
        <f t="shared" si="26"/>
        <v>8</v>
      </c>
      <c r="C695" s="63" t="s">
        <v>839</v>
      </c>
      <c r="D695" s="30" t="s">
        <v>24</v>
      </c>
      <c r="E695" s="62">
        <v>45880</v>
      </c>
      <c r="F695" s="63" t="s">
        <v>487</v>
      </c>
      <c r="G695" s="63" t="s">
        <v>489</v>
      </c>
      <c r="H695" s="63" t="s">
        <v>535</v>
      </c>
      <c r="I695" s="64">
        <v>2110100</v>
      </c>
      <c r="J695" s="64"/>
      <c r="K695" s="64">
        <v>168808</v>
      </c>
      <c r="L695" s="64">
        <v>2278908</v>
      </c>
      <c r="M695" s="22">
        <v>45925</v>
      </c>
      <c r="N695"/>
      <c r="O695"/>
    </row>
    <row r="696" spans="1:15" x14ac:dyDescent="0.25">
      <c r="A696" s="16" t="s">
        <v>12</v>
      </c>
      <c r="B696" s="29">
        <f t="shared" si="26"/>
        <v>8</v>
      </c>
      <c r="C696" s="63" t="s">
        <v>840</v>
      </c>
      <c r="D696" s="30" t="s">
        <v>24</v>
      </c>
      <c r="E696" s="62">
        <v>45880</v>
      </c>
      <c r="F696" s="63" t="s">
        <v>487</v>
      </c>
      <c r="G696" s="63" t="s">
        <v>489</v>
      </c>
      <c r="H696" s="63" t="s">
        <v>499</v>
      </c>
      <c r="I696" s="64">
        <v>736802</v>
      </c>
      <c r="J696" s="64"/>
      <c r="K696" s="64">
        <v>58944</v>
      </c>
      <c r="L696" s="64">
        <v>795746</v>
      </c>
      <c r="M696" s="22">
        <v>45925</v>
      </c>
      <c r="N696"/>
      <c r="O696"/>
    </row>
    <row r="697" spans="1:15" x14ac:dyDescent="0.25">
      <c r="A697" s="16" t="s">
        <v>12</v>
      </c>
      <c r="B697" s="29">
        <f t="shared" si="26"/>
        <v>8</v>
      </c>
      <c r="C697" s="63" t="s">
        <v>841</v>
      </c>
      <c r="D697" s="30" t="s">
        <v>24</v>
      </c>
      <c r="E697" s="62">
        <v>45880</v>
      </c>
      <c r="F697" s="63" t="s">
        <v>487</v>
      </c>
      <c r="G697" s="63" t="s">
        <v>489</v>
      </c>
      <c r="H697" s="63" t="s">
        <v>512</v>
      </c>
      <c r="I697" s="64">
        <v>1157214</v>
      </c>
      <c r="J697" s="64"/>
      <c r="K697" s="64">
        <v>92577</v>
      </c>
      <c r="L697" s="64">
        <v>1249791</v>
      </c>
      <c r="M697" s="22">
        <v>45925</v>
      </c>
      <c r="N697"/>
      <c r="O697"/>
    </row>
    <row r="698" spans="1:15" x14ac:dyDescent="0.25">
      <c r="A698" s="16" t="s">
        <v>12</v>
      </c>
      <c r="B698" s="29">
        <f t="shared" si="26"/>
        <v>8</v>
      </c>
      <c r="C698" s="63" t="s">
        <v>842</v>
      </c>
      <c r="D698" s="30" t="s">
        <v>24</v>
      </c>
      <c r="E698" s="62">
        <v>45881</v>
      </c>
      <c r="F698" s="63" t="s">
        <v>487</v>
      </c>
      <c r="G698" s="63" t="s">
        <v>489</v>
      </c>
      <c r="H698" s="63" t="s">
        <v>498</v>
      </c>
      <c r="I698" s="64">
        <v>2620295</v>
      </c>
      <c r="J698" s="64"/>
      <c r="K698" s="64">
        <v>209624</v>
      </c>
      <c r="L698" s="64">
        <v>2829919</v>
      </c>
      <c r="M698" s="22">
        <v>45925</v>
      </c>
      <c r="N698"/>
      <c r="O698"/>
    </row>
    <row r="699" spans="1:15" x14ac:dyDescent="0.25">
      <c r="A699" s="16" t="s">
        <v>12</v>
      </c>
      <c r="B699" s="29">
        <f t="shared" si="26"/>
        <v>8</v>
      </c>
      <c r="C699" s="63" t="s">
        <v>843</v>
      </c>
      <c r="D699" s="30" t="s">
        <v>24</v>
      </c>
      <c r="E699" s="62">
        <v>45881</v>
      </c>
      <c r="F699" s="63" t="s">
        <v>487</v>
      </c>
      <c r="G699" s="63" t="s">
        <v>489</v>
      </c>
      <c r="H699" s="63" t="s">
        <v>505</v>
      </c>
      <c r="I699" s="64">
        <v>1356215</v>
      </c>
      <c r="J699" s="64"/>
      <c r="K699" s="64">
        <v>108497</v>
      </c>
      <c r="L699" s="64">
        <v>1464712</v>
      </c>
      <c r="M699" s="22">
        <v>45925</v>
      </c>
      <c r="N699"/>
      <c r="O699"/>
    </row>
    <row r="700" spans="1:15" x14ac:dyDescent="0.25">
      <c r="A700" s="16" t="s">
        <v>12</v>
      </c>
      <c r="B700" s="29">
        <f t="shared" si="26"/>
        <v>8</v>
      </c>
      <c r="C700" s="63" t="s">
        <v>844</v>
      </c>
      <c r="D700" s="30" t="s">
        <v>24</v>
      </c>
      <c r="E700" s="62">
        <v>45881</v>
      </c>
      <c r="F700" s="63" t="s">
        <v>487</v>
      </c>
      <c r="G700" s="63" t="s">
        <v>489</v>
      </c>
      <c r="H700" s="63" t="s">
        <v>507</v>
      </c>
      <c r="I700" s="64">
        <v>720018</v>
      </c>
      <c r="J700" s="64"/>
      <c r="K700" s="64">
        <v>57601</v>
      </c>
      <c r="L700" s="64">
        <v>777619</v>
      </c>
      <c r="M700" s="22">
        <v>45925</v>
      </c>
      <c r="N700"/>
      <c r="O700"/>
    </row>
    <row r="701" spans="1:15" x14ac:dyDescent="0.25">
      <c r="A701" s="16" t="s">
        <v>12</v>
      </c>
      <c r="B701" s="29">
        <f t="shared" si="26"/>
        <v>8</v>
      </c>
      <c r="C701" s="63" t="s">
        <v>845</v>
      </c>
      <c r="D701" s="30" t="s">
        <v>24</v>
      </c>
      <c r="E701" s="62">
        <v>45882</v>
      </c>
      <c r="F701" s="63" t="s">
        <v>487</v>
      </c>
      <c r="G701" s="63" t="s">
        <v>489</v>
      </c>
      <c r="H701" s="63" t="s">
        <v>502</v>
      </c>
      <c r="I701" s="64">
        <v>768495</v>
      </c>
      <c r="J701" s="64"/>
      <c r="K701" s="64">
        <v>61480</v>
      </c>
      <c r="L701" s="64">
        <v>829975</v>
      </c>
      <c r="M701" s="22">
        <v>45925</v>
      </c>
      <c r="N701"/>
      <c r="O701"/>
    </row>
    <row r="702" spans="1:15" x14ac:dyDescent="0.25">
      <c r="A702" s="16" t="s">
        <v>12</v>
      </c>
      <c r="B702" s="29">
        <f t="shared" si="26"/>
        <v>8</v>
      </c>
      <c r="C702" s="63" t="s">
        <v>846</v>
      </c>
      <c r="D702" s="30" t="s">
        <v>24</v>
      </c>
      <c r="E702" s="62">
        <v>45882</v>
      </c>
      <c r="F702" s="63" t="s">
        <v>487</v>
      </c>
      <c r="G702" s="63" t="s">
        <v>489</v>
      </c>
      <c r="H702" s="63" t="s">
        <v>513</v>
      </c>
      <c r="I702" s="64">
        <v>1074012</v>
      </c>
      <c r="J702" s="64"/>
      <c r="K702" s="64">
        <v>85921</v>
      </c>
      <c r="L702" s="64">
        <v>1159933</v>
      </c>
      <c r="M702" s="22">
        <v>45925</v>
      </c>
      <c r="N702"/>
      <c r="O702"/>
    </row>
    <row r="703" spans="1:15" x14ac:dyDescent="0.25">
      <c r="A703" s="16" t="s">
        <v>12</v>
      </c>
      <c r="B703" s="29">
        <f t="shared" si="26"/>
        <v>8</v>
      </c>
      <c r="C703" s="63" t="s">
        <v>847</v>
      </c>
      <c r="D703" s="30" t="s">
        <v>24</v>
      </c>
      <c r="E703" s="62">
        <v>45883</v>
      </c>
      <c r="F703" s="63" t="s">
        <v>487</v>
      </c>
      <c r="G703" s="63" t="s">
        <v>489</v>
      </c>
      <c r="H703" s="63" t="s">
        <v>492</v>
      </c>
      <c r="I703" s="64">
        <v>1427838</v>
      </c>
      <c r="J703" s="64"/>
      <c r="K703" s="64">
        <v>114227</v>
      </c>
      <c r="L703" s="64">
        <v>1542065</v>
      </c>
      <c r="M703" s="22">
        <v>45925</v>
      </c>
      <c r="N703"/>
      <c r="O703"/>
    </row>
    <row r="704" spans="1:15" x14ac:dyDescent="0.25">
      <c r="A704" s="16" t="s">
        <v>12</v>
      </c>
      <c r="B704" s="29">
        <f t="shared" si="26"/>
        <v>8</v>
      </c>
      <c r="C704" s="63" t="s">
        <v>848</v>
      </c>
      <c r="D704" s="30" t="s">
        <v>24</v>
      </c>
      <c r="E704" s="62">
        <v>45884</v>
      </c>
      <c r="F704" s="63" t="s">
        <v>487</v>
      </c>
      <c r="G704" s="63" t="s">
        <v>489</v>
      </c>
      <c r="H704" s="63" t="s">
        <v>537</v>
      </c>
      <c r="I704" s="64">
        <v>1406450</v>
      </c>
      <c r="J704" s="64"/>
      <c r="K704" s="64">
        <v>112516</v>
      </c>
      <c r="L704" s="64">
        <v>1518966</v>
      </c>
      <c r="M704" s="22">
        <v>45925</v>
      </c>
      <c r="N704"/>
      <c r="O704"/>
    </row>
    <row r="705" spans="1:15" x14ac:dyDescent="0.25">
      <c r="A705" s="16" t="s">
        <v>12</v>
      </c>
      <c r="B705" s="29">
        <f t="shared" si="26"/>
        <v>8</v>
      </c>
      <c r="C705" s="63" t="s">
        <v>849</v>
      </c>
      <c r="D705" s="30" t="s">
        <v>24</v>
      </c>
      <c r="E705" s="62">
        <v>45884</v>
      </c>
      <c r="F705" s="63" t="s">
        <v>487</v>
      </c>
      <c r="G705" s="63" t="s">
        <v>489</v>
      </c>
      <c r="H705" s="63" t="s">
        <v>536</v>
      </c>
      <c r="I705" s="64">
        <v>1264678</v>
      </c>
      <c r="J705" s="64"/>
      <c r="K705" s="64">
        <v>101174</v>
      </c>
      <c r="L705" s="64">
        <v>1365852</v>
      </c>
      <c r="M705" s="22">
        <v>45925</v>
      </c>
      <c r="N705"/>
      <c r="O705"/>
    </row>
    <row r="706" spans="1:15" x14ac:dyDescent="0.25">
      <c r="A706" s="16" t="s">
        <v>12</v>
      </c>
      <c r="B706" s="29">
        <f t="shared" si="26"/>
        <v>8</v>
      </c>
      <c r="C706" s="63" t="s">
        <v>850</v>
      </c>
      <c r="D706" s="30" t="s">
        <v>24</v>
      </c>
      <c r="E706" s="62">
        <v>45884</v>
      </c>
      <c r="F706" s="63" t="s">
        <v>487</v>
      </c>
      <c r="G706" s="63" t="s">
        <v>489</v>
      </c>
      <c r="H706" s="63" t="s">
        <v>504</v>
      </c>
      <c r="I706" s="64">
        <v>785213</v>
      </c>
      <c r="J706" s="64"/>
      <c r="K706" s="64">
        <v>62817</v>
      </c>
      <c r="L706" s="64">
        <v>848030</v>
      </c>
      <c r="M706" s="22">
        <v>45925</v>
      </c>
      <c r="N706"/>
      <c r="O706"/>
    </row>
    <row r="707" spans="1:15" x14ac:dyDescent="0.25">
      <c r="A707" s="16" t="s">
        <v>12</v>
      </c>
      <c r="B707" s="29">
        <f t="shared" si="26"/>
        <v>8</v>
      </c>
      <c r="C707" s="63" t="s">
        <v>851</v>
      </c>
      <c r="D707" s="30" t="s">
        <v>24</v>
      </c>
      <c r="E707" s="62">
        <v>45885</v>
      </c>
      <c r="F707" s="63" t="s">
        <v>487</v>
      </c>
      <c r="G707" s="63" t="s">
        <v>489</v>
      </c>
      <c r="H707" s="63" t="s">
        <v>501</v>
      </c>
      <c r="I707" s="64">
        <v>348795</v>
      </c>
      <c r="J707" s="64"/>
      <c r="K707" s="64">
        <v>27904</v>
      </c>
      <c r="L707" s="64">
        <v>376699</v>
      </c>
      <c r="M707" s="22">
        <v>45925</v>
      </c>
      <c r="N707"/>
      <c r="O707"/>
    </row>
    <row r="708" spans="1:15" x14ac:dyDescent="0.25">
      <c r="A708" s="16" t="s">
        <v>12</v>
      </c>
      <c r="B708" s="29">
        <f t="shared" si="26"/>
        <v>8</v>
      </c>
      <c r="C708" s="63" t="s">
        <v>852</v>
      </c>
      <c r="D708" s="30" t="s">
        <v>24</v>
      </c>
      <c r="E708" s="62">
        <v>45887</v>
      </c>
      <c r="F708" s="63" t="s">
        <v>487</v>
      </c>
      <c r="G708" s="63" t="s">
        <v>489</v>
      </c>
      <c r="H708" s="63" t="s">
        <v>523</v>
      </c>
      <c r="I708" s="64">
        <v>3499935</v>
      </c>
      <c r="J708" s="64"/>
      <c r="K708" s="64">
        <v>279995</v>
      </c>
      <c r="L708" s="64">
        <v>3779930</v>
      </c>
      <c r="M708" s="22">
        <v>45925</v>
      </c>
      <c r="N708"/>
      <c r="O708"/>
    </row>
    <row r="709" spans="1:15" x14ac:dyDescent="0.25">
      <c r="A709" s="16" t="s">
        <v>12</v>
      </c>
      <c r="B709" s="29">
        <f t="shared" si="26"/>
        <v>8</v>
      </c>
      <c r="C709" s="63" t="s">
        <v>853</v>
      </c>
      <c r="D709" s="30" t="s">
        <v>24</v>
      </c>
      <c r="E709" s="62">
        <v>45887</v>
      </c>
      <c r="F709" s="63" t="s">
        <v>487</v>
      </c>
      <c r="G709" s="63" t="s">
        <v>489</v>
      </c>
      <c r="H709" s="63" t="s">
        <v>697</v>
      </c>
      <c r="I709" s="64">
        <v>8266195</v>
      </c>
      <c r="J709" s="64"/>
      <c r="K709" s="64">
        <v>661296</v>
      </c>
      <c r="L709" s="64">
        <v>8927491</v>
      </c>
      <c r="M709" s="22">
        <v>45925</v>
      </c>
      <c r="N709"/>
      <c r="O709"/>
    </row>
    <row r="710" spans="1:15" x14ac:dyDescent="0.25">
      <c r="A710" s="16" t="s">
        <v>12</v>
      </c>
      <c r="B710" s="29">
        <f t="shared" si="26"/>
        <v>8</v>
      </c>
      <c r="C710" s="63" t="s">
        <v>854</v>
      </c>
      <c r="D710" s="30" t="s">
        <v>24</v>
      </c>
      <c r="E710" s="62">
        <v>45887</v>
      </c>
      <c r="F710" s="63" t="s">
        <v>487</v>
      </c>
      <c r="G710" s="63" t="s">
        <v>489</v>
      </c>
      <c r="H710" s="63" t="s">
        <v>540</v>
      </c>
      <c r="I710" s="64">
        <v>1263155</v>
      </c>
      <c r="J710" s="64"/>
      <c r="K710" s="64">
        <v>101052</v>
      </c>
      <c r="L710" s="64">
        <v>1364207</v>
      </c>
      <c r="M710" s="22">
        <v>45925</v>
      </c>
      <c r="N710"/>
      <c r="O710"/>
    </row>
    <row r="711" spans="1:15" x14ac:dyDescent="0.25">
      <c r="A711" s="16" t="s">
        <v>12</v>
      </c>
      <c r="B711" s="29">
        <f t="shared" si="26"/>
        <v>8</v>
      </c>
      <c r="C711" s="63" t="s">
        <v>855</v>
      </c>
      <c r="D711" s="30" t="s">
        <v>24</v>
      </c>
      <c r="E711" s="62">
        <v>45887</v>
      </c>
      <c r="F711" s="63" t="s">
        <v>487</v>
      </c>
      <c r="G711" s="63" t="s">
        <v>489</v>
      </c>
      <c r="H711" s="63" t="s">
        <v>509</v>
      </c>
      <c r="I711" s="64">
        <v>2270015</v>
      </c>
      <c r="J711" s="64"/>
      <c r="K711" s="64">
        <v>181601</v>
      </c>
      <c r="L711" s="64">
        <v>2451616</v>
      </c>
      <c r="M711" s="22">
        <v>45925</v>
      </c>
      <c r="N711"/>
      <c r="O711"/>
    </row>
    <row r="712" spans="1:15" x14ac:dyDescent="0.25">
      <c r="A712" s="16" t="s">
        <v>12</v>
      </c>
      <c r="B712" s="29">
        <f t="shared" si="26"/>
        <v>8</v>
      </c>
      <c r="C712" s="63" t="s">
        <v>856</v>
      </c>
      <c r="D712" s="30" t="s">
        <v>24</v>
      </c>
      <c r="E712" s="62">
        <v>45887</v>
      </c>
      <c r="F712" s="63" t="s">
        <v>487</v>
      </c>
      <c r="G712" s="63" t="s">
        <v>489</v>
      </c>
      <c r="H712" s="63" t="s">
        <v>499</v>
      </c>
      <c r="I712" s="64">
        <v>876320</v>
      </c>
      <c r="J712" s="64"/>
      <c r="K712" s="64">
        <v>70106</v>
      </c>
      <c r="L712" s="64">
        <v>946426</v>
      </c>
      <c r="M712" s="22">
        <v>45925</v>
      </c>
      <c r="N712"/>
      <c r="O712"/>
    </row>
    <row r="713" spans="1:15" x14ac:dyDescent="0.25">
      <c r="A713" s="16" t="s">
        <v>12</v>
      </c>
      <c r="B713" s="29">
        <f t="shared" si="26"/>
        <v>8</v>
      </c>
      <c r="C713" s="63" t="s">
        <v>857</v>
      </c>
      <c r="D713" s="30" t="s">
        <v>24</v>
      </c>
      <c r="E713" s="62">
        <v>45887</v>
      </c>
      <c r="F713" s="63" t="s">
        <v>487</v>
      </c>
      <c r="G713" s="63" t="s">
        <v>489</v>
      </c>
      <c r="H713" s="63" t="s">
        <v>495</v>
      </c>
      <c r="I713" s="64">
        <v>1193002</v>
      </c>
      <c r="J713" s="64"/>
      <c r="K713" s="64">
        <v>95440</v>
      </c>
      <c r="L713" s="64">
        <v>1288442</v>
      </c>
      <c r="M713" s="22">
        <v>45925</v>
      </c>
      <c r="N713"/>
      <c r="O713"/>
    </row>
    <row r="714" spans="1:15" x14ac:dyDescent="0.25">
      <c r="A714" s="16" t="s">
        <v>12</v>
      </c>
      <c r="B714" s="29">
        <f t="shared" si="26"/>
        <v>8</v>
      </c>
      <c r="C714" s="63" t="s">
        <v>858</v>
      </c>
      <c r="D714" s="30" t="s">
        <v>24</v>
      </c>
      <c r="E714" s="62">
        <v>45887</v>
      </c>
      <c r="F714" s="63" t="s">
        <v>487</v>
      </c>
      <c r="G714" s="63" t="s">
        <v>489</v>
      </c>
      <c r="H714" s="63" t="s">
        <v>496</v>
      </c>
      <c r="I714" s="64">
        <v>1314506</v>
      </c>
      <c r="J714" s="64"/>
      <c r="K714" s="64">
        <v>105160</v>
      </c>
      <c r="L714" s="64">
        <v>1419666</v>
      </c>
      <c r="M714" s="22">
        <v>45925</v>
      </c>
      <c r="N714"/>
      <c r="O714"/>
    </row>
    <row r="715" spans="1:15" x14ac:dyDescent="0.25">
      <c r="A715" s="16" t="s">
        <v>12</v>
      </c>
      <c r="B715" s="29">
        <f t="shared" si="26"/>
        <v>8</v>
      </c>
      <c r="C715" s="63" t="s">
        <v>859</v>
      </c>
      <c r="D715" s="30" t="s">
        <v>24</v>
      </c>
      <c r="E715" s="62">
        <v>45888</v>
      </c>
      <c r="F715" s="63" t="s">
        <v>487</v>
      </c>
      <c r="G715" s="63" t="s">
        <v>489</v>
      </c>
      <c r="H715" s="63" t="s">
        <v>517</v>
      </c>
      <c r="I715" s="64">
        <v>1403325</v>
      </c>
      <c r="J715" s="64"/>
      <c r="K715" s="64">
        <v>112266</v>
      </c>
      <c r="L715" s="64">
        <v>1515591</v>
      </c>
      <c r="M715" s="22">
        <v>45925</v>
      </c>
      <c r="N715"/>
      <c r="O715"/>
    </row>
    <row r="716" spans="1:15" x14ac:dyDescent="0.25">
      <c r="A716" s="16" t="s">
        <v>12</v>
      </c>
      <c r="B716" s="29">
        <f t="shared" si="26"/>
        <v>8</v>
      </c>
      <c r="C716" s="63" t="s">
        <v>860</v>
      </c>
      <c r="D716" s="30" t="s">
        <v>24</v>
      </c>
      <c r="E716" s="62">
        <v>45888</v>
      </c>
      <c r="F716" s="63" t="s">
        <v>487</v>
      </c>
      <c r="G716" s="63" t="s">
        <v>489</v>
      </c>
      <c r="H716" s="63" t="s">
        <v>505</v>
      </c>
      <c r="I716" s="64">
        <v>744292</v>
      </c>
      <c r="J716" s="64"/>
      <c r="K716" s="64">
        <v>59543</v>
      </c>
      <c r="L716" s="64">
        <v>803835</v>
      </c>
      <c r="M716" s="22">
        <v>45925</v>
      </c>
      <c r="N716"/>
      <c r="O716"/>
    </row>
    <row r="717" spans="1:15" x14ac:dyDescent="0.25">
      <c r="A717" s="16" t="s">
        <v>12</v>
      </c>
      <c r="B717" s="29">
        <f t="shared" si="26"/>
        <v>8</v>
      </c>
      <c r="C717" s="63" t="s">
        <v>861</v>
      </c>
      <c r="D717" s="30" t="s">
        <v>24</v>
      </c>
      <c r="E717" s="62">
        <v>45888</v>
      </c>
      <c r="F717" s="63" t="s">
        <v>487</v>
      </c>
      <c r="G717" s="63" t="s">
        <v>489</v>
      </c>
      <c r="H717" s="63" t="s">
        <v>531</v>
      </c>
      <c r="I717" s="64">
        <v>851235</v>
      </c>
      <c r="J717" s="64"/>
      <c r="K717" s="64">
        <v>68099</v>
      </c>
      <c r="L717" s="64">
        <v>919334</v>
      </c>
      <c r="M717" s="22">
        <v>45925</v>
      </c>
      <c r="N717"/>
      <c r="O717"/>
    </row>
    <row r="718" spans="1:15" x14ac:dyDescent="0.25">
      <c r="A718" s="16" t="s">
        <v>12</v>
      </c>
      <c r="B718" s="29">
        <f t="shared" si="26"/>
        <v>8</v>
      </c>
      <c r="C718" s="63" t="s">
        <v>862</v>
      </c>
      <c r="D718" s="30" t="s">
        <v>24</v>
      </c>
      <c r="E718" s="62">
        <v>45888</v>
      </c>
      <c r="F718" s="63" t="s">
        <v>487</v>
      </c>
      <c r="G718" s="63" t="s">
        <v>489</v>
      </c>
      <c r="H718" s="63" t="s">
        <v>530</v>
      </c>
      <c r="I718" s="64">
        <v>1225115</v>
      </c>
      <c r="J718" s="64"/>
      <c r="K718" s="64">
        <v>98009</v>
      </c>
      <c r="L718" s="64">
        <v>1323124</v>
      </c>
      <c r="M718" s="22">
        <v>45925</v>
      </c>
      <c r="N718"/>
      <c r="O718"/>
    </row>
    <row r="719" spans="1:15" x14ac:dyDescent="0.25">
      <c r="A719" s="16" t="s">
        <v>12</v>
      </c>
      <c r="B719" s="29">
        <f t="shared" si="26"/>
        <v>8</v>
      </c>
      <c r="C719" s="63" t="s">
        <v>863</v>
      </c>
      <c r="D719" s="30" t="s">
        <v>24</v>
      </c>
      <c r="E719" s="62">
        <v>45889</v>
      </c>
      <c r="F719" s="63" t="s">
        <v>487</v>
      </c>
      <c r="G719" s="63" t="s">
        <v>489</v>
      </c>
      <c r="H719" s="63" t="s">
        <v>507</v>
      </c>
      <c r="I719" s="64">
        <v>1687254</v>
      </c>
      <c r="J719" s="64"/>
      <c r="K719" s="64">
        <v>134980</v>
      </c>
      <c r="L719" s="64">
        <v>1822234</v>
      </c>
      <c r="M719" s="22">
        <v>45925</v>
      </c>
      <c r="N719"/>
      <c r="O719"/>
    </row>
    <row r="720" spans="1:15" x14ac:dyDescent="0.25">
      <c r="A720" s="16" t="s">
        <v>12</v>
      </c>
      <c r="B720" s="29">
        <f t="shared" si="26"/>
        <v>8</v>
      </c>
      <c r="C720" s="63" t="s">
        <v>864</v>
      </c>
      <c r="D720" s="30" t="s">
        <v>24</v>
      </c>
      <c r="E720" s="62">
        <v>45889</v>
      </c>
      <c r="F720" s="63" t="s">
        <v>487</v>
      </c>
      <c r="G720" s="63" t="s">
        <v>489</v>
      </c>
      <c r="H720" s="63" t="s">
        <v>510</v>
      </c>
      <c r="I720" s="64">
        <v>1432763</v>
      </c>
      <c r="J720" s="64"/>
      <c r="K720" s="64">
        <v>114621</v>
      </c>
      <c r="L720" s="64">
        <v>1547384</v>
      </c>
      <c r="M720" s="22">
        <v>45925</v>
      </c>
      <c r="N720"/>
      <c r="O720"/>
    </row>
    <row r="721" spans="1:15" x14ac:dyDescent="0.25">
      <c r="A721" s="16" t="s">
        <v>12</v>
      </c>
      <c r="B721" s="29">
        <f t="shared" si="26"/>
        <v>8</v>
      </c>
      <c r="C721" s="63" t="s">
        <v>865</v>
      </c>
      <c r="D721" s="30" t="s">
        <v>24</v>
      </c>
      <c r="E721" s="62">
        <v>45889</v>
      </c>
      <c r="F721" s="63" t="s">
        <v>487</v>
      </c>
      <c r="G721" s="63" t="s">
        <v>489</v>
      </c>
      <c r="H721" s="63" t="s">
        <v>544</v>
      </c>
      <c r="I721" s="64">
        <v>1263636</v>
      </c>
      <c r="J721" s="64"/>
      <c r="K721" s="64">
        <v>101091</v>
      </c>
      <c r="L721" s="64">
        <v>1364727</v>
      </c>
      <c r="M721" s="22">
        <v>45925</v>
      </c>
      <c r="N721"/>
      <c r="O721"/>
    </row>
    <row r="722" spans="1:15" x14ac:dyDescent="0.25">
      <c r="A722" s="16" t="s">
        <v>12</v>
      </c>
      <c r="B722" s="29">
        <f t="shared" si="26"/>
        <v>8</v>
      </c>
      <c r="C722" s="63" t="s">
        <v>866</v>
      </c>
      <c r="D722" s="30" t="s">
        <v>24</v>
      </c>
      <c r="E722" s="62">
        <v>45890</v>
      </c>
      <c r="F722" s="63" t="s">
        <v>487</v>
      </c>
      <c r="G722" s="63" t="s">
        <v>489</v>
      </c>
      <c r="H722" s="63" t="s">
        <v>539</v>
      </c>
      <c r="I722" s="64">
        <v>1442825</v>
      </c>
      <c r="J722" s="64"/>
      <c r="K722" s="64">
        <v>115426</v>
      </c>
      <c r="L722" s="64">
        <v>1558251</v>
      </c>
      <c r="M722" s="22">
        <v>45925</v>
      </c>
      <c r="N722"/>
      <c r="O722"/>
    </row>
    <row r="723" spans="1:15" x14ac:dyDescent="0.25">
      <c r="A723" s="16" t="s">
        <v>12</v>
      </c>
      <c r="B723" s="29">
        <f t="shared" si="26"/>
        <v>8</v>
      </c>
      <c r="C723" s="63" t="s">
        <v>867</v>
      </c>
      <c r="D723" s="30" t="s">
        <v>24</v>
      </c>
      <c r="E723" s="62">
        <v>45890</v>
      </c>
      <c r="F723" s="63" t="s">
        <v>487</v>
      </c>
      <c r="G723" s="63" t="s">
        <v>489</v>
      </c>
      <c r="H723" s="63" t="s">
        <v>494</v>
      </c>
      <c r="I723" s="64">
        <v>1891295</v>
      </c>
      <c r="J723" s="64"/>
      <c r="K723" s="64">
        <v>151304</v>
      </c>
      <c r="L723" s="64">
        <v>2042599</v>
      </c>
      <c r="M723" s="22">
        <v>45925</v>
      </c>
      <c r="N723"/>
      <c r="O723"/>
    </row>
    <row r="724" spans="1:15" x14ac:dyDescent="0.25">
      <c r="A724" s="16" t="s">
        <v>12</v>
      </c>
      <c r="B724" s="29">
        <f t="shared" si="26"/>
        <v>8</v>
      </c>
      <c r="C724" s="63" t="s">
        <v>868</v>
      </c>
      <c r="D724" s="30" t="s">
        <v>24</v>
      </c>
      <c r="E724" s="62">
        <v>45890</v>
      </c>
      <c r="F724" s="63" t="s">
        <v>487</v>
      </c>
      <c r="G724" s="63" t="s">
        <v>489</v>
      </c>
      <c r="H724" s="63" t="s">
        <v>545</v>
      </c>
      <c r="I724" s="64">
        <v>1227720</v>
      </c>
      <c r="J724" s="64"/>
      <c r="K724" s="64">
        <v>98218</v>
      </c>
      <c r="L724" s="64">
        <v>1325938</v>
      </c>
      <c r="M724" s="22">
        <v>45925</v>
      </c>
      <c r="N724"/>
      <c r="O724"/>
    </row>
    <row r="725" spans="1:15" x14ac:dyDescent="0.25">
      <c r="A725" s="16" t="s">
        <v>12</v>
      </c>
      <c r="B725" s="29">
        <f t="shared" si="26"/>
        <v>8</v>
      </c>
      <c r="C725" s="63" t="s">
        <v>869</v>
      </c>
      <c r="D725" s="30" t="s">
        <v>24</v>
      </c>
      <c r="E725" s="62">
        <v>45891</v>
      </c>
      <c r="F725" s="63" t="s">
        <v>487</v>
      </c>
      <c r="G725" s="63" t="s">
        <v>489</v>
      </c>
      <c r="H725" s="63" t="s">
        <v>502</v>
      </c>
      <c r="I725" s="64">
        <v>1601705</v>
      </c>
      <c r="J725" s="64"/>
      <c r="K725" s="64">
        <v>128136</v>
      </c>
      <c r="L725" s="64">
        <v>1729841</v>
      </c>
      <c r="M725" s="22">
        <v>45925</v>
      </c>
      <c r="N725"/>
      <c r="O725"/>
    </row>
    <row r="726" spans="1:15" x14ac:dyDescent="0.25">
      <c r="A726" s="16" t="s">
        <v>12</v>
      </c>
      <c r="B726" s="29">
        <f t="shared" si="26"/>
        <v>8</v>
      </c>
      <c r="C726" s="63" t="s">
        <v>870</v>
      </c>
      <c r="D726" s="30" t="s">
        <v>24</v>
      </c>
      <c r="E726" s="62">
        <v>45891</v>
      </c>
      <c r="F726" s="63" t="s">
        <v>487</v>
      </c>
      <c r="G726" s="63" t="s">
        <v>489</v>
      </c>
      <c r="H726" s="63" t="s">
        <v>496</v>
      </c>
      <c r="I726" s="64">
        <v>1160510</v>
      </c>
      <c r="J726" s="64"/>
      <c r="K726" s="64">
        <v>92841</v>
      </c>
      <c r="L726" s="64">
        <v>1253351</v>
      </c>
      <c r="M726" s="22">
        <v>45925</v>
      </c>
      <c r="N726"/>
      <c r="O726"/>
    </row>
    <row r="727" spans="1:15" x14ac:dyDescent="0.25">
      <c r="A727" s="16" t="s">
        <v>12</v>
      </c>
      <c r="B727" s="29">
        <f t="shared" si="26"/>
        <v>8</v>
      </c>
      <c r="C727" s="63" t="s">
        <v>871</v>
      </c>
      <c r="D727" s="30" t="s">
        <v>24</v>
      </c>
      <c r="E727" s="62">
        <v>45891</v>
      </c>
      <c r="F727" s="63" t="s">
        <v>487</v>
      </c>
      <c r="G727" s="63" t="s">
        <v>489</v>
      </c>
      <c r="H727" s="63" t="s">
        <v>509</v>
      </c>
      <c r="I727" s="64">
        <v>2499540</v>
      </c>
      <c r="J727" s="64"/>
      <c r="K727" s="64">
        <v>199963</v>
      </c>
      <c r="L727" s="64">
        <v>2699503</v>
      </c>
      <c r="M727" s="22">
        <v>45925</v>
      </c>
      <c r="N727"/>
      <c r="O727"/>
    </row>
    <row r="728" spans="1:15" x14ac:dyDescent="0.25">
      <c r="A728" s="16" t="s">
        <v>12</v>
      </c>
      <c r="B728" s="29">
        <f t="shared" si="26"/>
        <v>8</v>
      </c>
      <c r="C728" s="63" t="s">
        <v>872</v>
      </c>
      <c r="D728" s="30" t="s">
        <v>24</v>
      </c>
      <c r="E728" s="62">
        <v>45894</v>
      </c>
      <c r="F728" s="63" t="s">
        <v>487</v>
      </c>
      <c r="G728" s="63" t="s">
        <v>489</v>
      </c>
      <c r="H728" s="63" t="s">
        <v>524</v>
      </c>
      <c r="I728" s="64">
        <v>743360</v>
      </c>
      <c r="J728" s="64"/>
      <c r="K728" s="64">
        <v>59469</v>
      </c>
      <c r="L728" s="64">
        <v>802829</v>
      </c>
      <c r="M728" s="22">
        <v>45925</v>
      </c>
      <c r="N728"/>
      <c r="O728"/>
    </row>
    <row r="729" spans="1:15" x14ac:dyDescent="0.25">
      <c r="A729" s="16" t="s">
        <v>12</v>
      </c>
      <c r="B729" s="29">
        <f t="shared" si="26"/>
        <v>8</v>
      </c>
      <c r="C729" s="63" t="s">
        <v>873</v>
      </c>
      <c r="D729" s="30" t="s">
        <v>24</v>
      </c>
      <c r="E729" s="62">
        <v>45894</v>
      </c>
      <c r="F729" s="63" t="s">
        <v>487</v>
      </c>
      <c r="G729" s="63" t="s">
        <v>489</v>
      </c>
      <c r="H729" s="63" t="s">
        <v>511</v>
      </c>
      <c r="I729" s="64">
        <v>2210380</v>
      </c>
      <c r="J729" s="64"/>
      <c r="K729" s="64">
        <v>176830</v>
      </c>
      <c r="L729" s="64">
        <v>2387210</v>
      </c>
      <c r="M729" s="22">
        <v>45925</v>
      </c>
      <c r="N729"/>
      <c r="O729"/>
    </row>
    <row r="730" spans="1:15" x14ac:dyDescent="0.25">
      <c r="A730" s="16" t="s">
        <v>12</v>
      </c>
      <c r="B730" s="29">
        <f t="shared" ref="B730:B757" si="27">MONTH(E730)</f>
        <v>8</v>
      </c>
      <c r="C730" s="63" t="s">
        <v>874</v>
      </c>
      <c r="D730" s="30" t="s">
        <v>24</v>
      </c>
      <c r="E730" s="62">
        <v>45894</v>
      </c>
      <c r="F730" s="63" t="s">
        <v>487</v>
      </c>
      <c r="G730" s="63" t="s">
        <v>489</v>
      </c>
      <c r="H730" s="63" t="s">
        <v>510</v>
      </c>
      <c r="I730" s="64">
        <v>1812275</v>
      </c>
      <c r="J730" s="64"/>
      <c r="K730" s="64">
        <v>144982</v>
      </c>
      <c r="L730" s="64">
        <v>1957257</v>
      </c>
      <c r="M730" s="22">
        <v>45925</v>
      </c>
      <c r="N730"/>
      <c r="O730"/>
    </row>
    <row r="731" spans="1:15" x14ac:dyDescent="0.25">
      <c r="A731" s="16" t="s">
        <v>12</v>
      </c>
      <c r="B731" s="29">
        <f t="shared" si="27"/>
        <v>8</v>
      </c>
      <c r="C731" s="63" t="s">
        <v>875</v>
      </c>
      <c r="D731" s="30" t="s">
        <v>24</v>
      </c>
      <c r="E731" s="62">
        <v>45894</v>
      </c>
      <c r="F731" s="63" t="s">
        <v>487</v>
      </c>
      <c r="G731" s="63" t="s">
        <v>489</v>
      </c>
      <c r="H731" s="63" t="s">
        <v>521</v>
      </c>
      <c r="I731" s="64">
        <v>2663926</v>
      </c>
      <c r="J731" s="64"/>
      <c r="K731" s="64">
        <v>213114</v>
      </c>
      <c r="L731" s="64">
        <v>2877040</v>
      </c>
      <c r="M731" s="22">
        <v>45925</v>
      </c>
      <c r="N731"/>
      <c r="O731"/>
    </row>
    <row r="732" spans="1:15" x14ac:dyDescent="0.25">
      <c r="A732" s="16" t="s">
        <v>12</v>
      </c>
      <c r="B732" s="29">
        <f t="shared" si="27"/>
        <v>8</v>
      </c>
      <c r="C732" s="63" t="s">
        <v>876</v>
      </c>
      <c r="D732" s="30" t="s">
        <v>24</v>
      </c>
      <c r="E732" s="62">
        <v>45894</v>
      </c>
      <c r="F732" s="63" t="s">
        <v>487</v>
      </c>
      <c r="G732" s="63" t="s">
        <v>489</v>
      </c>
      <c r="H732" s="63" t="s">
        <v>492</v>
      </c>
      <c r="I732" s="64">
        <v>2057963</v>
      </c>
      <c r="J732" s="64"/>
      <c r="K732" s="64">
        <v>164637</v>
      </c>
      <c r="L732" s="64">
        <v>2222600</v>
      </c>
      <c r="M732" s="22">
        <v>45925</v>
      </c>
      <c r="N732"/>
      <c r="O732"/>
    </row>
    <row r="733" spans="1:15" x14ac:dyDescent="0.25">
      <c r="A733" s="16" t="s">
        <v>12</v>
      </c>
      <c r="B733" s="29">
        <f t="shared" si="27"/>
        <v>8</v>
      </c>
      <c r="C733" s="63" t="s">
        <v>877</v>
      </c>
      <c r="D733" s="30" t="s">
        <v>24</v>
      </c>
      <c r="E733" s="62">
        <v>45894</v>
      </c>
      <c r="F733" s="63" t="s">
        <v>487</v>
      </c>
      <c r="G733" s="63" t="s">
        <v>489</v>
      </c>
      <c r="H733" s="63" t="s">
        <v>544</v>
      </c>
      <c r="I733" s="64">
        <v>1266932</v>
      </c>
      <c r="J733" s="64"/>
      <c r="K733" s="64">
        <v>101355</v>
      </c>
      <c r="L733" s="64">
        <v>1368287</v>
      </c>
      <c r="M733" s="22">
        <v>45925</v>
      </c>
      <c r="N733"/>
      <c r="O733"/>
    </row>
    <row r="734" spans="1:15" x14ac:dyDescent="0.25">
      <c r="A734" s="16" t="s">
        <v>12</v>
      </c>
      <c r="B734" s="29">
        <f t="shared" si="27"/>
        <v>8</v>
      </c>
      <c r="C734" s="63" t="s">
        <v>878</v>
      </c>
      <c r="D734" s="30" t="s">
        <v>24</v>
      </c>
      <c r="E734" s="62">
        <v>45894</v>
      </c>
      <c r="F734" s="63" t="s">
        <v>487</v>
      </c>
      <c r="G734" s="63" t="s">
        <v>489</v>
      </c>
      <c r="H734" s="63" t="s">
        <v>515</v>
      </c>
      <c r="I734" s="64">
        <v>750915</v>
      </c>
      <c r="J734" s="64"/>
      <c r="K734" s="64">
        <v>60073</v>
      </c>
      <c r="L734" s="64">
        <v>810988</v>
      </c>
      <c r="M734" s="22">
        <v>45925</v>
      </c>
      <c r="N734"/>
      <c r="O734"/>
    </row>
    <row r="735" spans="1:15" x14ac:dyDescent="0.25">
      <c r="A735" s="16" t="s">
        <v>12</v>
      </c>
      <c r="B735" s="29">
        <f t="shared" si="27"/>
        <v>8</v>
      </c>
      <c r="C735" s="63" t="s">
        <v>879</v>
      </c>
      <c r="D735" s="30" t="s">
        <v>24</v>
      </c>
      <c r="E735" s="62">
        <v>45894</v>
      </c>
      <c r="F735" s="63" t="s">
        <v>487</v>
      </c>
      <c r="G735" s="63" t="s">
        <v>489</v>
      </c>
      <c r="H735" s="63" t="s">
        <v>513</v>
      </c>
      <c r="I735" s="64">
        <v>598780</v>
      </c>
      <c r="J735" s="64"/>
      <c r="K735" s="64">
        <v>47902</v>
      </c>
      <c r="L735" s="64">
        <v>646682</v>
      </c>
      <c r="M735" s="22">
        <v>45925</v>
      </c>
      <c r="N735"/>
      <c r="O735"/>
    </row>
    <row r="736" spans="1:15" x14ac:dyDescent="0.25">
      <c r="A736" s="16" t="s">
        <v>12</v>
      </c>
      <c r="B736" s="29">
        <f t="shared" si="27"/>
        <v>8</v>
      </c>
      <c r="C736" s="63" t="s">
        <v>880</v>
      </c>
      <c r="D736" s="30" t="s">
        <v>24</v>
      </c>
      <c r="E736" s="62">
        <v>45894</v>
      </c>
      <c r="F736" s="63" t="s">
        <v>487</v>
      </c>
      <c r="G736" s="63" t="s">
        <v>489</v>
      </c>
      <c r="H736" s="63" t="s">
        <v>512</v>
      </c>
      <c r="I736" s="64">
        <v>723176</v>
      </c>
      <c r="J736" s="64"/>
      <c r="K736" s="64">
        <v>57854</v>
      </c>
      <c r="L736" s="64">
        <v>781030</v>
      </c>
      <c r="M736" s="22">
        <v>45925</v>
      </c>
      <c r="N736"/>
      <c r="O736"/>
    </row>
    <row r="737" spans="1:15" x14ac:dyDescent="0.25">
      <c r="A737" s="16" t="s">
        <v>12</v>
      </c>
      <c r="B737" s="29">
        <f t="shared" si="27"/>
        <v>8</v>
      </c>
      <c r="C737" s="63" t="s">
        <v>881</v>
      </c>
      <c r="D737" s="30" t="s">
        <v>24</v>
      </c>
      <c r="E737" s="62">
        <v>45894</v>
      </c>
      <c r="F737" s="63" t="s">
        <v>487</v>
      </c>
      <c r="G737" s="63" t="s">
        <v>489</v>
      </c>
      <c r="H737" s="63" t="s">
        <v>491</v>
      </c>
      <c r="I737" s="64">
        <v>871132</v>
      </c>
      <c r="J737" s="64"/>
      <c r="K737" s="64">
        <v>69691</v>
      </c>
      <c r="L737" s="64">
        <v>940823</v>
      </c>
      <c r="M737" s="22">
        <v>45925</v>
      </c>
      <c r="N737"/>
      <c r="O737"/>
    </row>
    <row r="738" spans="1:15" x14ac:dyDescent="0.25">
      <c r="A738" s="16" t="s">
        <v>12</v>
      </c>
      <c r="B738" s="29">
        <f t="shared" si="27"/>
        <v>8</v>
      </c>
      <c r="C738" s="63" t="s">
        <v>882</v>
      </c>
      <c r="D738" s="30" t="s">
        <v>24</v>
      </c>
      <c r="E738" s="62">
        <v>45894</v>
      </c>
      <c r="F738" s="63" t="s">
        <v>487</v>
      </c>
      <c r="G738" s="63" t="s">
        <v>489</v>
      </c>
      <c r="H738" s="63" t="s">
        <v>497</v>
      </c>
      <c r="I738" s="64">
        <v>1910698</v>
      </c>
      <c r="J738" s="64"/>
      <c r="K738" s="64">
        <v>152856</v>
      </c>
      <c r="L738" s="64">
        <v>2063554</v>
      </c>
      <c r="M738" s="22">
        <v>45925</v>
      </c>
      <c r="N738"/>
      <c r="O738"/>
    </row>
    <row r="739" spans="1:15" x14ac:dyDescent="0.25">
      <c r="A739" s="16" t="s">
        <v>12</v>
      </c>
      <c r="B739" s="29">
        <f t="shared" si="27"/>
        <v>8</v>
      </c>
      <c r="C739" s="63" t="s">
        <v>883</v>
      </c>
      <c r="D739" s="30" t="s">
        <v>24</v>
      </c>
      <c r="E739" s="62">
        <v>45894</v>
      </c>
      <c r="F739" s="63" t="s">
        <v>487</v>
      </c>
      <c r="G739" s="63" t="s">
        <v>489</v>
      </c>
      <c r="H739" s="63" t="s">
        <v>529</v>
      </c>
      <c r="I739" s="64">
        <v>502264</v>
      </c>
      <c r="J739" s="64"/>
      <c r="K739" s="64">
        <v>40181</v>
      </c>
      <c r="L739" s="64">
        <v>542445</v>
      </c>
      <c r="M739" s="22">
        <v>45925</v>
      </c>
      <c r="N739"/>
      <c r="O739"/>
    </row>
    <row r="740" spans="1:15" x14ac:dyDescent="0.25">
      <c r="A740" s="16" t="s">
        <v>12</v>
      </c>
      <c r="B740" s="29">
        <f t="shared" si="27"/>
        <v>8</v>
      </c>
      <c r="C740" s="63" t="s">
        <v>884</v>
      </c>
      <c r="D740" s="30" t="s">
        <v>24</v>
      </c>
      <c r="E740" s="62">
        <v>45894</v>
      </c>
      <c r="F740" s="63" t="s">
        <v>487</v>
      </c>
      <c r="G740" s="63" t="s">
        <v>489</v>
      </c>
      <c r="H740" s="63" t="s">
        <v>528</v>
      </c>
      <c r="I740" s="64">
        <v>1002685</v>
      </c>
      <c r="J740" s="64"/>
      <c r="K740" s="64">
        <v>80215</v>
      </c>
      <c r="L740" s="64">
        <v>1082900</v>
      </c>
      <c r="M740" s="22">
        <v>45925</v>
      </c>
      <c r="N740"/>
      <c r="O740"/>
    </row>
    <row r="741" spans="1:15" x14ac:dyDescent="0.25">
      <c r="A741" s="16" t="s">
        <v>12</v>
      </c>
      <c r="B741" s="29">
        <f t="shared" si="27"/>
        <v>8</v>
      </c>
      <c r="C741" s="63" t="s">
        <v>885</v>
      </c>
      <c r="D741" s="30" t="s">
        <v>24</v>
      </c>
      <c r="E741" s="62">
        <v>45894</v>
      </c>
      <c r="F741" s="63" t="s">
        <v>487</v>
      </c>
      <c r="G741" s="63" t="s">
        <v>489</v>
      </c>
      <c r="H741" s="63" t="s">
        <v>508</v>
      </c>
      <c r="I741" s="64">
        <v>884036</v>
      </c>
      <c r="J741" s="64"/>
      <c r="K741" s="64">
        <v>70723</v>
      </c>
      <c r="L741" s="64">
        <v>954759</v>
      </c>
      <c r="M741" s="22">
        <v>45925</v>
      </c>
      <c r="N741"/>
      <c r="O741"/>
    </row>
    <row r="742" spans="1:15" x14ac:dyDescent="0.25">
      <c r="A742" s="16" t="s">
        <v>12</v>
      </c>
      <c r="B742" s="29">
        <f t="shared" si="27"/>
        <v>8</v>
      </c>
      <c r="C742" s="63" t="s">
        <v>886</v>
      </c>
      <c r="D742" s="30" t="s">
        <v>24</v>
      </c>
      <c r="E742" s="62">
        <v>45894</v>
      </c>
      <c r="F742" s="63" t="s">
        <v>487</v>
      </c>
      <c r="G742" s="63" t="s">
        <v>489</v>
      </c>
      <c r="H742" s="63" t="s">
        <v>525</v>
      </c>
      <c r="I742" s="64">
        <v>3684890</v>
      </c>
      <c r="J742" s="64"/>
      <c r="K742" s="64">
        <v>294791</v>
      </c>
      <c r="L742" s="64">
        <v>3979681</v>
      </c>
      <c r="M742" s="22">
        <v>45925</v>
      </c>
      <c r="N742"/>
      <c r="O742"/>
    </row>
    <row r="743" spans="1:15" x14ac:dyDescent="0.25">
      <c r="A743" s="16" t="s">
        <v>12</v>
      </c>
      <c r="B743" s="29">
        <f t="shared" si="27"/>
        <v>8</v>
      </c>
      <c r="C743" s="63" t="s">
        <v>887</v>
      </c>
      <c r="D743" s="30" t="s">
        <v>24</v>
      </c>
      <c r="E743" s="62">
        <v>45894</v>
      </c>
      <c r="F743" s="63" t="s">
        <v>487</v>
      </c>
      <c r="G743" s="63" t="s">
        <v>489</v>
      </c>
      <c r="H743" s="63" t="s">
        <v>526</v>
      </c>
      <c r="I743" s="64">
        <v>1052172</v>
      </c>
      <c r="J743" s="64"/>
      <c r="K743" s="64">
        <v>84174</v>
      </c>
      <c r="L743" s="64">
        <v>1136346</v>
      </c>
      <c r="M743" s="22">
        <v>45925</v>
      </c>
      <c r="N743"/>
      <c r="O743"/>
    </row>
    <row r="744" spans="1:15" x14ac:dyDescent="0.25">
      <c r="A744" s="16" t="s">
        <v>12</v>
      </c>
      <c r="B744" s="29">
        <f t="shared" si="27"/>
        <v>8</v>
      </c>
      <c r="C744" s="63" t="s">
        <v>888</v>
      </c>
      <c r="D744" s="30" t="s">
        <v>24</v>
      </c>
      <c r="E744" s="62">
        <v>45894</v>
      </c>
      <c r="F744" s="63" t="s">
        <v>487</v>
      </c>
      <c r="G744" s="63" t="s">
        <v>489</v>
      </c>
      <c r="H744" s="63" t="s">
        <v>531</v>
      </c>
      <c r="I744" s="64">
        <v>931709</v>
      </c>
      <c r="J744" s="64"/>
      <c r="K744" s="64">
        <v>74537</v>
      </c>
      <c r="L744" s="64">
        <v>1006246</v>
      </c>
      <c r="M744" s="22">
        <v>45925</v>
      </c>
      <c r="N744"/>
      <c r="O744"/>
    </row>
    <row r="745" spans="1:15" x14ac:dyDescent="0.25">
      <c r="A745" s="16" t="s">
        <v>12</v>
      </c>
      <c r="B745" s="29">
        <f t="shared" si="27"/>
        <v>8</v>
      </c>
      <c r="C745" s="63" t="s">
        <v>889</v>
      </c>
      <c r="D745" s="30" t="s">
        <v>24</v>
      </c>
      <c r="E745" s="62">
        <v>45894</v>
      </c>
      <c r="F745" s="63" t="s">
        <v>487</v>
      </c>
      <c r="G745" s="63" t="s">
        <v>489</v>
      </c>
      <c r="H745" s="63" t="s">
        <v>536</v>
      </c>
      <c r="I745" s="64">
        <v>1197560</v>
      </c>
      <c r="J745" s="64"/>
      <c r="K745" s="64">
        <v>95805</v>
      </c>
      <c r="L745" s="64">
        <v>1293365</v>
      </c>
      <c r="M745" s="22">
        <v>45925</v>
      </c>
      <c r="N745"/>
      <c r="O745"/>
    </row>
    <row r="746" spans="1:15" x14ac:dyDescent="0.25">
      <c r="A746" s="16" t="s">
        <v>12</v>
      </c>
      <c r="B746" s="29">
        <f t="shared" si="27"/>
        <v>8</v>
      </c>
      <c r="C746" s="63" t="s">
        <v>890</v>
      </c>
      <c r="D746" s="30" t="s">
        <v>24</v>
      </c>
      <c r="E746" s="62">
        <v>45895</v>
      </c>
      <c r="F746" s="63" t="s">
        <v>487</v>
      </c>
      <c r="G746" s="63" t="s">
        <v>489</v>
      </c>
      <c r="H746" s="63" t="s">
        <v>697</v>
      </c>
      <c r="I746" s="64">
        <v>8041315</v>
      </c>
      <c r="J746" s="64"/>
      <c r="K746" s="64">
        <v>643305</v>
      </c>
      <c r="L746" s="64">
        <v>8684620</v>
      </c>
      <c r="M746" s="22">
        <v>45925</v>
      </c>
      <c r="N746"/>
      <c r="O746"/>
    </row>
    <row r="747" spans="1:15" x14ac:dyDescent="0.25">
      <c r="A747" s="16" t="s">
        <v>12</v>
      </c>
      <c r="B747" s="29">
        <f t="shared" si="27"/>
        <v>8</v>
      </c>
      <c r="C747" s="63" t="s">
        <v>891</v>
      </c>
      <c r="D747" s="30" t="s">
        <v>24</v>
      </c>
      <c r="E747" s="62">
        <v>45895</v>
      </c>
      <c r="F747" s="63" t="s">
        <v>487</v>
      </c>
      <c r="G747" s="63" t="s">
        <v>489</v>
      </c>
      <c r="H747" s="63" t="s">
        <v>501</v>
      </c>
      <c r="I747" s="64">
        <v>316515</v>
      </c>
      <c r="J747" s="64"/>
      <c r="K747" s="64">
        <v>25321</v>
      </c>
      <c r="L747" s="64">
        <v>341836</v>
      </c>
      <c r="M747" s="22">
        <v>45925</v>
      </c>
      <c r="N747"/>
      <c r="O747"/>
    </row>
    <row r="748" spans="1:15" x14ac:dyDescent="0.25">
      <c r="A748" s="16" t="s">
        <v>12</v>
      </c>
      <c r="B748" s="29">
        <f t="shared" si="27"/>
        <v>8</v>
      </c>
      <c r="C748" s="63" t="s">
        <v>892</v>
      </c>
      <c r="D748" s="30" t="s">
        <v>24</v>
      </c>
      <c r="E748" s="62">
        <v>45895</v>
      </c>
      <c r="F748" s="63" t="s">
        <v>487</v>
      </c>
      <c r="G748" s="63" t="s">
        <v>489</v>
      </c>
      <c r="H748" s="63" t="s">
        <v>533</v>
      </c>
      <c r="I748" s="64">
        <v>821569</v>
      </c>
      <c r="J748" s="64"/>
      <c r="K748" s="64">
        <v>65726</v>
      </c>
      <c r="L748" s="64">
        <v>887295</v>
      </c>
      <c r="M748" s="22">
        <v>45925</v>
      </c>
      <c r="N748"/>
      <c r="O748"/>
    </row>
    <row r="749" spans="1:15" x14ac:dyDescent="0.25">
      <c r="A749" s="16" t="s">
        <v>12</v>
      </c>
      <c r="B749" s="29">
        <f t="shared" si="27"/>
        <v>8</v>
      </c>
      <c r="C749" s="63" t="s">
        <v>893</v>
      </c>
      <c r="D749" s="30" t="s">
        <v>24</v>
      </c>
      <c r="E749" s="62">
        <v>45895</v>
      </c>
      <c r="F749" s="63" t="s">
        <v>487</v>
      </c>
      <c r="G749" s="63" t="s">
        <v>489</v>
      </c>
      <c r="H749" s="63" t="s">
        <v>513</v>
      </c>
      <c r="I749" s="64">
        <v>1524839</v>
      </c>
      <c r="J749" s="64"/>
      <c r="K749" s="64">
        <v>121987</v>
      </c>
      <c r="L749" s="64">
        <v>1646826</v>
      </c>
      <c r="M749" s="22">
        <v>45925</v>
      </c>
      <c r="N749"/>
      <c r="O749"/>
    </row>
    <row r="750" spans="1:15" x14ac:dyDescent="0.25">
      <c r="A750" s="16" t="s">
        <v>12</v>
      </c>
      <c r="B750" s="29">
        <f t="shared" si="27"/>
        <v>8</v>
      </c>
      <c r="C750" s="63" t="s">
        <v>894</v>
      </c>
      <c r="D750" s="30" t="s">
        <v>24</v>
      </c>
      <c r="E750" s="62">
        <v>45895</v>
      </c>
      <c r="F750" s="63" t="s">
        <v>487</v>
      </c>
      <c r="G750" s="63" t="s">
        <v>489</v>
      </c>
      <c r="H750" s="63" t="s">
        <v>522</v>
      </c>
      <c r="I750" s="64">
        <v>1795550</v>
      </c>
      <c r="J750" s="64"/>
      <c r="K750" s="64">
        <v>143644</v>
      </c>
      <c r="L750" s="64">
        <v>1939194</v>
      </c>
      <c r="M750" s="22">
        <v>45925</v>
      </c>
      <c r="N750"/>
      <c r="O750"/>
    </row>
    <row r="751" spans="1:15" x14ac:dyDescent="0.25">
      <c r="A751" s="16" t="s">
        <v>12</v>
      </c>
      <c r="B751" s="29">
        <f t="shared" si="27"/>
        <v>8</v>
      </c>
      <c r="C751" s="63" t="s">
        <v>895</v>
      </c>
      <c r="D751" s="30" t="s">
        <v>24</v>
      </c>
      <c r="E751" s="62">
        <v>45895</v>
      </c>
      <c r="F751" s="63" t="s">
        <v>487</v>
      </c>
      <c r="G751" s="63" t="s">
        <v>489</v>
      </c>
      <c r="H751" s="63" t="s">
        <v>519</v>
      </c>
      <c r="I751" s="64">
        <v>1401588</v>
      </c>
      <c r="J751" s="64"/>
      <c r="K751" s="64">
        <v>112127</v>
      </c>
      <c r="L751" s="64">
        <v>1513715</v>
      </c>
      <c r="M751" s="22">
        <v>45925</v>
      </c>
      <c r="N751"/>
      <c r="O751"/>
    </row>
    <row r="752" spans="1:15" x14ac:dyDescent="0.25">
      <c r="A752" s="16" t="s">
        <v>12</v>
      </c>
      <c r="B752" s="29">
        <f t="shared" si="27"/>
        <v>8</v>
      </c>
      <c r="C752" s="63" t="s">
        <v>896</v>
      </c>
      <c r="D752" s="30" t="s">
        <v>24</v>
      </c>
      <c r="E752" s="62">
        <v>45898</v>
      </c>
      <c r="F752" s="63" t="s">
        <v>487</v>
      </c>
      <c r="G752" s="63" t="s">
        <v>489</v>
      </c>
      <c r="H752" s="63" t="s">
        <v>503</v>
      </c>
      <c r="I752" s="64">
        <v>1244183</v>
      </c>
      <c r="J752" s="64"/>
      <c r="K752" s="64">
        <v>99535</v>
      </c>
      <c r="L752" s="64">
        <v>1343718</v>
      </c>
      <c r="M752" s="22">
        <v>45925</v>
      </c>
      <c r="N752"/>
      <c r="O752"/>
    </row>
    <row r="753" spans="1:15" x14ac:dyDescent="0.25">
      <c r="A753" s="16" t="s">
        <v>12</v>
      </c>
      <c r="B753" s="29">
        <f t="shared" si="27"/>
        <v>8</v>
      </c>
      <c r="C753" s="63" t="s">
        <v>897</v>
      </c>
      <c r="D753" s="30" t="s">
        <v>24</v>
      </c>
      <c r="E753" s="62">
        <v>45898</v>
      </c>
      <c r="F753" s="63" t="s">
        <v>487</v>
      </c>
      <c r="G753" s="63" t="s">
        <v>489</v>
      </c>
      <c r="H753" s="63" t="s">
        <v>540</v>
      </c>
      <c r="I753" s="64">
        <v>1582575</v>
      </c>
      <c r="J753" s="64"/>
      <c r="K753" s="64">
        <v>126606</v>
      </c>
      <c r="L753" s="64">
        <v>1709181</v>
      </c>
      <c r="M753" s="22">
        <v>45925</v>
      </c>
      <c r="N753"/>
      <c r="O753"/>
    </row>
    <row r="754" spans="1:15" x14ac:dyDescent="0.25">
      <c r="A754" s="16" t="s">
        <v>12</v>
      </c>
      <c r="B754" s="29">
        <f t="shared" si="27"/>
        <v>8</v>
      </c>
      <c r="C754" s="63" t="s">
        <v>898</v>
      </c>
      <c r="D754" s="30" t="s">
        <v>24</v>
      </c>
      <c r="E754" s="62">
        <v>45898</v>
      </c>
      <c r="F754" s="63" t="s">
        <v>487</v>
      </c>
      <c r="G754" s="63" t="s">
        <v>489</v>
      </c>
      <c r="H754" s="63" t="s">
        <v>504</v>
      </c>
      <c r="I754" s="64">
        <v>852255</v>
      </c>
      <c r="J754" s="64"/>
      <c r="K754" s="64">
        <v>68180</v>
      </c>
      <c r="L754" s="64">
        <v>920435</v>
      </c>
      <c r="M754" s="22">
        <v>45925</v>
      </c>
      <c r="N754"/>
      <c r="O754"/>
    </row>
    <row r="755" spans="1:15" x14ac:dyDescent="0.25">
      <c r="A755" s="16" t="s">
        <v>12</v>
      </c>
      <c r="B755" s="29">
        <f t="shared" si="27"/>
        <v>8</v>
      </c>
      <c r="C755" s="63" t="s">
        <v>899</v>
      </c>
      <c r="D755" s="30" t="s">
        <v>24</v>
      </c>
      <c r="E755" s="62">
        <v>45898</v>
      </c>
      <c r="F755" s="63" t="s">
        <v>487</v>
      </c>
      <c r="G755" s="63" t="s">
        <v>489</v>
      </c>
      <c r="H755" s="63" t="s">
        <v>496</v>
      </c>
      <c r="I755" s="64">
        <v>1155592</v>
      </c>
      <c r="J755" s="64"/>
      <c r="K755" s="64">
        <v>92447</v>
      </c>
      <c r="L755" s="64">
        <v>1248039</v>
      </c>
      <c r="M755" s="22">
        <v>45925</v>
      </c>
      <c r="N755"/>
      <c r="O755"/>
    </row>
    <row r="756" spans="1:15" x14ac:dyDescent="0.25">
      <c r="A756" s="16" t="s">
        <v>12</v>
      </c>
      <c r="B756" s="29">
        <f t="shared" si="27"/>
        <v>8</v>
      </c>
      <c r="C756" s="63" t="s">
        <v>900</v>
      </c>
      <c r="D756" s="30" t="s">
        <v>24</v>
      </c>
      <c r="E756" s="62">
        <v>45898</v>
      </c>
      <c r="F756" s="63" t="s">
        <v>487</v>
      </c>
      <c r="G756" s="63" t="s">
        <v>489</v>
      </c>
      <c r="H756" s="63" t="s">
        <v>499</v>
      </c>
      <c r="I756" s="64">
        <v>1244577</v>
      </c>
      <c r="J756" s="64"/>
      <c r="K756" s="64">
        <v>99566</v>
      </c>
      <c r="L756" s="64">
        <v>1344143</v>
      </c>
      <c r="M756" s="22">
        <v>45925</v>
      </c>
      <c r="N756"/>
      <c r="O756"/>
    </row>
    <row r="757" spans="1:15" x14ac:dyDescent="0.25">
      <c r="A757" s="16" t="s">
        <v>13</v>
      </c>
      <c r="B757" s="29">
        <f t="shared" si="27"/>
        <v>8</v>
      </c>
      <c r="C757" s="63" t="s">
        <v>903</v>
      </c>
      <c r="D757" s="30" t="s">
        <v>700</v>
      </c>
      <c r="E757" s="62">
        <v>45894</v>
      </c>
      <c r="F757" s="63" t="s">
        <v>487</v>
      </c>
      <c r="G757" s="63" t="s">
        <v>489</v>
      </c>
      <c r="H757" s="63" t="s">
        <v>904</v>
      </c>
      <c r="I757" s="64">
        <v>-211531</v>
      </c>
      <c r="J757" s="64"/>
      <c r="K757" s="64">
        <v>-16922</v>
      </c>
      <c r="L757" s="64">
        <v>-228453</v>
      </c>
      <c r="M757" s="22">
        <v>45925</v>
      </c>
      <c r="N757"/>
      <c r="O757" s="23">
        <f t="shared" ref="O757:O805" si="28">-L757</f>
        <v>228453</v>
      </c>
    </row>
    <row r="758" spans="1:15" x14ac:dyDescent="0.25">
      <c r="A758" s="16" t="s">
        <v>13</v>
      </c>
      <c r="B758" s="29">
        <f t="shared" ref="B758:B821" si="29">MONTH(E758)</f>
        <v>8</v>
      </c>
      <c r="C758" s="63" t="s">
        <v>903</v>
      </c>
      <c r="D758" s="30" t="s">
        <v>700</v>
      </c>
      <c r="E758" s="62">
        <v>45873</v>
      </c>
      <c r="F758" s="63" t="s">
        <v>487</v>
      </c>
      <c r="G758" s="63" t="s">
        <v>489</v>
      </c>
      <c r="H758" s="63" t="s">
        <v>905</v>
      </c>
      <c r="I758" s="64">
        <v>-91373</v>
      </c>
      <c r="J758" s="64"/>
      <c r="K758" s="64">
        <v>-7310</v>
      </c>
      <c r="L758" s="64">
        <v>-98683</v>
      </c>
      <c r="M758" s="22">
        <v>45925</v>
      </c>
      <c r="N758"/>
      <c r="O758" s="23">
        <f t="shared" si="28"/>
        <v>98683</v>
      </c>
    </row>
    <row r="759" spans="1:15" x14ac:dyDescent="0.25">
      <c r="A759" s="16" t="s">
        <v>13</v>
      </c>
      <c r="B759" s="29">
        <f t="shared" si="29"/>
        <v>8</v>
      </c>
      <c r="C759" s="63" t="s">
        <v>903</v>
      </c>
      <c r="D759" s="30" t="s">
        <v>700</v>
      </c>
      <c r="E759" s="62">
        <v>45873</v>
      </c>
      <c r="F759" s="63" t="s">
        <v>487</v>
      </c>
      <c r="G759" s="63" t="s">
        <v>489</v>
      </c>
      <c r="H759" s="63" t="s">
        <v>906</v>
      </c>
      <c r="I759" s="64">
        <v>-424104</v>
      </c>
      <c r="J759" s="64"/>
      <c r="K759" s="64">
        <v>-33928</v>
      </c>
      <c r="L759" s="64">
        <v>-458032</v>
      </c>
      <c r="M759" s="22">
        <v>45925</v>
      </c>
      <c r="N759"/>
      <c r="O759" s="23">
        <f t="shared" si="28"/>
        <v>458032</v>
      </c>
    </row>
    <row r="760" spans="1:15" x14ac:dyDescent="0.25">
      <c r="A760" s="16" t="s">
        <v>13</v>
      </c>
      <c r="B760" s="29">
        <f t="shared" si="29"/>
        <v>8</v>
      </c>
      <c r="C760" s="63" t="s">
        <v>903</v>
      </c>
      <c r="D760" s="30" t="s">
        <v>700</v>
      </c>
      <c r="E760" s="62">
        <v>45874</v>
      </c>
      <c r="F760" s="63" t="s">
        <v>487</v>
      </c>
      <c r="G760" s="63" t="s">
        <v>489</v>
      </c>
      <c r="H760" s="63" t="s">
        <v>907</v>
      </c>
      <c r="I760" s="64">
        <v>-212052</v>
      </c>
      <c r="J760" s="64"/>
      <c r="K760" s="64">
        <v>-16964</v>
      </c>
      <c r="L760" s="64">
        <v>-229016</v>
      </c>
      <c r="M760" s="22">
        <v>45925</v>
      </c>
      <c r="N760"/>
      <c r="O760" s="23">
        <f t="shared" si="28"/>
        <v>229016</v>
      </c>
    </row>
    <row r="761" spans="1:15" x14ac:dyDescent="0.25">
      <c r="A761" s="16" t="s">
        <v>13</v>
      </c>
      <c r="B761" s="29">
        <f t="shared" si="29"/>
        <v>8</v>
      </c>
      <c r="C761" s="63" t="s">
        <v>903</v>
      </c>
      <c r="D761" s="30" t="s">
        <v>700</v>
      </c>
      <c r="E761" s="62">
        <v>45873</v>
      </c>
      <c r="F761" s="63" t="s">
        <v>487</v>
      </c>
      <c r="G761" s="63" t="s">
        <v>489</v>
      </c>
      <c r="H761" s="63" t="s">
        <v>908</v>
      </c>
      <c r="I761" s="64">
        <v>-113113</v>
      </c>
      <c r="J761" s="64"/>
      <c r="K761" s="64">
        <v>-9049</v>
      </c>
      <c r="L761" s="64">
        <v>-122162</v>
      </c>
      <c r="M761" s="22">
        <v>45925</v>
      </c>
      <c r="N761"/>
      <c r="O761" s="23">
        <f t="shared" si="28"/>
        <v>122162</v>
      </c>
    </row>
    <row r="762" spans="1:15" x14ac:dyDescent="0.25">
      <c r="A762" s="16" t="s">
        <v>13</v>
      </c>
      <c r="B762" s="29">
        <f t="shared" si="29"/>
        <v>8</v>
      </c>
      <c r="C762" s="63" t="s">
        <v>903</v>
      </c>
      <c r="D762" s="30" t="s">
        <v>700</v>
      </c>
      <c r="E762" s="62">
        <v>45888</v>
      </c>
      <c r="F762" s="63" t="s">
        <v>487</v>
      </c>
      <c r="G762" s="63" t="s">
        <v>489</v>
      </c>
      <c r="H762" s="63" t="s">
        <v>909</v>
      </c>
      <c r="I762" s="64">
        <v>-459384</v>
      </c>
      <c r="J762" s="64"/>
      <c r="K762" s="64">
        <v>-36750</v>
      </c>
      <c r="L762" s="64">
        <v>-496134</v>
      </c>
      <c r="M762" s="22">
        <v>45925</v>
      </c>
      <c r="N762"/>
      <c r="O762" s="23">
        <f t="shared" si="28"/>
        <v>496134</v>
      </c>
    </row>
    <row r="763" spans="1:15" x14ac:dyDescent="0.25">
      <c r="A763" s="16" t="s">
        <v>13</v>
      </c>
      <c r="B763" s="29">
        <f t="shared" si="29"/>
        <v>8</v>
      </c>
      <c r="C763" s="63" t="s">
        <v>903</v>
      </c>
      <c r="D763" s="30" t="s">
        <v>700</v>
      </c>
      <c r="E763" s="62">
        <v>45887</v>
      </c>
      <c r="F763" s="63" t="s">
        <v>487</v>
      </c>
      <c r="G763" s="63" t="s">
        <v>489</v>
      </c>
      <c r="H763" s="63" t="s">
        <v>910</v>
      </c>
      <c r="I763" s="64">
        <v>-577964</v>
      </c>
      <c r="J763" s="64"/>
      <c r="K763" s="64">
        <v>-46237</v>
      </c>
      <c r="L763" s="64">
        <v>-624201</v>
      </c>
      <c r="M763" s="22">
        <v>45925</v>
      </c>
      <c r="N763"/>
      <c r="O763" s="23">
        <f t="shared" si="28"/>
        <v>624201</v>
      </c>
    </row>
    <row r="764" spans="1:15" x14ac:dyDescent="0.25">
      <c r="A764" s="16" t="s">
        <v>13</v>
      </c>
      <c r="B764" s="29">
        <f t="shared" si="29"/>
        <v>8</v>
      </c>
      <c r="C764" s="63" t="s">
        <v>903</v>
      </c>
      <c r="D764" s="30" t="s">
        <v>700</v>
      </c>
      <c r="E764" s="62">
        <v>45881</v>
      </c>
      <c r="F764" s="63" t="s">
        <v>487</v>
      </c>
      <c r="G764" s="63" t="s">
        <v>489</v>
      </c>
      <c r="H764" s="63" t="s">
        <v>904</v>
      </c>
      <c r="I764" s="64">
        <v>-647555</v>
      </c>
      <c r="J764" s="64"/>
      <c r="K764" s="64">
        <v>-51804</v>
      </c>
      <c r="L764" s="64">
        <v>-699359</v>
      </c>
      <c r="M764" s="22">
        <v>45925</v>
      </c>
      <c r="N764"/>
      <c r="O764" s="23">
        <f t="shared" si="28"/>
        <v>699359</v>
      </c>
    </row>
    <row r="765" spans="1:15" x14ac:dyDescent="0.25">
      <c r="A765" s="16" t="s">
        <v>13</v>
      </c>
      <c r="B765" s="29">
        <f t="shared" si="29"/>
        <v>8</v>
      </c>
      <c r="C765" s="63" t="s">
        <v>903</v>
      </c>
      <c r="D765" s="30" t="s">
        <v>700</v>
      </c>
      <c r="E765" s="62">
        <v>45877</v>
      </c>
      <c r="F765" s="63" t="s">
        <v>487</v>
      </c>
      <c r="G765" s="63" t="s">
        <v>489</v>
      </c>
      <c r="H765" s="63" t="s">
        <v>911</v>
      </c>
      <c r="I765" s="64">
        <v>-354154</v>
      </c>
      <c r="J765" s="64"/>
      <c r="K765" s="64">
        <v>-28332</v>
      </c>
      <c r="L765" s="64">
        <v>-382486</v>
      </c>
      <c r="M765" s="22">
        <v>45925</v>
      </c>
      <c r="N765"/>
      <c r="O765" s="23">
        <f t="shared" si="28"/>
        <v>382486</v>
      </c>
    </row>
    <row r="766" spans="1:15" x14ac:dyDescent="0.25">
      <c r="A766" s="16" t="s">
        <v>13</v>
      </c>
      <c r="B766" s="29">
        <f t="shared" si="29"/>
        <v>8</v>
      </c>
      <c r="C766" s="63" t="s">
        <v>903</v>
      </c>
      <c r="D766" s="30" t="s">
        <v>700</v>
      </c>
      <c r="E766" s="62">
        <v>45884</v>
      </c>
      <c r="F766" s="63" t="s">
        <v>487</v>
      </c>
      <c r="G766" s="63" t="s">
        <v>489</v>
      </c>
      <c r="H766" s="63" t="s">
        <v>912</v>
      </c>
      <c r="I766" s="64">
        <v>-106026</v>
      </c>
      <c r="J766" s="64"/>
      <c r="K766" s="64">
        <v>-8482</v>
      </c>
      <c r="L766" s="64">
        <v>-114508</v>
      </c>
      <c r="M766" s="22">
        <v>45925</v>
      </c>
      <c r="N766"/>
      <c r="O766" s="23">
        <f t="shared" si="28"/>
        <v>114508</v>
      </c>
    </row>
    <row r="767" spans="1:15" x14ac:dyDescent="0.25">
      <c r="A767" s="16" t="s">
        <v>13</v>
      </c>
      <c r="B767" s="29">
        <f t="shared" si="29"/>
        <v>8</v>
      </c>
      <c r="C767" s="63" t="s">
        <v>903</v>
      </c>
      <c r="D767" s="30" t="s">
        <v>700</v>
      </c>
      <c r="E767" s="62">
        <v>45875</v>
      </c>
      <c r="F767" s="63" t="s">
        <v>487</v>
      </c>
      <c r="G767" s="63" t="s">
        <v>489</v>
      </c>
      <c r="H767" s="63" t="s">
        <v>913</v>
      </c>
      <c r="I767" s="64">
        <v>-158445</v>
      </c>
      <c r="J767" s="64"/>
      <c r="K767" s="64">
        <v>-12676</v>
      </c>
      <c r="L767" s="64">
        <v>-171121</v>
      </c>
      <c r="M767" s="22">
        <v>45925</v>
      </c>
      <c r="N767"/>
      <c r="O767" s="23">
        <f t="shared" si="28"/>
        <v>171121</v>
      </c>
    </row>
    <row r="768" spans="1:15" x14ac:dyDescent="0.25">
      <c r="A768" s="16" t="s">
        <v>13</v>
      </c>
      <c r="B768" s="29">
        <f t="shared" si="29"/>
        <v>8</v>
      </c>
      <c r="C768" s="63" t="s">
        <v>903</v>
      </c>
      <c r="D768" s="30" t="s">
        <v>700</v>
      </c>
      <c r="E768" s="62">
        <v>45884</v>
      </c>
      <c r="F768" s="63" t="s">
        <v>487</v>
      </c>
      <c r="G768" s="63" t="s">
        <v>489</v>
      </c>
      <c r="H768" s="63" t="s">
        <v>913</v>
      </c>
      <c r="I768" s="64">
        <v>-143019</v>
      </c>
      <c r="J768" s="64"/>
      <c r="K768" s="64">
        <v>-11442</v>
      </c>
      <c r="L768" s="64">
        <v>-154461</v>
      </c>
      <c r="M768" s="22">
        <v>45925</v>
      </c>
      <c r="N768"/>
      <c r="O768" s="23">
        <f t="shared" si="28"/>
        <v>154461</v>
      </c>
    </row>
    <row r="769" spans="1:15" x14ac:dyDescent="0.25">
      <c r="A769" s="16" t="s">
        <v>13</v>
      </c>
      <c r="B769" s="29">
        <f t="shared" si="29"/>
        <v>8</v>
      </c>
      <c r="C769" s="63" t="s">
        <v>903</v>
      </c>
      <c r="D769" s="30" t="s">
        <v>700</v>
      </c>
      <c r="E769" s="62">
        <v>45871</v>
      </c>
      <c r="F769" s="63" t="s">
        <v>487</v>
      </c>
      <c r="G769" s="63" t="s">
        <v>489</v>
      </c>
      <c r="H769" s="63" t="s">
        <v>914</v>
      </c>
      <c r="I769" s="64">
        <v>-742182</v>
      </c>
      <c r="J769" s="64"/>
      <c r="K769" s="64">
        <v>-59375</v>
      </c>
      <c r="L769" s="64">
        <v>-801557</v>
      </c>
      <c r="M769" s="22">
        <v>45925</v>
      </c>
      <c r="N769"/>
      <c r="O769" s="23">
        <f t="shared" si="28"/>
        <v>801557</v>
      </c>
    </row>
    <row r="770" spans="1:15" x14ac:dyDescent="0.25">
      <c r="A770" s="16" t="s">
        <v>13</v>
      </c>
      <c r="B770" s="29">
        <f t="shared" si="29"/>
        <v>8</v>
      </c>
      <c r="C770" s="63" t="s">
        <v>903</v>
      </c>
      <c r="D770" s="30" t="s">
        <v>700</v>
      </c>
      <c r="E770" s="62">
        <v>45887</v>
      </c>
      <c r="F770" s="63" t="s">
        <v>487</v>
      </c>
      <c r="G770" s="63" t="s">
        <v>489</v>
      </c>
      <c r="H770" s="63" t="s">
        <v>915</v>
      </c>
      <c r="I770" s="64">
        <v>-553120</v>
      </c>
      <c r="J770" s="64"/>
      <c r="K770" s="64">
        <v>-44250</v>
      </c>
      <c r="L770" s="64">
        <v>-597370</v>
      </c>
      <c r="M770" s="22">
        <v>45925</v>
      </c>
      <c r="N770"/>
      <c r="O770" s="23">
        <f t="shared" si="28"/>
        <v>597370</v>
      </c>
    </row>
    <row r="771" spans="1:15" x14ac:dyDescent="0.25">
      <c r="A771" s="16" t="s">
        <v>13</v>
      </c>
      <c r="B771" s="29">
        <f t="shared" si="29"/>
        <v>8</v>
      </c>
      <c r="C771" s="63" t="s">
        <v>903</v>
      </c>
      <c r="D771" s="30" t="s">
        <v>700</v>
      </c>
      <c r="E771" s="62">
        <v>45887</v>
      </c>
      <c r="F771" s="63" t="s">
        <v>487</v>
      </c>
      <c r="G771" s="63" t="s">
        <v>489</v>
      </c>
      <c r="H771" s="63" t="s">
        <v>914</v>
      </c>
      <c r="I771" s="64">
        <v>-105505</v>
      </c>
      <c r="J771" s="64"/>
      <c r="K771" s="64">
        <v>-8440</v>
      </c>
      <c r="L771" s="64">
        <v>-113945</v>
      </c>
      <c r="M771" s="22">
        <v>45925</v>
      </c>
      <c r="N771"/>
      <c r="O771" s="23">
        <f t="shared" si="28"/>
        <v>113945</v>
      </c>
    </row>
    <row r="772" spans="1:15" x14ac:dyDescent="0.25">
      <c r="A772" s="16" t="s">
        <v>13</v>
      </c>
      <c r="B772" s="29">
        <f t="shared" si="29"/>
        <v>8</v>
      </c>
      <c r="C772" s="63" t="s">
        <v>903</v>
      </c>
      <c r="D772" s="30" t="s">
        <v>700</v>
      </c>
      <c r="E772" s="62">
        <v>45886</v>
      </c>
      <c r="F772" s="63" t="s">
        <v>487</v>
      </c>
      <c r="G772" s="63" t="s">
        <v>489</v>
      </c>
      <c r="H772" s="63" t="s">
        <v>916</v>
      </c>
      <c r="I772" s="64">
        <v>-187191</v>
      </c>
      <c r="J772" s="64"/>
      <c r="K772" s="64">
        <v>-14975</v>
      </c>
      <c r="L772" s="64">
        <v>-202166</v>
      </c>
      <c r="M772" s="22">
        <v>45925</v>
      </c>
      <c r="N772"/>
      <c r="O772" s="23">
        <f t="shared" si="28"/>
        <v>202166</v>
      </c>
    </row>
    <row r="773" spans="1:15" x14ac:dyDescent="0.25">
      <c r="A773" s="16" t="s">
        <v>13</v>
      </c>
      <c r="B773" s="29">
        <f t="shared" si="29"/>
        <v>8</v>
      </c>
      <c r="C773" s="63" t="s">
        <v>903</v>
      </c>
      <c r="D773" s="30" t="s">
        <v>700</v>
      </c>
      <c r="E773" s="62">
        <v>45880</v>
      </c>
      <c r="F773" s="63" t="s">
        <v>487</v>
      </c>
      <c r="G773" s="63" t="s">
        <v>489</v>
      </c>
      <c r="H773" s="63" t="s">
        <v>917</v>
      </c>
      <c r="I773" s="64">
        <v>-328442</v>
      </c>
      <c r="J773" s="64"/>
      <c r="K773" s="64">
        <v>-26276</v>
      </c>
      <c r="L773" s="64">
        <v>-354718</v>
      </c>
      <c r="M773" s="22">
        <v>45925</v>
      </c>
      <c r="N773"/>
      <c r="O773" s="23">
        <f t="shared" si="28"/>
        <v>354718</v>
      </c>
    </row>
    <row r="774" spans="1:15" x14ac:dyDescent="0.25">
      <c r="A774" s="16" t="s">
        <v>13</v>
      </c>
      <c r="B774" s="29">
        <f t="shared" si="29"/>
        <v>8</v>
      </c>
      <c r="C774" s="63" t="s">
        <v>903</v>
      </c>
      <c r="D774" s="30" t="s">
        <v>700</v>
      </c>
      <c r="E774" s="62">
        <v>45889</v>
      </c>
      <c r="F774" s="63" t="s">
        <v>487</v>
      </c>
      <c r="G774" s="63" t="s">
        <v>489</v>
      </c>
      <c r="H774" s="63" t="s">
        <v>918</v>
      </c>
      <c r="I774" s="64">
        <v>-105505</v>
      </c>
      <c r="J774" s="64"/>
      <c r="K774" s="64">
        <v>-8440</v>
      </c>
      <c r="L774" s="64">
        <v>-113945</v>
      </c>
      <c r="M774" s="22">
        <v>45925</v>
      </c>
      <c r="N774"/>
      <c r="O774" s="23">
        <f t="shared" si="28"/>
        <v>113945</v>
      </c>
    </row>
    <row r="775" spans="1:15" x14ac:dyDescent="0.25">
      <c r="A775" s="16" t="s">
        <v>13</v>
      </c>
      <c r="B775" s="29">
        <f t="shared" si="29"/>
        <v>8</v>
      </c>
      <c r="C775" s="63" t="s">
        <v>903</v>
      </c>
      <c r="D775" s="30" t="s">
        <v>700</v>
      </c>
      <c r="E775" s="62">
        <v>45888</v>
      </c>
      <c r="F775" s="63" t="s">
        <v>487</v>
      </c>
      <c r="G775" s="63" t="s">
        <v>489</v>
      </c>
      <c r="H775" s="63" t="s">
        <v>919</v>
      </c>
      <c r="I775" s="64">
        <v>-350110</v>
      </c>
      <c r="J775" s="64"/>
      <c r="K775" s="64">
        <v>-28009</v>
      </c>
      <c r="L775" s="64">
        <v>-378119</v>
      </c>
      <c r="M775" s="22">
        <v>45925</v>
      </c>
      <c r="N775"/>
      <c r="O775" s="23">
        <f t="shared" si="28"/>
        <v>378119</v>
      </c>
    </row>
    <row r="776" spans="1:15" x14ac:dyDescent="0.25">
      <c r="A776" s="16" t="s">
        <v>13</v>
      </c>
      <c r="B776" s="29">
        <f t="shared" si="29"/>
        <v>8</v>
      </c>
      <c r="C776" s="63" t="s">
        <v>903</v>
      </c>
      <c r="D776" s="30" t="s">
        <v>700</v>
      </c>
      <c r="E776" s="62">
        <v>45888</v>
      </c>
      <c r="F776" s="63" t="s">
        <v>487</v>
      </c>
      <c r="G776" s="63" t="s">
        <v>489</v>
      </c>
      <c r="H776" s="63" t="s">
        <v>920</v>
      </c>
      <c r="I776" s="64">
        <v>-211531</v>
      </c>
      <c r="J776" s="64"/>
      <c r="K776" s="64">
        <v>-16922</v>
      </c>
      <c r="L776" s="64">
        <v>-228453</v>
      </c>
      <c r="M776" s="22">
        <v>45925</v>
      </c>
      <c r="N776"/>
      <c r="O776" s="23">
        <f t="shared" si="28"/>
        <v>228453</v>
      </c>
    </row>
    <row r="777" spans="1:15" x14ac:dyDescent="0.25">
      <c r="A777" s="16" t="s">
        <v>13</v>
      </c>
      <c r="B777" s="29">
        <f t="shared" si="29"/>
        <v>8</v>
      </c>
      <c r="C777" s="63" t="s">
        <v>903</v>
      </c>
      <c r="D777" s="30" t="s">
        <v>700</v>
      </c>
      <c r="E777" s="62">
        <v>45873</v>
      </c>
      <c r="F777" s="63" t="s">
        <v>487</v>
      </c>
      <c r="G777" s="63" t="s">
        <v>489</v>
      </c>
      <c r="H777" s="63" t="s">
        <v>921</v>
      </c>
      <c r="I777" s="64">
        <v>-175785</v>
      </c>
      <c r="J777" s="64"/>
      <c r="K777" s="64">
        <v>-14063</v>
      </c>
      <c r="L777" s="64">
        <v>-189848</v>
      </c>
      <c r="M777" s="22">
        <v>45925</v>
      </c>
      <c r="N777"/>
      <c r="O777" s="23">
        <f t="shared" si="28"/>
        <v>189848</v>
      </c>
    </row>
    <row r="778" spans="1:15" x14ac:dyDescent="0.25">
      <c r="A778" s="16" t="s">
        <v>13</v>
      </c>
      <c r="B778" s="29">
        <f t="shared" si="29"/>
        <v>8</v>
      </c>
      <c r="C778" s="63" t="s">
        <v>903</v>
      </c>
      <c r="D778" s="30" t="s">
        <v>700</v>
      </c>
      <c r="E778" s="62">
        <v>45885</v>
      </c>
      <c r="F778" s="63" t="s">
        <v>487</v>
      </c>
      <c r="G778" s="63" t="s">
        <v>489</v>
      </c>
      <c r="H778" s="63" t="s">
        <v>922</v>
      </c>
      <c r="I778" s="64">
        <v>-226226</v>
      </c>
      <c r="J778" s="64"/>
      <c r="K778" s="64">
        <v>-18098</v>
      </c>
      <c r="L778" s="64">
        <v>-244324</v>
      </c>
      <c r="M778" s="22">
        <v>45925</v>
      </c>
      <c r="N778"/>
      <c r="O778" s="23">
        <f t="shared" si="28"/>
        <v>244324</v>
      </c>
    </row>
    <row r="779" spans="1:15" x14ac:dyDescent="0.25">
      <c r="A779" s="16" t="s">
        <v>13</v>
      </c>
      <c r="B779" s="29">
        <f t="shared" si="29"/>
        <v>8</v>
      </c>
      <c r="C779" s="63" t="s">
        <v>903</v>
      </c>
      <c r="D779" s="30" t="s">
        <v>700</v>
      </c>
      <c r="E779" s="62">
        <v>45897</v>
      </c>
      <c r="F779" s="63" t="s">
        <v>487</v>
      </c>
      <c r="G779" s="63" t="s">
        <v>489</v>
      </c>
      <c r="H779" s="63" t="s">
        <v>923</v>
      </c>
      <c r="I779" s="64">
        <v>-288772</v>
      </c>
      <c r="J779" s="64"/>
      <c r="K779" s="64">
        <v>-23102</v>
      </c>
      <c r="L779" s="64">
        <v>-311874</v>
      </c>
      <c r="M779" s="22">
        <v>45925</v>
      </c>
      <c r="N779"/>
      <c r="O779" s="23">
        <f t="shared" si="28"/>
        <v>311874</v>
      </c>
    </row>
    <row r="780" spans="1:15" x14ac:dyDescent="0.25">
      <c r="A780" s="16" t="s">
        <v>13</v>
      </c>
      <c r="B780" s="29">
        <f t="shared" si="29"/>
        <v>8</v>
      </c>
      <c r="C780" s="63" t="s">
        <v>903</v>
      </c>
      <c r="D780" s="30" t="s">
        <v>700</v>
      </c>
      <c r="E780" s="62">
        <v>45888</v>
      </c>
      <c r="F780" s="63" t="s">
        <v>487</v>
      </c>
      <c r="G780" s="63" t="s">
        <v>489</v>
      </c>
      <c r="H780" s="63" t="s">
        <v>910</v>
      </c>
      <c r="I780" s="64">
        <v>-105462</v>
      </c>
      <c r="J780" s="64"/>
      <c r="K780" s="64">
        <v>-8437</v>
      </c>
      <c r="L780" s="64">
        <v>-113899</v>
      </c>
      <c r="M780" s="22">
        <v>45925</v>
      </c>
      <c r="N780"/>
      <c r="O780" s="23">
        <f t="shared" si="28"/>
        <v>113899</v>
      </c>
    </row>
    <row r="781" spans="1:15" x14ac:dyDescent="0.25">
      <c r="A781" s="16" t="s">
        <v>13</v>
      </c>
      <c r="B781" s="29">
        <f t="shared" si="29"/>
        <v>8</v>
      </c>
      <c r="C781" s="63" t="s">
        <v>903</v>
      </c>
      <c r="D781" s="30" t="s">
        <v>700</v>
      </c>
      <c r="E781" s="62">
        <v>45892</v>
      </c>
      <c r="F781" s="63" t="s">
        <v>487</v>
      </c>
      <c r="G781" s="63" t="s">
        <v>489</v>
      </c>
      <c r="H781" s="63" t="s">
        <v>924</v>
      </c>
      <c r="I781" s="64">
        <v>-212052</v>
      </c>
      <c r="J781" s="64"/>
      <c r="K781" s="64">
        <v>-16964</v>
      </c>
      <c r="L781" s="64">
        <v>-229016</v>
      </c>
      <c r="M781" s="22">
        <v>45925</v>
      </c>
      <c r="N781"/>
      <c r="O781" s="23">
        <f t="shared" si="28"/>
        <v>229016</v>
      </c>
    </row>
    <row r="782" spans="1:15" x14ac:dyDescent="0.25">
      <c r="A782" s="16" t="s">
        <v>13</v>
      </c>
      <c r="B782" s="29">
        <f t="shared" si="29"/>
        <v>8</v>
      </c>
      <c r="C782" s="63" t="s">
        <v>903</v>
      </c>
      <c r="D782" s="30" t="s">
        <v>700</v>
      </c>
      <c r="E782" s="62">
        <v>45884</v>
      </c>
      <c r="F782" s="63" t="s">
        <v>487</v>
      </c>
      <c r="G782" s="63" t="s">
        <v>489</v>
      </c>
      <c r="H782" s="63" t="s">
        <v>925</v>
      </c>
      <c r="I782" s="64">
        <v>-858789</v>
      </c>
      <c r="J782" s="64"/>
      <c r="K782" s="64">
        <v>-68703</v>
      </c>
      <c r="L782" s="64">
        <v>-927492</v>
      </c>
      <c r="M782" s="22">
        <v>45925</v>
      </c>
      <c r="N782"/>
      <c r="O782" s="23">
        <f t="shared" si="28"/>
        <v>927492</v>
      </c>
    </row>
    <row r="783" spans="1:15" x14ac:dyDescent="0.25">
      <c r="A783" s="16" t="s">
        <v>13</v>
      </c>
      <c r="B783" s="29">
        <f t="shared" si="29"/>
        <v>8</v>
      </c>
      <c r="C783" s="63" t="s">
        <v>903</v>
      </c>
      <c r="D783" s="30" t="s">
        <v>700</v>
      </c>
      <c r="E783" s="62">
        <v>45890</v>
      </c>
      <c r="F783" s="63" t="s">
        <v>487</v>
      </c>
      <c r="G783" s="63" t="s">
        <v>489</v>
      </c>
      <c r="H783" s="63" t="s">
        <v>926</v>
      </c>
      <c r="I783" s="64">
        <v>-285384</v>
      </c>
      <c r="J783" s="64"/>
      <c r="K783" s="64">
        <v>-22831</v>
      </c>
      <c r="L783" s="64">
        <v>-308215</v>
      </c>
      <c r="M783" s="22">
        <v>45925</v>
      </c>
      <c r="N783"/>
      <c r="O783" s="23">
        <f t="shared" si="28"/>
        <v>308215</v>
      </c>
    </row>
    <row r="784" spans="1:15" x14ac:dyDescent="0.25">
      <c r="A784" s="16" t="s">
        <v>13</v>
      </c>
      <c r="B784" s="29">
        <f t="shared" si="29"/>
        <v>8</v>
      </c>
      <c r="C784" s="63" t="s">
        <v>903</v>
      </c>
      <c r="D784" s="30" t="s">
        <v>700</v>
      </c>
      <c r="E784" s="62">
        <v>45883</v>
      </c>
      <c r="F784" s="63" t="s">
        <v>487</v>
      </c>
      <c r="G784" s="63" t="s">
        <v>489</v>
      </c>
      <c r="H784" s="63" t="s">
        <v>914</v>
      </c>
      <c r="I784" s="64">
        <v>-52815</v>
      </c>
      <c r="J784" s="64"/>
      <c r="K784" s="64">
        <v>-4225</v>
      </c>
      <c r="L784" s="64">
        <v>-57040</v>
      </c>
      <c r="M784" s="22">
        <v>45925</v>
      </c>
      <c r="N784"/>
      <c r="O784" s="23">
        <f t="shared" si="28"/>
        <v>57040</v>
      </c>
    </row>
    <row r="785" spans="1:15" x14ac:dyDescent="0.25">
      <c r="A785" s="16" t="s">
        <v>13</v>
      </c>
      <c r="B785" s="29">
        <f t="shared" si="29"/>
        <v>8</v>
      </c>
      <c r="C785" s="63" t="s">
        <v>903</v>
      </c>
      <c r="D785" s="30" t="s">
        <v>700</v>
      </c>
      <c r="E785" s="62">
        <v>45889</v>
      </c>
      <c r="F785" s="63" t="s">
        <v>487</v>
      </c>
      <c r="G785" s="63" t="s">
        <v>489</v>
      </c>
      <c r="H785" s="63" t="s">
        <v>913</v>
      </c>
      <c r="I785" s="64">
        <v>-113113</v>
      </c>
      <c r="J785" s="64"/>
      <c r="K785" s="64">
        <v>-9049</v>
      </c>
      <c r="L785" s="64">
        <v>-122162</v>
      </c>
      <c r="M785" s="22">
        <v>45925</v>
      </c>
      <c r="N785"/>
      <c r="O785" s="23">
        <f t="shared" si="28"/>
        <v>122162</v>
      </c>
    </row>
    <row r="786" spans="1:15" x14ac:dyDescent="0.25">
      <c r="A786" s="16" t="s">
        <v>13</v>
      </c>
      <c r="B786" s="29">
        <f t="shared" si="29"/>
        <v>8</v>
      </c>
      <c r="C786" s="63" t="s">
        <v>903</v>
      </c>
      <c r="D786" s="30" t="s">
        <v>700</v>
      </c>
      <c r="E786" s="62">
        <v>45871</v>
      </c>
      <c r="F786" s="63" t="s">
        <v>487</v>
      </c>
      <c r="G786" s="63" t="s">
        <v>489</v>
      </c>
      <c r="H786" s="63" t="s">
        <v>927</v>
      </c>
      <c r="I786" s="64">
        <v>-106026</v>
      </c>
      <c r="J786" s="64"/>
      <c r="K786" s="64">
        <v>-8482</v>
      </c>
      <c r="L786" s="64">
        <v>-114508</v>
      </c>
      <c r="M786" s="22">
        <v>45925</v>
      </c>
      <c r="N786"/>
      <c r="O786" s="23">
        <f t="shared" si="28"/>
        <v>114508</v>
      </c>
    </row>
    <row r="787" spans="1:15" x14ac:dyDescent="0.25">
      <c r="A787" s="16" t="s">
        <v>13</v>
      </c>
      <c r="B787" s="29">
        <f t="shared" si="29"/>
        <v>8</v>
      </c>
      <c r="C787" s="63" t="s">
        <v>903</v>
      </c>
      <c r="D787" s="30" t="s">
        <v>700</v>
      </c>
      <c r="E787" s="62">
        <v>45887</v>
      </c>
      <c r="F787" s="63" t="s">
        <v>487</v>
      </c>
      <c r="G787" s="63" t="s">
        <v>489</v>
      </c>
      <c r="H787" s="63" t="s">
        <v>928</v>
      </c>
      <c r="I787" s="64">
        <v>-105505</v>
      </c>
      <c r="J787" s="64"/>
      <c r="K787" s="64">
        <v>-8440</v>
      </c>
      <c r="L787" s="64">
        <v>-113945</v>
      </c>
      <c r="M787" s="22">
        <v>45925</v>
      </c>
      <c r="N787"/>
      <c r="O787" s="23">
        <f t="shared" si="28"/>
        <v>113945</v>
      </c>
    </row>
    <row r="788" spans="1:15" x14ac:dyDescent="0.25">
      <c r="A788" s="16" t="s">
        <v>13</v>
      </c>
      <c r="B788" s="29">
        <f t="shared" si="29"/>
        <v>8</v>
      </c>
      <c r="C788" s="63" t="s">
        <v>903</v>
      </c>
      <c r="D788" s="30" t="s">
        <v>700</v>
      </c>
      <c r="E788" s="62">
        <v>45880</v>
      </c>
      <c r="F788" s="63" t="s">
        <v>487</v>
      </c>
      <c r="G788" s="63" t="s">
        <v>489</v>
      </c>
      <c r="H788" s="63" t="s">
        <v>917</v>
      </c>
      <c r="I788" s="64">
        <v>-212052</v>
      </c>
      <c r="J788" s="64"/>
      <c r="K788" s="64">
        <v>-16964</v>
      </c>
      <c r="L788" s="64">
        <v>-229016</v>
      </c>
      <c r="M788" s="22">
        <v>45925</v>
      </c>
      <c r="N788"/>
      <c r="O788" s="23">
        <f t="shared" si="28"/>
        <v>229016</v>
      </c>
    </row>
    <row r="789" spans="1:15" x14ac:dyDescent="0.25">
      <c r="A789" s="16" t="s">
        <v>13</v>
      </c>
      <c r="B789" s="29">
        <f t="shared" si="29"/>
        <v>8</v>
      </c>
      <c r="C789" s="63" t="s">
        <v>903</v>
      </c>
      <c r="D789" s="30" t="s">
        <v>700</v>
      </c>
      <c r="E789" s="62">
        <v>45885</v>
      </c>
      <c r="F789" s="63" t="s">
        <v>487</v>
      </c>
      <c r="G789" s="63" t="s">
        <v>489</v>
      </c>
      <c r="H789" s="63" t="s">
        <v>929</v>
      </c>
      <c r="I789" s="64">
        <v>-113113</v>
      </c>
      <c r="J789" s="64"/>
      <c r="K789" s="64">
        <v>-9049</v>
      </c>
      <c r="L789" s="64">
        <v>-122162</v>
      </c>
      <c r="M789" s="22">
        <v>45925</v>
      </c>
      <c r="N789"/>
      <c r="O789" s="23">
        <f t="shared" si="28"/>
        <v>122162</v>
      </c>
    </row>
    <row r="790" spans="1:15" x14ac:dyDescent="0.25">
      <c r="A790" s="16" t="s">
        <v>13</v>
      </c>
      <c r="B790" s="29">
        <f t="shared" si="29"/>
        <v>8</v>
      </c>
      <c r="C790" s="63" t="s">
        <v>903</v>
      </c>
      <c r="D790" s="30" t="s">
        <v>700</v>
      </c>
      <c r="E790" s="62">
        <v>45892</v>
      </c>
      <c r="F790" s="63" t="s">
        <v>487</v>
      </c>
      <c r="G790" s="63" t="s">
        <v>489</v>
      </c>
      <c r="H790" s="63" t="s">
        <v>927</v>
      </c>
      <c r="I790" s="64">
        <v>-445365</v>
      </c>
      <c r="J790" s="64"/>
      <c r="K790" s="64">
        <v>-35629</v>
      </c>
      <c r="L790" s="64">
        <v>-480994</v>
      </c>
      <c r="M790" s="22">
        <v>45925</v>
      </c>
      <c r="N790"/>
      <c r="O790" s="23">
        <f t="shared" si="28"/>
        <v>480994</v>
      </c>
    </row>
    <row r="791" spans="1:15" x14ac:dyDescent="0.25">
      <c r="A791" s="16" t="s">
        <v>13</v>
      </c>
      <c r="B791" s="29">
        <f t="shared" si="29"/>
        <v>8</v>
      </c>
      <c r="C791" s="63" t="s">
        <v>903</v>
      </c>
      <c r="D791" s="30" t="s">
        <v>700</v>
      </c>
      <c r="E791" s="62">
        <v>45877</v>
      </c>
      <c r="F791" s="63" t="s">
        <v>487</v>
      </c>
      <c r="G791" s="63" t="s">
        <v>489</v>
      </c>
      <c r="H791" s="63" t="s">
        <v>930</v>
      </c>
      <c r="I791" s="64">
        <v>-491779</v>
      </c>
      <c r="J791" s="64"/>
      <c r="K791" s="64">
        <v>-39343</v>
      </c>
      <c r="L791" s="64">
        <v>-531122</v>
      </c>
      <c r="M791" s="22">
        <v>45925</v>
      </c>
      <c r="N791"/>
      <c r="O791" s="23">
        <f t="shared" si="28"/>
        <v>531122</v>
      </c>
    </row>
    <row r="792" spans="1:15" x14ac:dyDescent="0.25">
      <c r="A792" s="16" t="s">
        <v>13</v>
      </c>
      <c r="B792" s="29">
        <f t="shared" si="29"/>
        <v>8</v>
      </c>
      <c r="C792" s="63" t="s">
        <v>903</v>
      </c>
      <c r="D792" s="30" t="s">
        <v>700</v>
      </c>
      <c r="E792" s="62">
        <v>45894</v>
      </c>
      <c r="F792" s="63" t="s">
        <v>487</v>
      </c>
      <c r="G792" s="63" t="s">
        <v>489</v>
      </c>
      <c r="H792" s="63" t="s">
        <v>931</v>
      </c>
      <c r="I792" s="64">
        <v>-106026</v>
      </c>
      <c r="J792" s="64"/>
      <c r="K792" s="64">
        <v>-8482</v>
      </c>
      <c r="L792" s="64">
        <v>-114508</v>
      </c>
      <c r="M792" s="22">
        <v>45925</v>
      </c>
      <c r="N792"/>
      <c r="O792" s="23">
        <f t="shared" si="28"/>
        <v>114508</v>
      </c>
    </row>
    <row r="793" spans="1:15" x14ac:dyDescent="0.25">
      <c r="A793" s="16" t="s">
        <v>13</v>
      </c>
      <c r="B793" s="29">
        <f t="shared" si="29"/>
        <v>8</v>
      </c>
      <c r="C793" s="63" t="s">
        <v>903</v>
      </c>
      <c r="D793" s="30" t="s">
        <v>700</v>
      </c>
      <c r="E793" s="62">
        <v>45882</v>
      </c>
      <c r="F793" s="63" t="s">
        <v>487</v>
      </c>
      <c r="G793" s="63" t="s">
        <v>489</v>
      </c>
      <c r="H793" s="63" t="s">
        <v>905</v>
      </c>
      <c r="I793" s="64">
        <v>-422541</v>
      </c>
      <c r="J793" s="64"/>
      <c r="K793" s="64">
        <v>-33803</v>
      </c>
      <c r="L793" s="64">
        <v>-456344</v>
      </c>
      <c r="M793" s="22">
        <v>45925</v>
      </c>
      <c r="N793"/>
      <c r="O793" s="23">
        <f t="shared" si="28"/>
        <v>456344</v>
      </c>
    </row>
    <row r="794" spans="1:15" x14ac:dyDescent="0.25">
      <c r="A794" s="16" t="s">
        <v>13</v>
      </c>
      <c r="B794" s="29">
        <f t="shared" si="29"/>
        <v>8</v>
      </c>
      <c r="C794" s="63" t="s">
        <v>903</v>
      </c>
      <c r="D794" s="30" t="s">
        <v>700</v>
      </c>
      <c r="E794" s="62">
        <v>45891</v>
      </c>
      <c r="F794" s="63" t="s">
        <v>487</v>
      </c>
      <c r="G794" s="63" t="s">
        <v>489</v>
      </c>
      <c r="H794" s="63" t="s">
        <v>923</v>
      </c>
      <c r="I794" s="64">
        <v>-239405</v>
      </c>
      <c r="J794" s="64"/>
      <c r="K794" s="64">
        <v>-19152</v>
      </c>
      <c r="L794" s="64">
        <v>-258557</v>
      </c>
      <c r="M794" s="22">
        <v>45925</v>
      </c>
      <c r="N794"/>
      <c r="O794" s="23">
        <f t="shared" si="28"/>
        <v>258557</v>
      </c>
    </row>
    <row r="795" spans="1:15" x14ac:dyDescent="0.25">
      <c r="A795" s="16" t="s">
        <v>13</v>
      </c>
      <c r="B795" s="29">
        <f t="shared" si="29"/>
        <v>8</v>
      </c>
      <c r="C795" s="63" t="s">
        <v>903</v>
      </c>
      <c r="D795" s="30" t="s">
        <v>700</v>
      </c>
      <c r="E795" s="62">
        <v>45870</v>
      </c>
      <c r="F795" s="63" t="s">
        <v>487</v>
      </c>
      <c r="G795" s="63" t="s">
        <v>489</v>
      </c>
      <c r="H795" s="63" t="s">
        <v>916</v>
      </c>
      <c r="I795" s="64">
        <v>-211010</v>
      </c>
      <c r="J795" s="64"/>
      <c r="K795" s="64">
        <v>-16881</v>
      </c>
      <c r="L795" s="64">
        <v>-227891</v>
      </c>
      <c r="M795" s="22">
        <v>45925</v>
      </c>
      <c r="N795"/>
      <c r="O795" s="23">
        <f t="shared" si="28"/>
        <v>227891</v>
      </c>
    </row>
    <row r="796" spans="1:15" x14ac:dyDescent="0.25">
      <c r="A796" s="16" t="s">
        <v>13</v>
      </c>
      <c r="B796" s="29">
        <f t="shared" si="29"/>
        <v>8</v>
      </c>
      <c r="C796" s="63" t="s">
        <v>903</v>
      </c>
      <c r="D796" s="30" t="s">
        <v>700</v>
      </c>
      <c r="E796" s="62">
        <v>45885</v>
      </c>
      <c r="F796" s="63" t="s">
        <v>487</v>
      </c>
      <c r="G796" s="63" t="s">
        <v>489</v>
      </c>
      <c r="H796" s="63" t="s">
        <v>932</v>
      </c>
      <c r="I796" s="64">
        <v>-211010</v>
      </c>
      <c r="J796" s="64"/>
      <c r="K796" s="64">
        <v>-16881</v>
      </c>
      <c r="L796" s="64">
        <v>-227891</v>
      </c>
      <c r="M796" s="22">
        <v>45925</v>
      </c>
      <c r="N796"/>
      <c r="O796" s="23">
        <f t="shared" si="28"/>
        <v>227891</v>
      </c>
    </row>
    <row r="797" spans="1:15" x14ac:dyDescent="0.25">
      <c r="A797" s="16" t="s">
        <v>13</v>
      </c>
      <c r="B797" s="29">
        <f t="shared" si="29"/>
        <v>8</v>
      </c>
      <c r="C797" s="63" t="s">
        <v>903</v>
      </c>
      <c r="D797" s="30" t="s">
        <v>700</v>
      </c>
      <c r="E797" s="62">
        <v>45888</v>
      </c>
      <c r="F797" s="63" t="s">
        <v>487</v>
      </c>
      <c r="G797" s="63" t="s">
        <v>489</v>
      </c>
      <c r="H797" s="63" t="s">
        <v>933</v>
      </c>
      <c r="I797" s="64">
        <v>-153178</v>
      </c>
      <c r="J797" s="64"/>
      <c r="K797" s="64">
        <v>-12254</v>
      </c>
      <c r="L797" s="64">
        <v>-165432</v>
      </c>
      <c r="M797" s="22">
        <v>45925</v>
      </c>
      <c r="N797"/>
      <c r="O797" s="23">
        <f t="shared" si="28"/>
        <v>165432</v>
      </c>
    </row>
    <row r="798" spans="1:15" x14ac:dyDescent="0.25">
      <c r="A798" s="16" t="s">
        <v>13</v>
      </c>
      <c r="B798" s="29">
        <f t="shared" si="29"/>
        <v>8</v>
      </c>
      <c r="C798" s="63" t="s">
        <v>903</v>
      </c>
      <c r="D798" s="30" t="s">
        <v>700</v>
      </c>
      <c r="E798" s="62">
        <v>45888</v>
      </c>
      <c r="F798" s="63" t="s">
        <v>487</v>
      </c>
      <c r="G798" s="63" t="s">
        <v>489</v>
      </c>
      <c r="H798" s="63" t="s">
        <v>934</v>
      </c>
      <c r="I798" s="64">
        <v>-384546</v>
      </c>
      <c r="J798" s="64"/>
      <c r="K798" s="64">
        <v>-30763</v>
      </c>
      <c r="L798" s="64">
        <v>-415309</v>
      </c>
      <c r="M798" s="22">
        <v>45925</v>
      </c>
      <c r="N798"/>
      <c r="O798" s="23">
        <f t="shared" si="28"/>
        <v>415309</v>
      </c>
    </row>
    <row r="799" spans="1:15" x14ac:dyDescent="0.25">
      <c r="A799" s="16" t="s">
        <v>13</v>
      </c>
      <c r="B799" s="29">
        <f t="shared" si="29"/>
        <v>8</v>
      </c>
      <c r="C799" s="63" t="s">
        <v>903</v>
      </c>
      <c r="D799" s="30" t="s">
        <v>700</v>
      </c>
      <c r="E799" s="62">
        <v>45878</v>
      </c>
      <c r="F799" s="63" t="s">
        <v>487</v>
      </c>
      <c r="G799" s="63" t="s">
        <v>489</v>
      </c>
      <c r="H799" s="63" t="s">
        <v>935</v>
      </c>
      <c r="I799" s="64">
        <v>-158445</v>
      </c>
      <c r="J799" s="64"/>
      <c r="K799" s="64">
        <v>-12676</v>
      </c>
      <c r="L799" s="64">
        <v>-171121</v>
      </c>
      <c r="M799" s="22">
        <v>45925</v>
      </c>
      <c r="N799"/>
      <c r="O799" s="23">
        <f t="shared" si="28"/>
        <v>171121</v>
      </c>
    </row>
    <row r="800" spans="1:15" x14ac:dyDescent="0.25">
      <c r="A800" s="16" t="s">
        <v>13</v>
      </c>
      <c r="B800" s="29">
        <f t="shared" si="29"/>
        <v>8</v>
      </c>
      <c r="C800" s="63" t="s">
        <v>903</v>
      </c>
      <c r="D800" s="30" t="s">
        <v>700</v>
      </c>
      <c r="E800" s="62">
        <v>45883</v>
      </c>
      <c r="F800" s="63" t="s">
        <v>487</v>
      </c>
      <c r="G800" s="63" t="s">
        <v>489</v>
      </c>
      <c r="H800" s="63" t="s">
        <v>912</v>
      </c>
      <c r="I800" s="64">
        <v>-423583</v>
      </c>
      <c r="J800" s="64"/>
      <c r="K800" s="64">
        <v>-33886</v>
      </c>
      <c r="L800" s="64">
        <v>-457469</v>
      </c>
      <c r="M800" s="22">
        <v>45925</v>
      </c>
      <c r="N800"/>
      <c r="O800" s="23">
        <f t="shared" si="28"/>
        <v>457469</v>
      </c>
    </row>
    <row r="801" spans="1:15" x14ac:dyDescent="0.25">
      <c r="A801" s="16" t="s">
        <v>13</v>
      </c>
      <c r="B801" s="29">
        <f t="shared" si="29"/>
        <v>8</v>
      </c>
      <c r="C801" s="63" t="s">
        <v>903</v>
      </c>
      <c r="D801" s="30" t="s">
        <v>700</v>
      </c>
      <c r="E801" s="62">
        <v>45888</v>
      </c>
      <c r="F801" s="63" t="s">
        <v>487</v>
      </c>
      <c r="G801" s="63" t="s">
        <v>489</v>
      </c>
      <c r="H801" s="63" t="s">
        <v>914</v>
      </c>
      <c r="I801" s="64">
        <v>-52815</v>
      </c>
      <c r="J801" s="64"/>
      <c r="K801" s="64">
        <v>-4225</v>
      </c>
      <c r="L801" s="64">
        <v>-57040</v>
      </c>
      <c r="M801" s="22">
        <v>45925</v>
      </c>
      <c r="N801"/>
      <c r="O801" s="23">
        <f t="shared" si="28"/>
        <v>57040</v>
      </c>
    </row>
    <row r="802" spans="1:15" x14ac:dyDescent="0.25">
      <c r="A802" s="16" t="s">
        <v>13</v>
      </c>
      <c r="B802" s="29">
        <f t="shared" si="29"/>
        <v>8</v>
      </c>
      <c r="C802" s="63" t="s">
        <v>903</v>
      </c>
      <c r="D802" s="30" t="s">
        <v>700</v>
      </c>
      <c r="E802" s="62">
        <v>45873</v>
      </c>
      <c r="F802" s="63" t="s">
        <v>487</v>
      </c>
      <c r="G802" s="63" t="s">
        <v>489</v>
      </c>
      <c r="H802" s="63" t="s">
        <v>919</v>
      </c>
      <c r="I802" s="64">
        <v>-226226</v>
      </c>
      <c r="J802" s="64"/>
      <c r="K802" s="64">
        <v>-18098</v>
      </c>
      <c r="L802" s="64">
        <v>-244324</v>
      </c>
      <c r="M802" s="22">
        <v>45925</v>
      </c>
      <c r="N802"/>
      <c r="O802" s="23">
        <f t="shared" si="28"/>
        <v>244324</v>
      </c>
    </row>
    <row r="803" spans="1:15" x14ac:dyDescent="0.25">
      <c r="A803" s="16" t="s">
        <v>13</v>
      </c>
      <c r="B803" s="29">
        <f t="shared" si="29"/>
        <v>8</v>
      </c>
      <c r="C803" s="63" t="s">
        <v>903</v>
      </c>
      <c r="D803" s="30" t="s">
        <v>700</v>
      </c>
      <c r="E803" s="62">
        <v>45888</v>
      </c>
      <c r="F803" s="63" t="s">
        <v>487</v>
      </c>
      <c r="G803" s="63" t="s">
        <v>489</v>
      </c>
      <c r="H803" s="63" t="s">
        <v>936</v>
      </c>
      <c r="I803" s="64">
        <v>-316515</v>
      </c>
      <c r="J803" s="64"/>
      <c r="K803" s="64">
        <v>-25321</v>
      </c>
      <c r="L803" s="64">
        <v>-341836</v>
      </c>
      <c r="M803" s="22">
        <v>45925</v>
      </c>
      <c r="N803"/>
      <c r="O803" s="23">
        <f t="shared" si="28"/>
        <v>341836</v>
      </c>
    </row>
    <row r="804" spans="1:15" x14ac:dyDescent="0.25">
      <c r="A804" s="16" t="s">
        <v>13</v>
      </c>
      <c r="B804" s="29">
        <f t="shared" si="29"/>
        <v>8</v>
      </c>
      <c r="C804" s="63" t="s">
        <v>903</v>
      </c>
      <c r="D804" s="30" t="s">
        <v>700</v>
      </c>
      <c r="E804" s="62">
        <v>45870</v>
      </c>
      <c r="F804" s="63" t="s">
        <v>487</v>
      </c>
      <c r="G804" s="63" t="s">
        <v>489</v>
      </c>
      <c r="H804" s="63" t="s">
        <v>937</v>
      </c>
      <c r="I804" s="64">
        <v>-285384</v>
      </c>
      <c r="J804" s="64"/>
      <c r="K804" s="64">
        <v>-22831</v>
      </c>
      <c r="L804" s="64">
        <v>-308215</v>
      </c>
      <c r="M804" s="22">
        <v>45925</v>
      </c>
      <c r="N804"/>
      <c r="O804" s="23">
        <f t="shared" si="28"/>
        <v>308215</v>
      </c>
    </row>
    <row r="805" spans="1:15" x14ac:dyDescent="0.25">
      <c r="A805" s="16" t="s">
        <v>13</v>
      </c>
      <c r="B805" s="29">
        <f t="shared" si="29"/>
        <v>8</v>
      </c>
      <c r="C805" s="63" t="s">
        <v>903</v>
      </c>
      <c r="D805" s="30" t="s">
        <v>700</v>
      </c>
      <c r="E805" s="62">
        <v>45885</v>
      </c>
      <c r="F805" s="63" t="s">
        <v>487</v>
      </c>
      <c r="G805" s="63" t="s">
        <v>489</v>
      </c>
      <c r="H805" s="63" t="s">
        <v>938</v>
      </c>
      <c r="I805" s="64">
        <v>-212052</v>
      </c>
      <c r="J805" s="64"/>
      <c r="K805" s="64">
        <v>-16964</v>
      </c>
      <c r="L805" s="64">
        <v>-229016</v>
      </c>
      <c r="M805" s="22">
        <v>45925</v>
      </c>
      <c r="N805"/>
      <c r="O805" s="23">
        <f t="shared" si="28"/>
        <v>229016</v>
      </c>
    </row>
    <row r="806" spans="1:15" x14ac:dyDescent="0.25">
      <c r="A806" s="16" t="s">
        <v>12</v>
      </c>
      <c r="B806" s="29">
        <f t="shared" si="29"/>
        <v>9</v>
      </c>
      <c r="C806" s="82" t="s">
        <v>950</v>
      </c>
      <c r="D806" s="30" t="s">
        <v>24</v>
      </c>
      <c r="E806" s="81">
        <v>45903</v>
      </c>
      <c r="F806" s="63" t="s">
        <v>487</v>
      </c>
      <c r="G806" s="63" t="s">
        <v>489</v>
      </c>
      <c r="H806" s="82" t="s">
        <v>535</v>
      </c>
      <c r="I806" s="68">
        <v>2205210</v>
      </c>
      <c r="J806" s="136"/>
      <c r="K806" s="83">
        <f t="shared" ref="K806:K869" si="30">ROUND((I806-N806)*8%,0)</f>
        <v>176417</v>
      </c>
      <c r="L806" s="23">
        <v>2381627</v>
      </c>
      <c r="N806"/>
      <c r="O806"/>
    </row>
    <row r="807" spans="1:15" x14ac:dyDescent="0.25">
      <c r="A807" s="16" t="s">
        <v>12</v>
      </c>
      <c r="B807" s="29">
        <f t="shared" si="29"/>
        <v>9</v>
      </c>
      <c r="C807" s="82" t="s">
        <v>951</v>
      </c>
      <c r="D807" s="30" t="s">
        <v>24</v>
      </c>
      <c r="E807" s="81">
        <v>45903</v>
      </c>
      <c r="F807" s="63" t="s">
        <v>487</v>
      </c>
      <c r="G807" s="63" t="s">
        <v>489</v>
      </c>
      <c r="H807" s="82" t="s">
        <v>500</v>
      </c>
      <c r="I807" s="68">
        <v>1069390</v>
      </c>
      <c r="J807" s="136"/>
      <c r="K807" s="83">
        <f t="shared" si="30"/>
        <v>85551</v>
      </c>
      <c r="L807" s="23">
        <v>1154941</v>
      </c>
      <c r="N807"/>
      <c r="O807"/>
    </row>
    <row r="808" spans="1:15" x14ac:dyDescent="0.25">
      <c r="A808" s="16" t="s">
        <v>12</v>
      </c>
      <c r="B808" s="29">
        <f t="shared" si="29"/>
        <v>9</v>
      </c>
      <c r="C808" s="82" t="s">
        <v>952</v>
      </c>
      <c r="D808" s="30" t="s">
        <v>24</v>
      </c>
      <c r="E808" s="81">
        <v>45903</v>
      </c>
      <c r="F808" s="63" t="s">
        <v>487</v>
      </c>
      <c r="G808" s="63" t="s">
        <v>489</v>
      </c>
      <c r="H808" s="82" t="s">
        <v>509</v>
      </c>
      <c r="I808" s="68">
        <v>1891295</v>
      </c>
      <c r="J808" s="136"/>
      <c r="K808" s="83">
        <f t="shared" si="30"/>
        <v>151304</v>
      </c>
      <c r="L808" s="23">
        <v>2042599</v>
      </c>
      <c r="N808"/>
      <c r="O808"/>
    </row>
    <row r="809" spans="1:15" x14ac:dyDescent="0.25">
      <c r="A809" s="16" t="s">
        <v>12</v>
      </c>
      <c r="B809" s="29">
        <f t="shared" si="29"/>
        <v>9</v>
      </c>
      <c r="C809" s="82" t="s">
        <v>953</v>
      </c>
      <c r="D809" s="30" t="s">
        <v>24</v>
      </c>
      <c r="E809" s="81">
        <v>45903</v>
      </c>
      <c r="F809" s="63" t="s">
        <v>487</v>
      </c>
      <c r="G809" s="63" t="s">
        <v>489</v>
      </c>
      <c r="H809" s="82" t="s">
        <v>537</v>
      </c>
      <c r="I809" s="68">
        <v>2042123</v>
      </c>
      <c r="J809" s="136"/>
      <c r="K809" s="83">
        <f t="shared" si="30"/>
        <v>163370</v>
      </c>
      <c r="L809" s="23">
        <v>2205493</v>
      </c>
      <c r="N809"/>
      <c r="O809"/>
    </row>
    <row r="810" spans="1:15" x14ac:dyDescent="0.25">
      <c r="A810" s="16" t="s">
        <v>12</v>
      </c>
      <c r="B810" s="29">
        <f t="shared" si="29"/>
        <v>9</v>
      </c>
      <c r="C810" s="82" t="s">
        <v>954</v>
      </c>
      <c r="D810" s="30" t="s">
        <v>24</v>
      </c>
      <c r="E810" s="81">
        <v>45903</v>
      </c>
      <c r="F810" s="63" t="s">
        <v>487</v>
      </c>
      <c r="G810" s="63" t="s">
        <v>489</v>
      </c>
      <c r="H810" s="82" t="s">
        <v>496</v>
      </c>
      <c r="I810" s="68">
        <v>476730</v>
      </c>
      <c r="J810" s="136"/>
      <c r="K810" s="83">
        <f t="shared" si="30"/>
        <v>38138</v>
      </c>
      <c r="L810" s="23">
        <v>514868</v>
      </c>
      <c r="N810"/>
      <c r="O810"/>
    </row>
    <row r="811" spans="1:15" x14ac:dyDescent="0.25">
      <c r="A811" s="16" t="s">
        <v>12</v>
      </c>
      <c r="B811" s="29">
        <f t="shared" si="29"/>
        <v>9</v>
      </c>
      <c r="C811" s="82" t="s">
        <v>955</v>
      </c>
      <c r="D811" s="30" t="s">
        <v>24</v>
      </c>
      <c r="E811" s="81">
        <v>45903</v>
      </c>
      <c r="F811" s="63" t="s">
        <v>487</v>
      </c>
      <c r="G811" s="63" t="s">
        <v>489</v>
      </c>
      <c r="H811" s="82" t="s">
        <v>532</v>
      </c>
      <c r="I811" s="68">
        <v>788690</v>
      </c>
      <c r="J811" s="136"/>
      <c r="K811" s="83">
        <f t="shared" si="30"/>
        <v>63095</v>
      </c>
      <c r="L811" s="23">
        <v>851785</v>
      </c>
      <c r="N811"/>
      <c r="O811"/>
    </row>
    <row r="812" spans="1:15" x14ac:dyDescent="0.25">
      <c r="A812" s="16" t="s">
        <v>12</v>
      </c>
      <c r="B812" s="29">
        <f t="shared" si="29"/>
        <v>9</v>
      </c>
      <c r="C812" s="82" t="s">
        <v>956</v>
      </c>
      <c r="D812" s="30" t="s">
        <v>24</v>
      </c>
      <c r="E812" s="81">
        <v>45903</v>
      </c>
      <c r="F812" s="63" t="s">
        <v>487</v>
      </c>
      <c r="G812" s="63" t="s">
        <v>489</v>
      </c>
      <c r="H812" s="82" t="s">
        <v>492</v>
      </c>
      <c r="I812" s="68">
        <v>1991845</v>
      </c>
      <c r="J812" s="136"/>
      <c r="K812" s="83">
        <f t="shared" si="30"/>
        <v>159348</v>
      </c>
      <c r="L812" s="23">
        <v>2151193</v>
      </c>
      <c r="N812"/>
      <c r="O812"/>
    </row>
    <row r="813" spans="1:15" x14ac:dyDescent="0.25">
      <c r="A813" s="16" t="s">
        <v>12</v>
      </c>
      <c r="B813" s="29">
        <f t="shared" si="29"/>
        <v>9</v>
      </c>
      <c r="C813" s="82" t="s">
        <v>957</v>
      </c>
      <c r="D813" s="30" t="s">
        <v>24</v>
      </c>
      <c r="E813" s="81">
        <v>45903</v>
      </c>
      <c r="F813" s="63" t="s">
        <v>487</v>
      </c>
      <c r="G813" s="63" t="s">
        <v>489</v>
      </c>
      <c r="H813" s="82" t="s">
        <v>541</v>
      </c>
      <c r="I813" s="68">
        <v>1577380</v>
      </c>
      <c r="J813" s="136"/>
      <c r="K813" s="83">
        <f t="shared" si="30"/>
        <v>126190</v>
      </c>
      <c r="L813" s="23">
        <v>1703570</v>
      </c>
      <c r="N813"/>
      <c r="O813"/>
    </row>
    <row r="814" spans="1:15" x14ac:dyDescent="0.25">
      <c r="A814" s="16" t="s">
        <v>12</v>
      </c>
      <c r="B814" s="29">
        <f t="shared" si="29"/>
        <v>9</v>
      </c>
      <c r="C814" s="82" t="s">
        <v>958</v>
      </c>
      <c r="D814" s="30" t="s">
        <v>24</v>
      </c>
      <c r="E814" s="81">
        <v>45903</v>
      </c>
      <c r="F814" s="63" t="s">
        <v>487</v>
      </c>
      <c r="G814" s="63" t="s">
        <v>489</v>
      </c>
      <c r="H814" s="82" t="s">
        <v>503</v>
      </c>
      <c r="I814" s="68">
        <v>1895458</v>
      </c>
      <c r="J814" s="136"/>
      <c r="K814" s="83">
        <f t="shared" si="30"/>
        <v>151637</v>
      </c>
      <c r="L814" s="23">
        <v>2047095</v>
      </c>
      <c r="N814"/>
      <c r="O814"/>
    </row>
    <row r="815" spans="1:15" x14ac:dyDescent="0.25">
      <c r="A815" s="16" t="s">
        <v>12</v>
      </c>
      <c r="B815" s="29">
        <f t="shared" si="29"/>
        <v>9</v>
      </c>
      <c r="C815" s="82" t="s">
        <v>959</v>
      </c>
      <c r="D815" s="30" t="s">
        <v>24</v>
      </c>
      <c r="E815" s="81">
        <v>45903</v>
      </c>
      <c r="F815" s="63" t="s">
        <v>487</v>
      </c>
      <c r="G815" s="63" t="s">
        <v>489</v>
      </c>
      <c r="H815" s="82" t="s">
        <v>499</v>
      </c>
      <c r="I815" s="68">
        <v>1546767</v>
      </c>
      <c r="J815" s="136"/>
      <c r="K815" s="83">
        <f t="shared" si="30"/>
        <v>123741</v>
      </c>
      <c r="L815" s="23">
        <v>1670508</v>
      </c>
      <c r="N815"/>
      <c r="O815"/>
    </row>
    <row r="816" spans="1:15" x14ac:dyDescent="0.25">
      <c r="A816" s="16" t="s">
        <v>12</v>
      </c>
      <c r="B816" s="29">
        <f t="shared" si="29"/>
        <v>9</v>
      </c>
      <c r="C816" s="82" t="s">
        <v>960</v>
      </c>
      <c r="D816" s="30" t="s">
        <v>24</v>
      </c>
      <c r="E816" s="81">
        <v>45903</v>
      </c>
      <c r="F816" s="63" t="s">
        <v>487</v>
      </c>
      <c r="G816" s="63" t="s">
        <v>489</v>
      </c>
      <c r="H816" s="82" t="s">
        <v>540</v>
      </c>
      <c r="I816" s="68">
        <v>2359160</v>
      </c>
      <c r="J816" s="136"/>
      <c r="K816" s="83">
        <f t="shared" si="30"/>
        <v>188733</v>
      </c>
      <c r="L816" s="23">
        <v>2547893</v>
      </c>
      <c r="N816"/>
      <c r="O816"/>
    </row>
    <row r="817" spans="1:15" x14ac:dyDescent="0.25">
      <c r="A817" s="16" t="s">
        <v>12</v>
      </c>
      <c r="B817" s="29">
        <f t="shared" si="29"/>
        <v>9</v>
      </c>
      <c r="C817" s="82" t="s">
        <v>961</v>
      </c>
      <c r="D817" s="30" t="s">
        <v>24</v>
      </c>
      <c r="E817" s="81">
        <v>45903</v>
      </c>
      <c r="F817" s="63" t="s">
        <v>487</v>
      </c>
      <c r="G817" s="63" t="s">
        <v>489</v>
      </c>
      <c r="H817" s="82" t="s">
        <v>544</v>
      </c>
      <c r="I817" s="68">
        <v>1285767</v>
      </c>
      <c r="J817" s="136"/>
      <c r="K817" s="83">
        <f t="shared" si="30"/>
        <v>102861</v>
      </c>
      <c r="L817" s="23">
        <v>1388628</v>
      </c>
      <c r="N817"/>
      <c r="O817"/>
    </row>
    <row r="818" spans="1:15" x14ac:dyDescent="0.25">
      <c r="A818" s="16" t="s">
        <v>12</v>
      </c>
      <c r="B818" s="29">
        <f t="shared" si="29"/>
        <v>9</v>
      </c>
      <c r="C818" s="82" t="s">
        <v>962</v>
      </c>
      <c r="D818" s="30" t="s">
        <v>24</v>
      </c>
      <c r="E818" s="81">
        <v>45903</v>
      </c>
      <c r="F818" s="63" t="s">
        <v>487</v>
      </c>
      <c r="G818" s="63" t="s">
        <v>489</v>
      </c>
      <c r="H818" s="82" t="s">
        <v>545</v>
      </c>
      <c r="I818" s="68">
        <v>1464086</v>
      </c>
      <c r="J818" s="136"/>
      <c r="K818" s="83">
        <f t="shared" si="30"/>
        <v>117127</v>
      </c>
      <c r="L818" s="23">
        <v>1581213</v>
      </c>
      <c r="N818"/>
      <c r="O818"/>
    </row>
    <row r="819" spans="1:15" x14ac:dyDescent="0.25">
      <c r="A819" s="16" t="s">
        <v>12</v>
      </c>
      <c r="B819" s="29">
        <f t="shared" si="29"/>
        <v>9</v>
      </c>
      <c r="C819" s="82" t="s">
        <v>963</v>
      </c>
      <c r="D819" s="30" t="s">
        <v>24</v>
      </c>
      <c r="E819" s="81">
        <v>45903</v>
      </c>
      <c r="F819" s="63" t="s">
        <v>487</v>
      </c>
      <c r="G819" s="63" t="s">
        <v>489</v>
      </c>
      <c r="H819" s="82" t="s">
        <v>513</v>
      </c>
      <c r="I819" s="68">
        <v>2522379</v>
      </c>
      <c r="J819" s="136"/>
      <c r="K819" s="83">
        <f t="shared" si="30"/>
        <v>201790</v>
      </c>
      <c r="L819" s="23">
        <v>2724169</v>
      </c>
      <c r="N819"/>
      <c r="O819"/>
    </row>
    <row r="820" spans="1:15" x14ac:dyDescent="0.25">
      <c r="A820" s="16" t="s">
        <v>12</v>
      </c>
      <c r="B820" s="29">
        <f t="shared" si="29"/>
        <v>9</v>
      </c>
      <c r="C820" s="82" t="s">
        <v>964</v>
      </c>
      <c r="D820" s="30" t="s">
        <v>24</v>
      </c>
      <c r="E820" s="81">
        <v>45903</v>
      </c>
      <c r="F820" s="63" t="s">
        <v>487</v>
      </c>
      <c r="G820" s="63" t="s">
        <v>489</v>
      </c>
      <c r="H820" s="82" t="s">
        <v>516</v>
      </c>
      <c r="I820" s="68">
        <v>762223</v>
      </c>
      <c r="J820" s="136"/>
      <c r="K820" s="83">
        <f t="shared" si="30"/>
        <v>60978</v>
      </c>
      <c r="L820" s="23">
        <v>823201</v>
      </c>
      <c r="N820"/>
      <c r="O820"/>
    </row>
    <row r="821" spans="1:15" x14ac:dyDescent="0.25">
      <c r="A821" s="16" t="s">
        <v>12</v>
      </c>
      <c r="B821" s="29">
        <f t="shared" si="29"/>
        <v>9</v>
      </c>
      <c r="C821" s="82" t="s">
        <v>965</v>
      </c>
      <c r="D821" s="30" t="s">
        <v>24</v>
      </c>
      <c r="E821" s="81">
        <v>45904</v>
      </c>
      <c r="F821" s="63" t="s">
        <v>487</v>
      </c>
      <c r="G821" s="63" t="s">
        <v>489</v>
      </c>
      <c r="H821" s="82" t="s">
        <v>513</v>
      </c>
      <c r="I821" s="68">
        <v>1479680</v>
      </c>
      <c r="J821" s="136"/>
      <c r="K821" s="83">
        <f t="shared" si="30"/>
        <v>118374</v>
      </c>
      <c r="L821" s="23">
        <v>1598054</v>
      </c>
      <c r="N821"/>
      <c r="O821"/>
    </row>
    <row r="822" spans="1:15" x14ac:dyDescent="0.25">
      <c r="A822" s="16" t="s">
        <v>12</v>
      </c>
      <c r="B822" s="29">
        <f t="shared" ref="B822:B881" si="31">MONTH(E822)</f>
        <v>9</v>
      </c>
      <c r="C822" s="82" t="s">
        <v>966</v>
      </c>
      <c r="D822" s="30" t="s">
        <v>24</v>
      </c>
      <c r="E822" s="81">
        <v>45904</v>
      </c>
      <c r="F822" s="63" t="s">
        <v>487</v>
      </c>
      <c r="G822" s="63" t="s">
        <v>489</v>
      </c>
      <c r="H822" s="82" t="s">
        <v>494</v>
      </c>
      <c r="I822" s="68">
        <v>2260221</v>
      </c>
      <c r="J822" s="136"/>
      <c r="K822" s="83">
        <f t="shared" si="30"/>
        <v>180818</v>
      </c>
      <c r="L822" s="23">
        <v>2441039</v>
      </c>
      <c r="N822"/>
      <c r="O822"/>
    </row>
    <row r="823" spans="1:15" x14ac:dyDescent="0.25">
      <c r="A823" s="16" t="s">
        <v>12</v>
      </c>
      <c r="B823" s="29">
        <f t="shared" si="31"/>
        <v>9</v>
      </c>
      <c r="C823" s="82" t="s">
        <v>967</v>
      </c>
      <c r="D823" s="30" t="s">
        <v>24</v>
      </c>
      <c r="E823" s="81">
        <v>45904</v>
      </c>
      <c r="F823" s="63" t="s">
        <v>487</v>
      </c>
      <c r="G823" s="63" t="s">
        <v>489</v>
      </c>
      <c r="H823" s="82" t="s">
        <v>501</v>
      </c>
      <c r="I823" s="68">
        <v>503825</v>
      </c>
      <c r="J823" s="136"/>
      <c r="K823" s="83">
        <f t="shared" si="30"/>
        <v>40306</v>
      </c>
      <c r="L823" s="23">
        <v>544131</v>
      </c>
      <c r="N823"/>
      <c r="O823"/>
    </row>
    <row r="824" spans="1:15" x14ac:dyDescent="0.25">
      <c r="A824" s="16" t="s">
        <v>12</v>
      </c>
      <c r="B824" s="29">
        <f t="shared" si="31"/>
        <v>9</v>
      </c>
      <c r="C824" s="82" t="s">
        <v>968</v>
      </c>
      <c r="D824" s="30" t="s">
        <v>24</v>
      </c>
      <c r="E824" s="81">
        <v>45904</v>
      </c>
      <c r="F824" s="63" t="s">
        <v>487</v>
      </c>
      <c r="G824" s="63" t="s">
        <v>489</v>
      </c>
      <c r="H824" s="82" t="s">
        <v>495</v>
      </c>
      <c r="I824" s="68">
        <v>1281282</v>
      </c>
      <c r="J824" s="136"/>
      <c r="K824" s="83">
        <f t="shared" si="30"/>
        <v>102503</v>
      </c>
      <c r="L824" s="23">
        <v>1383785</v>
      </c>
      <c r="N824"/>
      <c r="O824"/>
    </row>
    <row r="825" spans="1:15" x14ac:dyDescent="0.25">
      <c r="A825" s="16" t="s">
        <v>12</v>
      </c>
      <c r="B825" s="29">
        <f t="shared" si="31"/>
        <v>9</v>
      </c>
      <c r="C825" s="82" t="s">
        <v>969</v>
      </c>
      <c r="D825" s="30" t="s">
        <v>24</v>
      </c>
      <c r="E825" s="81">
        <v>45904</v>
      </c>
      <c r="F825" s="63" t="s">
        <v>487</v>
      </c>
      <c r="G825" s="63" t="s">
        <v>489</v>
      </c>
      <c r="H825" s="82" t="s">
        <v>504</v>
      </c>
      <c r="I825" s="68">
        <v>602943</v>
      </c>
      <c r="J825" s="136"/>
      <c r="K825" s="83">
        <f t="shared" si="30"/>
        <v>48235</v>
      </c>
      <c r="L825" s="23">
        <v>651178</v>
      </c>
      <c r="N825"/>
      <c r="O825"/>
    </row>
    <row r="826" spans="1:15" x14ac:dyDescent="0.25">
      <c r="A826" s="16" t="s">
        <v>12</v>
      </c>
      <c r="B826" s="29">
        <f t="shared" si="31"/>
        <v>9</v>
      </c>
      <c r="C826" s="82" t="s">
        <v>970</v>
      </c>
      <c r="D826" s="30" t="s">
        <v>24</v>
      </c>
      <c r="E826" s="81">
        <v>45904</v>
      </c>
      <c r="F826" s="63" t="s">
        <v>487</v>
      </c>
      <c r="G826" s="63" t="s">
        <v>489</v>
      </c>
      <c r="H826" s="82" t="s">
        <v>491</v>
      </c>
      <c r="I826" s="68">
        <v>933915</v>
      </c>
      <c r="J826" s="136"/>
      <c r="K826" s="83">
        <f t="shared" si="30"/>
        <v>74713</v>
      </c>
      <c r="L826" s="23">
        <v>1008628</v>
      </c>
      <c r="N826"/>
      <c r="O826"/>
    </row>
    <row r="827" spans="1:15" x14ac:dyDescent="0.25">
      <c r="A827" s="16" t="s">
        <v>12</v>
      </c>
      <c r="B827" s="29">
        <f t="shared" si="31"/>
        <v>9</v>
      </c>
      <c r="C827" s="82" t="s">
        <v>971</v>
      </c>
      <c r="D827" s="30" t="s">
        <v>24</v>
      </c>
      <c r="E827" s="81">
        <v>45904</v>
      </c>
      <c r="F827" s="63" t="s">
        <v>487</v>
      </c>
      <c r="G827" s="63" t="s">
        <v>489</v>
      </c>
      <c r="H827" s="82" t="s">
        <v>502</v>
      </c>
      <c r="I827" s="68">
        <v>1891295</v>
      </c>
      <c r="J827" s="136"/>
      <c r="K827" s="83">
        <f t="shared" si="30"/>
        <v>151304</v>
      </c>
      <c r="L827" s="23">
        <v>2042599</v>
      </c>
      <c r="N827"/>
      <c r="O827"/>
    </row>
    <row r="828" spans="1:15" x14ac:dyDescent="0.25">
      <c r="A828" s="16" t="s">
        <v>12</v>
      </c>
      <c r="B828" s="29">
        <f t="shared" si="31"/>
        <v>9</v>
      </c>
      <c r="C828" s="82" t="s">
        <v>972</v>
      </c>
      <c r="D828" s="30" t="s">
        <v>24</v>
      </c>
      <c r="E828" s="81">
        <v>45904</v>
      </c>
      <c r="F828" s="63" t="s">
        <v>487</v>
      </c>
      <c r="G828" s="63" t="s">
        <v>489</v>
      </c>
      <c r="H828" s="82" t="s">
        <v>515</v>
      </c>
      <c r="I828" s="68">
        <v>1052765</v>
      </c>
      <c r="J828" s="136"/>
      <c r="K828" s="83">
        <f t="shared" si="30"/>
        <v>84221</v>
      </c>
      <c r="L828" s="23">
        <v>1136986</v>
      </c>
      <c r="N828"/>
      <c r="O828"/>
    </row>
    <row r="829" spans="1:15" x14ac:dyDescent="0.25">
      <c r="A829" s="16" t="s">
        <v>12</v>
      </c>
      <c r="B829" s="29">
        <f t="shared" si="31"/>
        <v>9</v>
      </c>
      <c r="C829" s="82" t="s">
        <v>973</v>
      </c>
      <c r="D829" s="30" t="s">
        <v>24</v>
      </c>
      <c r="E829" s="81">
        <v>45905</v>
      </c>
      <c r="F829" s="63" t="s">
        <v>487</v>
      </c>
      <c r="G829" s="63" t="s">
        <v>489</v>
      </c>
      <c r="H829" s="82" t="s">
        <v>511</v>
      </c>
      <c r="I829" s="68">
        <v>2612401</v>
      </c>
      <c r="J829" s="136"/>
      <c r="K829" s="83">
        <f t="shared" si="30"/>
        <v>208992</v>
      </c>
      <c r="L829" s="23">
        <v>2821393</v>
      </c>
      <c r="N829"/>
      <c r="O829"/>
    </row>
    <row r="830" spans="1:15" x14ac:dyDescent="0.25">
      <c r="A830" s="16" t="s">
        <v>12</v>
      </c>
      <c r="B830" s="29">
        <f t="shared" si="31"/>
        <v>9</v>
      </c>
      <c r="C830" s="82" t="s">
        <v>974</v>
      </c>
      <c r="D830" s="30" t="s">
        <v>24</v>
      </c>
      <c r="E830" s="81">
        <v>45905</v>
      </c>
      <c r="F830" s="63" t="s">
        <v>487</v>
      </c>
      <c r="G830" s="63" t="s">
        <v>489</v>
      </c>
      <c r="H830" s="82" t="s">
        <v>507</v>
      </c>
      <c r="I830" s="68">
        <v>1516602</v>
      </c>
      <c r="J830" s="136"/>
      <c r="K830" s="83">
        <f t="shared" si="30"/>
        <v>121328</v>
      </c>
      <c r="L830" s="23">
        <v>1637930</v>
      </c>
      <c r="N830"/>
      <c r="O830"/>
    </row>
    <row r="831" spans="1:15" x14ac:dyDescent="0.25">
      <c r="A831" s="16" t="s">
        <v>12</v>
      </c>
      <c r="B831" s="29">
        <f t="shared" si="31"/>
        <v>9</v>
      </c>
      <c r="C831" s="82" t="s">
        <v>975</v>
      </c>
      <c r="D831" s="30" t="s">
        <v>24</v>
      </c>
      <c r="E831" s="81">
        <v>45905</v>
      </c>
      <c r="F831" s="63" t="s">
        <v>487</v>
      </c>
      <c r="G831" s="63" t="s">
        <v>489</v>
      </c>
      <c r="H831" s="82" t="s">
        <v>529</v>
      </c>
      <c r="I831" s="68">
        <v>1577380</v>
      </c>
      <c r="J831" s="136"/>
      <c r="K831" s="83">
        <f t="shared" si="30"/>
        <v>126190</v>
      </c>
      <c r="L831" s="23">
        <v>1703570</v>
      </c>
      <c r="N831"/>
      <c r="O831"/>
    </row>
    <row r="832" spans="1:15" x14ac:dyDescent="0.25">
      <c r="A832" s="16" t="s">
        <v>12</v>
      </c>
      <c r="B832" s="29">
        <f t="shared" si="31"/>
        <v>9</v>
      </c>
      <c r="C832" s="82" t="s">
        <v>976</v>
      </c>
      <c r="D832" s="30" t="s">
        <v>24</v>
      </c>
      <c r="E832" s="81">
        <v>45905</v>
      </c>
      <c r="F832" s="63" t="s">
        <v>487</v>
      </c>
      <c r="G832" s="63" t="s">
        <v>489</v>
      </c>
      <c r="H832" s="82" t="s">
        <v>521</v>
      </c>
      <c r="I832" s="68">
        <v>2087061</v>
      </c>
      <c r="J832" s="136"/>
      <c r="K832" s="83">
        <f t="shared" si="30"/>
        <v>166965</v>
      </c>
      <c r="L832" s="23">
        <v>2254026</v>
      </c>
      <c r="N832"/>
      <c r="O832"/>
    </row>
    <row r="833" spans="1:15" x14ac:dyDescent="0.25">
      <c r="A833" s="16" t="s">
        <v>12</v>
      </c>
      <c r="B833" s="29">
        <f t="shared" si="31"/>
        <v>9</v>
      </c>
      <c r="C833" s="82" t="s">
        <v>977</v>
      </c>
      <c r="D833" s="30" t="s">
        <v>24</v>
      </c>
      <c r="E833" s="81">
        <v>45905</v>
      </c>
      <c r="F833" s="63" t="s">
        <v>487</v>
      </c>
      <c r="G833" s="63" t="s">
        <v>489</v>
      </c>
      <c r="H833" s="82" t="s">
        <v>506</v>
      </c>
      <c r="I833" s="68">
        <v>718281</v>
      </c>
      <c r="J833" s="136"/>
      <c r="K833" s="83">
        <f t="shared" si="30"/>
        <v>57462</v>
      </c>
      <c r="L833" s="23">
        <v>775743</v>
      </c>
      <c r="N833"/>
      <c r="O833"/>
    </row>
    <row r="834" spans="1:15" x14ac:dyDescent="0.25">
      <c r="A834" s="16" t="s">
        <v>12</v>
      </c>
      <c r="B834" s="29">
        <f t="shared" si="31"/>
        <v>9</v>
      </c>
      <c r="C834" s="82" t="s">
        <v>978</v>
      </c>
      <c r="D834" s="30" t="s">
        <v>24</v>
      </c>
      <c r="E834" s="81">
        <v>45906</v>
      </c>
      <c r="F834" s="63" t="s">
        <v>487</v>
      </c>
      <c r="G834" s="63" t="s">
        <v>489</v>
      </c>
      <c r="H834" s="82" t="s">
        <v>517</v>
      </c>
      <c r="I834" s="68">
        <v>1095688</v>
      </c>
      <c r="J834" s="136"/>
      <c r="K834" s="83">
        <f t="shared" si="30"/>
        <v>87655</v>
      </c>
      <c r="L834" s="23">
        <v>1183343</v>
      </c>
      <c r="N834"/>
      <c r="O834"/>
    </row>
    <row r="835" spans="1:15" x14ac:dyDescent="0.25">
      <c r="A835" s="16" t="s">
        <v>12</v>
      </c>
      <c r="B835" s="29">
        <f t="shared" si="31"/>
        <v>9</v>
      </c>
      <c r="C835" s="82" t="s">
        <v>979</v>
      </c>
      <c r="D835" s="30" t="s">
        <v>24</v>
      </c>
      <c r="E835" s="81">
        <v>45906</v>
      </c>
      <c r="F835" s="63" t="s">
        <v>487</v>
      </c>
      <c r="G835" s="63" t="s">
        <v>489</v>
      </c>
      <c r="H835" s="82" t="s">
        <v>505</v>
      </c>
      <c r="I835" s="68">
        <v>1533157</v>
      </c>
      <c r="J835" s="136"/>
      <c r="K835" s="83">
        <f t="shared" si="30"/>
        <v>122653</v>
      </c>
      <c r="L835" s="23">
        <v>1655810</v>
      </c>
      <c r="N835"/>
      <c r="O835"/>
    </row>
    <row r="836" spans="1:15" x14ac:dyDescent="0.25">
      <c r="A836" s="16" t="s">
        <v>12</v>
      </c>
      <c r="B836" s="29">
        <f t="shared" si="31"/>
        <v>9</v>
      </c>
      <c r="C836" s="82" t="s">
        <v>980</v>
      </c>
      <c r="D836" s="30" t="s">
        <v>24</v>
      </c>
      <c r="E836" s="81">
        <v>45906</v>
      </c>
      <c r="F836" s="63" t="s">
        <v>487</v>
      </c>
      <c r="G836" s="63" t="s">
        <v>489</v>
      </c>
      <c r="H836" s="82" t="s">
        <v>539</v>
      </c>
      <c r="I836" s="68">
        <v>598780</v>
      </c>
      <c r="J836" s="136"/>
      <c r="K836" s="83">
        <f t="shared" si="30"/>
        <v>47902</v>
      </c>
      <c r="L836" s="23">
        <v>646682</v>
      </c>
      <c r="N836"/>
      <c r="O836"/>
    </row>
    <row r="837" spans="1:15" x14ac:dyDescent="0.25">
      <c r="A837" s="16" t="s">
        <v>12</v>
      </c>
      <c r="B837" s="29">
        <f t="shared" si="31"/>
        <v>9</v>
      </c>
      <c r="C837" s="82" t="s">
        <v>981</v>
      </c>
      <c r="D837" s="30" t="s">
        <v>24</v>
      </c>
      <c r="E837" s="81">
        <v>45908</v>
      </c>
      <c r="F837" s="63" t="s">
        <v>487</v>
      </c>
      <c r="G837" s="63" t="s">
        <v>489</v>
      </c>
      <c r="H837" s="82" t="s">
        <v>509</v>
      </c>
      <c r="I837" s="68">
        <v>2005655</v>
      </c>
      <c r="J837" s="136"/>
      <c r="K837" s="83">
        <f t="shared" si="30"/>
        <v>160452</v>
      </c>
      <c r="L837" s="23">
        <v>2166107</v>
      </c>
      <c r="N837"/>
      <c r="O837"/>
    </row>
    <row r="838" spans="1:15" x14ac:dyDescent="0.25">
      <c r="A838" s="16" t="s">
        <v>12</v>
      </c>
      <c r="B838" s="29">
        <f t="shared" si="31"/>
        <v>9</v>
      </c>
      <c r="C838" s="82" t="s">
        <v>982</v>
      </c>
      <c r="D838" s="30" t="s">
        <v>24</v>
      </c>
      <c r="E838" s="81">
        <v>45908</v>
      </c>
      <c r="F838" s="63" t="s">
        <v>487</v>
      </c>
      <c r="G838" s="63" t="s">
        <v>489</v>
      </c>
      <c r="H838" s="82" t="s">
        <v>510</v>
      </c>
      <c r="I838" s="68">
        <v>2374400</v>
      </c>
      <c r="J838" s="136"/>
      <c r="K838" s="83">
        <f t="shared" si="30"/>
        <v>189952</v>
      </c>
      <c r="L838" s="23">
        <v>2564352</v>
      </c>
      <c r="N838"/>
      <c r="O838"/>
    </row>
    <row r="839" spans="1:15" x14ac:dyDescent="0.25">
      <c r="A839" s="16" t="s">
        <v>12</v>
      </c>
      <c r="B839" s="29">
        <f t="shared" si="31"/>
        <v>9</v>
      </c>
      <c r="C839" s="82" t="s">
        <v>983</v>
      </c>
      <c r="D839" s="30" t="s">
        <v>24</v>
      </c>
      <c r="E839" s="81">
        <v>45908</v>
      </c>
      <c r="F839" s="63" t="s">
        <v>487</v>
      </c>
      <c r="G839" s="63" t="s">
        <v>489</v>
      </c>
      <c r="H839" s="82" t="s">
        <v>496</v>
      </c>
      <c r="I839" s="68">
        <v>569730</v>
      </c>
      <c r="J839" s="136"/>
      <c r="K839" s="83">
        <f t="shared" si="30"/>
        <v>45578</v>
      </c>
      <c r="L839" s="23">
        <v>615308</v>
      </c>
      <c r="N839"/>
      <c r="O839"/>
    </row>
    <row r="840" spans="1:15" x14ac:dyDescent="0.25">
      <c r="A840" s="16" t="s">
        <v>12</v>
      </c>
      <c r="B840" s="29">
        <f t="shared" si="31"/>
        <v>9</v>
      </c>
      <c r="C840" s="82" t="s">
        <v>984</v>
      </c>
      <c r="D840" s="30" t="s">
        <v>24</v>
      </c>
      <c r="E840" s="81">
        <v>45908</v>
      </c>
      <c r="F840" s="63" t="s">
        <v>487</v>
      </c>
      <c r="G840" s="63" t="s">
        <v>489</v>
      </c>
      <c r="H840" s="82" t="s">
        <v>532</v>
      </c>
      <c r="I840" s="68">
        <v>788690</v>
      </c>
      <c r="J840" s="136"/>
      <c r="K840" s="83">
        <f t="shared" si="30"/>
        <v>63095</v>
      </c>
      <c r="L840" s="23">
        <v>851785</v>
      </c>
      <c r="N840"/>
      <c r="O840"/>
    </row>
    <row r="841" spans="1:15" x14ac:dyDescent="0.25">
      <c r="A841" s="16" t="s">
        <v>12</v>
      </c>
      <c r="B841" s="29">
        <f t="shared" si="31"/>
        <v>9</v>
      </c>
      <c r="C841" s="82" t="s">
        <v>985</v>
      </c>
      <c r="D841" s="30" t="s">
        <v>24</v>
      </c>
      <c r="E841" s="81">
        <v>45908</v>
      </c>
      <c r="F841" s="63" t="s">
        <v>487</v>
      </c>
      <c r="G841" s="63" t="s">
        <v>489</v>
      </c>
      <c r="H841" s="82" t="s">
        <v>530</v>
      </c>
      <c r="I841" s="68">
        <v>1164345</v>
      </c>
      <c r="J841" s="136"/>
      <c r="K841" s="83">
        <f t="shared" si="30"/>
        <v>93148</v>
      </c>
      <c r="L841" s="23">
        <v>1257493</v>
      </c>
      <c r="N841"/>
      <c r="O841"/>
    </row>
    <row r="842" spans="1:15" x14ac:dyDescent="0.25">
      <c r="A842" s="16" t="s">
        <v>12</v>
      </c>
      <c r="B842" s="29">
        <f t="shared" si="31"/>
        <v>9</v>
      </c>
      <c r="C842" s="82" t="s">
        <v>986</v>
      </c>
      <c r="D842" s="30" t="s">
        <v>24</v>
      </c>
      <c r="E842" s="81">
        <v>45908</v>
      </c>
      <c r="F842" s="63" t="s">
        <v>487</v>
      </c>
      <c r="G842" s="63" t="s">
        <v>489</v>
      </c>
      <c r="H842" s="82" t="s">
        <v>535</v>
      </c>
      <c r="I842" s="68">
        <v>1288889</v>
      </c>
      <c r="J842" s="136"/>
      <c r="K842" s="83">
        <f t="shared" si="30"/>
        <v>103111</v>
      </c>
      <c r="L842" s="23">
        <v>1392000</v>
      </c>
      <c r="N842"/>
      <c r="O842"/>
    </row>
    <row r="843" spans="1:15" x14ac:dyDescent="0.25">
      <c r="A843" s="16" t="s">
        <v>12</v>
      </c>
      <c r="B843" s="29">
        <f t="shared" si="31"/>
        <v>9</v>
      </c>
      <c r="C843" s="82" t="s">
        <v>987</v>
      </c>
      <c r="D843" s="30" t="s">
        <v>24</v>
      </c>
      <c r="E843" s="81">
        <v>45908</v>
      </c>
      <c r="F843" s="63" t="s">
        <v>487</v>
      </c>
      <c r="G843" s="63" t="s">
        <v>489</v>
      </c>
      <c r="H843" s="82" t="s">
        <v>499</v>
      </c>
      <c r="I843" s="68">
        <v>1064698</v>
      </c>
      <c r="J843" s="136"/>
      <c r="K843" s="83">
        <f t="shared" si="30"/>
        <v>85176</v>
      </c>
      <c r="L843" s="23">
        <v>1149874</v>
      </c>
      <c r="N843"/>
      <c r="O843"/>
    </row>
    <row r="844" spans="1:15" x14ac:dyDescent="0.25">
      <c r="A844" s="16" t="s">
        <v>12</v>
      </c>
      <c r="B844" s="29">
        <f t="shared" si="31"/>
        <v>9</v>
      </c>
      <c r="C844" s="82" t="s">
        <v>988</v>
      </c>
      <c r="D844" s="30" t="s">
        <v>24</v>
      </c>
      <c r="E844" s="81">
        <v>45908</v>
      </c>
      <c r="F844" s="63" t="s">
        <v>487</v>
      </c>
      <c r="G844" s="63" t="s">
        <v>489</v>
      </c>
      <c r="H844" s="82" t="s">
        <v>545</v>
      </c>
      <c r="I844" s="68">
        <v>1132192</v>
      </c>
      <c r="J844" s="136"/>
      <c r="K844" s="83">
        <f t="shared" si="30"/>
        <v>90575</v>
      </c>
      <c r="L844" s="23">
        <v>1222767</v>
      </c>
      <c r="N844"/>
      <c r="O844"/>
    </row>
    <row r="845" spans="1:15" x14ac:dyDescent="0.25">
      <c r="A845" s="16" t="s">
        <v>12</v>
      </c>
      <c r="B845" s="29">
        <f t="shared" si="31"/>
        <v>9</v>
      </c>
      <c r="C845" s="82" t="s">
        <v>989</v>
      </c>
      <c r="D845" s="30" t="s">
        <v>24</v>
      </c>
      <c r="E845" s="81">
        <v>45908</v>
      </c>
      <c r="F845" s="63" t="s">
        <v>487</v>
      </c>
      <c r="G845" s="63" t="s">
        <v>489</v>
      </c>
      <c r="H845" s="82" t="s">
        <v>512</v>
      </c>
      <c r="I845" s="68">
        <v>600341</v>
      </c>
      <c r="J845" s="136"/>
      <c r="K845" s="83">
        <f t="shared" si="30"/>
        <v>48027</v>
      </c>
      <c r="L845" s="23">
        <v>648368</v>
      </c>
      <c r="N845"/>
      <c r="O845"/>
    </row>
    <row r="846" spans="1:15" x14ac:dyDescent="0.25">
      <c r="A846" s="16" t="s">
        <v>12</v>
      </c>
      <c r="B846" s="29">
        <f t="shared" si="31"/>
        <v>9</v>
      </c>
      <c r="C846" s="82" t="s">
        <v>990</v>
      </c>
      <c r="D846" s="30" t="s">
        <v>24</v>
      </c>
      <c r="E846" s="81">
        <v>45908</v>
      </c>
      <c r="F846" s="63" t="s">
        <v>487</v>
      </c>
      <c r="G846" s="63" t="s">
        <v>489</v>
      </c>
      <c r="H846" s="82" t="s">
        <v>534</v>
      </c>
      <c r="I846" s="68">
        <v>941745</v>
      </c>
      <c r="J846" s="136"/>
      <c r="K846" s="83">
        <f t="shared" si="30"/>
        <v>75340</v>
      </c>
      <c r="L846" s="23">
        <v>1017085</v>
      </c>
      <c r="N846"/>
      <c r="O846"/>
    </row>
    <row r="847" spans="1:15" x14ac:dyDescent="0.25">
      <c r="A847" s="16" t="s">
        <v>12</v>
      </c>
      <c r="B847" s="29">
        <f t="shared" si="31"/>
        <v>9</v>
      </c>
      <c r="C847" s="82" t="s">
        <v>991</v>
      </c>
      <c r="D847" s="30" t="s">
        <v>24</v>
      </c>
      <c r="E847" s="81">
        <v>45908</v>
      </c>
      <c r="F847" s="63" t="s">
        <v>487</v>
      </c>
      <c r="G847" s="63" t="s">
        <v>489</v>
      </c>
      <c r="H847" s="82" t="s">
        <v>533</v>
      </c>
      <c r="I847" s="68">
        <v>686180</v>
      </c>
      <c r="J847" s="136"/>
      <c r="K847" s="83">
        <f t="shared" si="30"/>
        <v>54894</v>
      </c>
      <c r="L847" s="23">
        <v>741074</v>
      </c>
      <c r="N847"/>
      <c r="O847"/>
    </row>
    <row r="848" spans="1:15" x14ac:dyDescent="0.25">
      <c r="A848" s="16" t="s">
        <v>12</v>
      </c>
      <c r="B848" s="29">
        <f t="shared" si="31"/>
        <v>9</v>
      </c>
      <c r="C848" s="82" t="s">
        <v>992</v>
      </c>
      <c r="D848" s="30" t="s">
        <v>24</v>
      </c>
      <c r="E848" s="81">
        <v>45909</v>
      </c>
      <c r="F848" s="63" t="s">
        <v>487</v>
      </c>
      <c r="G848" s="63" t="s">
        <v>489</v>
      </c>
      <c r="H848" s="82" t="s">
        <v>519</v>
      </c>
      <c r="I848" s="68">
        <v>437000</v>
      </c>
      <c r="J848" s="136"/>
      <c r="K848" s="83">
        <f t="shared" si="30"/>
        <v>34960</v>
      </c>
      <c r="L848" s="23">
        <v>471960</v>
      </c>
      <c r="N848"/>
      <c r="O848"/>
    </row>
    <row r="849" spans="1:15" x14ac:dyDescent="0.25">
      <c r="A849" s="16" t="s">
        <v>12</v>
      </c>
      <c r="B849" s="29">
        <f t="shared" si="31"/>
        <v>9</v>
      </c>
      <c r="C849" s="82" t="s">
        <v>993</v>
      </c>
      <c r="D849" s="30" t="s">
        <v>24</v>
      </c>
      <c r="E849" s="81">
        <v>45909</v>
      </c>
      <c r="F849" s="63" t="s">
        <v>487</v>
      </c>
      <c r="G849" s="63" t="s">
        <v>489</v>
      </c>
      <c r="H849" s="82" t="s">
        <v>513</v>
      </c>
      <c r="I849" s="68">
        <v>837145</v>
      </c>
      <c r="J849" s="136"/>
      <c r="K849" s="83">
        <f t="shared" si="30"/>
        <v>66972</v>
      </c>
      <c r="L849" s="23">
        <v>904117</v>
      </c>
      <c r="N849"/>
      <c r="O849"/>
    </row>
    <row r="850" spans="1:15" x14ac:dyDescent="0.25">
      <c r="A850" s="16" t="s">
        <v>12</v>
      </c>
      <c r="B850" s="29">
        <f t="shared" si="31"/>
        <v>9</v>
      </c>
      <c r="C850" s="82" t="s">
        <v>994</v>
      </c>
      <c r="D850" s="30" t="s">
        <v>24</v>
      </c>
      <c r="E850" s="81">
        <v>45909</v>
      </c>
      <c r="F850" s="63" t="s">
        <v>487</v>
      </c>
      <c r="G850" s="63" t="s">
        <v>489</v>
      </c>
      <c r="H850" s="82" t="s">
        <v>531</v>
      </c>
      <c r="I850" s="68">
        <v>931709</v>
      </c>
      <c r="J850" s="136"/>
      <c r="K850" s="83">
        <f t="shared" si="30"/>
        <v>74537</v>
      </c>
      <c r="L850" s="23">
        <v>1006246</v>
      </c>
      <c r="N850"/>
      <c r="O850"/>
    </row>
    <row r="851" spans="1:15" x14ac:dyDescent="0.25">
      <c r="A851" s="16" t="s">
        <v>12</v>
      </c>
      <c r="B851" s="29">
        <f t="shared" si="31"/>
        <v>9</v>
      </c>
      <c r="C851" s="82" t="s">
        <v>995</v>
      </c>
      <c r="D851" s="30" t="s">
        <v>24</v>
      </c>
      <c r="E851" s="81">
        <v>45910</v>
      </c>
      <c r="F851" s="63" t="s">
        <v>487</v>
      </c>
      <c r="G851" s="63" t="s">
        <v>489</v>
      </c>
      <c r="H851" s="82" t="s">
        <v>509</v>
      </c>
      <c r="I851" s="68">
        <v>2395120</v>
      </c>
      <c r="J851" s="136"/>
      <c r="K851" s="83">
        <f t="shared" si="30"/>
        <v>191610</v>
      </c>
      <c r="L851" s="23">
        <v>2586730</v>
      </c>
      <c r="N851"/>
      <c r="O851"/>
    </row>
    <row r="852" spans="1:15" x14ac:dyDescent="0.25">
      <c r="A852" s="16" t="s">
        <v>12</v>
      </c>
      <c r="B852" s="29">
        <f t="shared" si="31"/>
        <v>9</v>
      </c>
      <c r="C852" s="82" t="s">
        <v>996</v>
      </c>
      <c r="D852" s="30" t="s">
        <v>24</v>
      </c>
      <c r="E852" s="81">
        <v>45910</v>
      </c>
      <c r="F852" s="63" t="s">
        <v>487</v>
      </c>
      <c r="G852" s="63" t="s">
        <v>489</v>
      </c>
      <c r="H852" s="82" t="s">
        <v>544</v>
      </c>
      <c r="I852" s="68">
        <v>313915</v>
      </c>
      <c r="J852" s="136"/>
      <c r="K852" s="83">
        <f t="shared" si="30"/>
        <v>25113</v>
      </c>
      <c r="L852" s="23">
        <v>339028</v>
      </c>
      <c r="N852"/>
      <c r="O852"/>
    </row>
    <row r="853" spans="1:15" x14ac:dyDescent="0.25">
      <c r="A853" s="16" t="s">
        <v>12</v>
      </c>
      <c r="B853" s="29">
        <f t="shared" si="31"/>
        <v>9</v>
      </c>
      <c r="C853" s="82" t="s">
        <v>997</v>
      </c>
      <c r="D853" s="30" t="s">
        <v>24</v>
      </c>
      <c r="E853" s="81">
        <v>45911</v>
      </c>
      <c r="F853" s="63" t="s">
        <v>487</v>
      </c>
      <c r="G853" s="63" t="s">
        <v>489</v>
      </c>
      <c r="H853" s="82" t="s">
        <v>525</v>
      </c>
      <c r="I853" s="68">
        <v>1255660</v>
      </c>
      <c r="J853" s="136"/>
      <c r="K853" s="83">
        <f t="shared" si="30"/>
        <v>100453</v>
      </c>
      <c r="L853" s="23">
        <v>1356113</v>
      </c>
      <c r="N853"/>
      <c r="O853"/>
    </row>
    <row r="854" spans="1:15" x14ac:dyDescent="0.25">
      <c r="A854" s="16" t="s">
        <v>12</v>
      </c>
      <c r="B854" s="29">
        <f t="shared" si="31"/>
        <v>9</v>
      </c>
      <c r="C854" s="82" t="s">
        <v>998</v>
      </c>
      <c r="D854" s="30" t="s">
        <v>24</v>
      </c>
      <c r="E854" s="81">
        <v>45911</v>
      </c>
      <c r="F854" s="63" t="s">
        <v>487</v>
      </c>
      <c r="G854" s="63" t="s">
        <v>489</v>
      </c>
      <c r="H854" s="82" t="s">
        <v>540</v>
      </c>
      <c r="I854" s="68">
        <v>1884385</v>
      </c>
      <c r="J854" s="136"/>
      <c r="K854" s="83">
        <f t="shared" si="30"/>
        <v>150751</v>
      </c>
      <c r="L854" s="23">
        <v>2035136</v>
      </c>
      <c r="N854"/>
      <c r="O854"/>
    </row>
    <row r="855" spans="1:15" x14ac:dyDescent="0.25">
      <c r="A855" s="16" t="s">
        <v>12</v>
      </c>
      <c r="B855" s="29">
        <f t="shared" si="31"/>
        <v>9</v>
      </c>
      <c r="C855" s="82" t="s">
        <v>999</v>
      </c>
      <c r="D855" s="30" t="s">
        <v>24</v>
      </c>
      <c r="E855" s="81">
        <v>45911</v>
      </c>
      <c r="F855" s="63" t="s">
        <v>487</v>
      </c>
      <c r="G855" s="63" t="s">
        <v>489</v>
      </c>
      <c r="H855" s="82" t="s">
        <v>503</v>
      </c>
      <c r="I855" s="68">
        <v>1389425</v>
      </c>
      <c r="J855" s="136"/>
      <c r="K855" s="83">
        <f t="shared" si="30"/>
        <v>111154</v>
      </c>
      <c r="L855" s="23">
        <v>1500579</v>
      </c>
      <c r="N855"/>
      <c r="O855"/>
    </row>
    <row r="856" spans="1:15" x14ac:dyDescent="0.25">
      <c r="A856" s="16" t="s">
        <v>12</v>
      </c>
      <c r="B856" s="29">
        <f t="shared" si="31"/>
        <v>9</v>
      </c>
      <c r="C856" s="82" t="s">
        <v>1000</v>
      </c>
      <c r="D856" s="30" t="s">
        <v>24</v>
      </c>
      <c r="E856" s="81">
        <v>45913</v>
      </c>
      <c r="F856" s="63" t="s">
        <v>487</v>
      </c>
      <c r="G856" s="63" t="s">
        <v>489</v>
      </c>
      <c r="H856" s="82" t="s">
        <v>537</v>
      </c>
      <c r="I856" s="68">
        <v>1326248</v>
      </c>
      <c r="J856" s="136"/>
      <c r="K856" s="83">
        <f t="shared" si="30"/>
        <v>106100</v>
      </c>
      <c r="L856" s="23">
        <v>1432348</v>
      </c>
      <c r="N856"/>
      <c r="O856"/>
    </row>
    <row r="857" spans="1:15" x14ac:dyDescent="0.25">
      <c r="A857" s="16" t="s">
        <v>12</v>
      </c>
      <c r="B857" s="29">
        <f t="shared" si="31"/>
        <v>9</v>
      </c>
      <c r="C857" s="82" t="s">
        <v>1001</v>
      </c>
      <c r="D857" s="30" t="s">
        <v>24</v>
      </c>
      <c r="E857" s="81">
        <v>45913</v>
      </c>
      <c r="F857" s="63" t="s">
        <v>487</v>
      </c>
      <c r="G857" s="63" t="s">
        <v>489</v>
      </c>
      <c r="H857" s="82" t="s">
        <v>492</v>
      </c>
      <c r="I857" s="68">
        <v>1731501</v>
      </c>
      <c r="J857" s="136"/>
      <c r="K857" s="83">
        <f t="shared" si="30"/>
        <v>138520</v>
      </c>
      <c r="L857" s="23">
        <v>1870021</v>
      </c>
      <c r="N857"/>
      <c r="O857"/>
    </row>
    <row r="858" spans="1:15" x14ac:dyDescent="0.25">
      <c r="A858" s="16" t="s">
        <v>12</v>
      </c>
      <c r="B858" s="29">
        <f t="shared" si="31"/>
        <v>9</v>
      </c>
      <c r="C858" s="82" t="s">
        <v>1002</v>
      </c>
      <c r="D858" s="30" t="s">
        <v>24</v>
      </c>
      <c r="E858" s="81">
        <v>45915</v>
      </c>
      <c r="F858" s="63" t="s">
        <v>487</v>
      </c>
      <c r="G858" s="63" t="s">
        <v>489</v>
      </c>
      <c r="H858" s="82" t="s">
        <v>502</v>
      </c>
      <c r="I858" s="68">
        <v>866195</v>
      </c>
      <c r="J858" s="136"/>
      <c r="K858" s="83">
        <f t="shared" si="30"/>
        <v>69296</v>
      </c>
      <c r="L858" s="23">
        <v>935491</v>
      </c>
      <c r="N858"/>
      <c r="O858"/>
    </row>
    <row r="859" spans="1:15" x14ac:dyDescent="0.25">
      <c r="A859" s="16" t="s">
        <v>12</v>
      </c>
      <c r="B859" s="29">
        <f t="shared" si="31"/>
        <v>9</v>
      </c>
      <c r="C859" s="82" t="s">
        <v>1003</v>
      </c>
      <c r="D859" s="30" t="s">
        <v>24</v>
      </c>
      <c r="E859" s="81">
        <v>45915</v>
      </c>
      <c r="F859" s="63" t="s">
        <v>487</v>
      </c>
      <c r="G859" s="63" t="s">
        <v>489</v>
      </c>
      <c r="H859" s="82" t="s">
        <v>507</v>
      </c>
      <c r="I859" s="68">
        <v>1099888</v>
      </c>
      <c r="J859" s="136"/>
      <c r="K859" s="83">
        <f t="shared" si="30"/>
        <v>87991</v>
      </c>
      <c r="L859" s="23">
        <v>1187879</v>
      </c>
      <c r="N859"/>
      <c r="O859"/>
    </row>
    <row r="860" spans="1:15" x14ac:dyDescent="0.25">
      <c r="A860" s="16" t="s">
        <v>12</v>
      </c>
      <c r="B860" s="29">
        <f t="shared" si="31"/>
        <v>9</v>
      </c>
      <c r="C860" s="82" t="s">
        <v>1004</v>
      </c>
      <c r="D860" s="30" t="s">
        <v>24</v>
      </c>
      <c r="E860" s="81">
        <v>45915</v>
      </c>
      <c r="F860" s="63" t="s">
        <v>487</v>
      </c>
      <c r="G860" s="63" t="s">
        <v>489</v>
      </c>
      <c r="H860" s="82" t="s">
        <v>506</v>
      </c>
      <c r="I860" s="68">
        <v>593177</v>
      </c>
      <c r="J860" s="136"/>
      <c r="K860" s="83">
        <f t="shared" si="30"/>
        <v>47454</v>
      </c>
      <c r="L860" s="23">
        <v>640631</v>
      </c>
      <c r="N860"/>
      <c r="O860"/>
    </row>
    <row r="861" spans="1:15" x14ac:dyDescent="0.25">
      <c r="A861" s="16" t="s">
        <v>12</v>
      </c>
      <c r="B861" s="29">
        <f t="shared" si="31"/>
        <v>9</v>
      </c>
      <c r="C861" s="82" t="s">
        <v>1005</v>
      </c>
      <c r="D861" s="30" t="s">
        <v>24</v>
      </c>
      <c r="E861" s="81">
        <v>45915</v>
      </c>
      <c r="F861" s="63" t="s">
        <v>487</v>
      </c>
      <c r="G861" s="63" t="s">
        <v>489</v>
      </c>
      <c r="H861" s="82" t="s">
        <v>494</v>
      </c>
      <c r="I861" s="68">
        <v>2394595</v>
      </c>
      <c r="J861" s="136"/>
      <c r="K861" s="83">
        <f t="shared" si="30"/>
        <v>191568</v>
      </c>
      <c r="L861" s="23">
        <v>2586163</v>
      </c>
      <c r="N861"/>
      <c r="O861"/>
    </row>
    <row r="862" spans="1:15" x14ac:dyDescent="0.25">
      <c r="A862" s="16" t="s">
        <v>12</v>
      </c>
      <c r="B862" s="29">
        <f t="shared" si="31"/>
        <v>9</v>
      </c>
      <c r="C862" s="82" t="s">
        <v>1006</v>
      </c>
      <c r="D862" s="30" t="s">
        <v>24</v>
      </c>
      <c r="E862" s="81">
        <v>45915</v>
      </c>
      <c r="F862" s="63" t="s">
        <v>487</v>
      </c>
      <c r="G862" s="63" t="s">
        <v>489</v>
      </c>
      <c r="H862" s="82" t="s">
        <v>697</v>
      </c>
      <c r="I862" s="68">
        <v>4290073</v>
      </c>
      <c r="J862" s="136"/>
      <c r="K862" s="83">
        <f t="shared" si="30"/>
        <v>343206</v>
      </c>
      <c r="L862" s="23">
        <v>4633279</v>
      </c>
      <c r="N862"/>
      <c r="O862"/>
    </row>
    <row r="863" spans="1:15" x14ac:dyDescent="0.25">
      <c r="A863" s="16" t="s">
        <v>12</v>
      </c>
      <c r="B863" s="29">
        <f t="shared" si="31"/>
        <v>9</v>
      </c>
      <c r="C863" s="82" t="s">
        <v>1007</v>
      </c>
      <c r="D863" s="30" t="s">
        <v>24</v>
      </c>
      <c r="E863" s="81">
        <v>45915</v>
      </c>
      <c r="F863" s="63" t="s">
        <v>487</v>
      </c>
      <c r="G863" s="63" t="s">
        <v>489</v>
      </c>
      <c r="H863" s="82" t="s">
        <v>1054</v>
      </c>
      <c r="I863" s="68">
        <v>2673050</v>
      </c>
      <c r="J863" s="136"/>
      <c r="K863" s="83">
        <f t="shared" si="30"/>
        <v>213844</v>
      </c>
      <c r="L863" s="23">
        <v>2886894</v>
      </c>
      <c r="N863"/>
      <c r="O863"/>
    </row>
    <row r="864" spans="1:15" x14ac:dyDescent="0.25">
      <c r="A864" s="16" t="s">
        <v>12</v>
      </c>
      <c r="B864" s="29">
        <f t="shared" si="31"/>
        <v>9</v>
      </c>
      <c r="C864" s="82" t="s">
        <v>1008</v>
      </c>
      <c r="D864" s="30" t="s">
        <v>24</v>
      </c>
      <c r="E864" s="81">
        <v>45915</v>
      </c>
      <c r="F864" s="63" t="s">
        <v>487</v>
      </c>
      <c r="G864" s="63" t="s">
        <v>489</v>
      </c>
      <c r="H864" s="82" t="s">
        <v>544</v>
      </c>
      <c r="I864" s="68">
        <v>1829030</v>
      </c>
      <c r="J864" s="136"/>
      <c r="K864" s="83">
        <f t="shared" si="30"/>
        <v>146322</v>
      </c>
      <c r="L864" s="23">
        <v>1975352</v>
      </c>
      <c r="N864"/>
      <c r="O864"/>
    </row>
    <row r="865" spans="1:15" x14ac:dyDescent="0.25">
      <c r="A865" s="16" t="s">
        <v>12</v>
      </c>
      <c r="B865" s="29">
        <f t="shared" si="31"/>
        <v>9</v>
      </c>
      <c r="C865" s="82" t="s">
        <v>1009</v>
      </c>
      <c r="D865" s="30" t="s">
        <v>24</v>
      </c>
      <c r="E865" s="81">
        <v>45915</v>
      </c>
      <c r="F865" s="63" t="s">
        <v>487</v>
      </c>
      <c r="G865" s="63" t="s">
        <v>489</v>
      </c>
      <c r="H865" s="82" t="s">
        <v>500</v>
      </c>
      <c r="I865" s="68">
        <v>598780</v>
      </c>
      <c r="J865" s="136"/>
      <c r="K865" s="83">
        <f t="shared" si="30"/>
        <v>47902</v>
      </c>
      <c r="L865" s="23">
        <v>646682</v>
      </c>
      <c r="N865"/>
      <c r="O865"/>
    </row>
    <row r="866" spans="1:15" x14ac:dyDescent="0.25">
      <c r="A866" s="16" t="s">
        <v>12</v>
      </c>
      <c r="B866" s="29">
        <f t="shared" si="31"/>
        <v>9</v>
      </c>
      <c r="C866" s="82" t="s">
        <v>1010</v>
      </c>
      <c r="D866" s="30" t="s">
        <v>24</v>
      </c>
      <c r="E866" s="81">
        <v>45916</v>
      </c>
      <c r="F866" s="63" t="s">
        <v>487</v>
      </c>
      <c r="G866" s="63" t="s">
        <v>489</v>
      </c>
      <c r="H866" s="82" t="s">
        <v>503</v>
      </c>
      <c r="I866" s="68">
        <v>2659790</v>
      </c>
      <c r="J866" s="136"/>
      <c r="K866" s="83">
        <f t="shared" si="30"/>
        <v>212783</v>
      </c>
      <c r="L866" s="23">
        <v>2872573</v>
      </c>
      <c r="N866"/>
      <c r="O866"/>
    </row>
    <row r="867" spans="1:15" x14ac:dyDescent="0.25">
      <c r="A867" s="16" t="s">
        <v>12</v>
      </c>
      <c r="B867" s="29">
        <f t="shared" si="31"/>
        <v>9</v>
      </c>
      <c r="C867" s="82" t="s">
        <v>1011</v>
      </c>
      <c r="D867" s="30" t="s">
        <v>24</v>
      </c>
      <c r="E867" s="81">
        <v>45916</v>
      </c>
      <c r="F867" s="63" t="s">
        <v>487</v>
      </c>
      <c r="G867" s="63" t="s">
        <v>489</v>
      </c>
      <c r="H867" s="82" t="s">
        <v>516</v>
      </c>
      <c r="I867" s="68">
        <v>868001</v>
      </c>
      <c r="J867" s="136"/>
      <c r="K867" s="83">
        <f t="shared" si="30"/>
        <v>69440</v>
      </c>
      <c r="L867" s="23">
        <v>937441</v>
      </c>
      <c r="N867"/>
      <c r="O867"/>
    </row>
    <row r="868" spans="1:15" x14ac:dyDescent="0.25">
      <c r="A868" s="16" t="s">
        <v>12</v>
      </c>
      <c r="B868" s="29">
        <f t="shared" si="31"/>
        <v>9</v>
      </c>
      <c r="C868" s="82" t="s">
        <v>1012</v>
      </c>
      <c r="D868" s="30" t="s">
        <v>24</v>
      </c>
      <c r="E868" s="81">
        <v>45916</v>
      </c>
      <c r="F868" s="63" t="s">
        <v>487</v>
      </c>
      <c r="G868" s="63" t="s">
        <v>489</v>
      </c>
      <c r="H868" s="82" t="s">
        <v>1055</v>
      </c>
      <c r="I868" s="68">
        <v>1363811</v>
      </c>
      <c r="J868" s="136"/>
      <c r="K868" s="83">
        <f t="shared" si="30"/>
        <v>109105</v>
      </c>
      <c r="L868" s="23">
        <v>1472916</v>
      </c>
      <c r="N868"/>
      <c r="O868"/>
    </row>
    <row r="869" spans="1:15" x14ac:dyDescent="0.25">
      <c r="A869" s="16" t="s">
        <v>12</v>
      </c>
      <c r="B869" s="29">
        <f t="shared" si="31"/>
        <v>9</v>
      </c>
      <c r="C869" s="82" t="s">
        <v>1013</v>
      </c>
      <c r="D869" s="30" t="s">
        <v>24</v>
      </c>
      <c r="E869" s="81">
        <v>45917</v>
      </c>
      <c r="F869" s="63" t="s">
        <v>487</v>
      </c>
      <c r="G869" s="63" t="s">
        <v>489</v>
      </c>
      <c r="H869" s="82" t="s">
        <v>523</v>
      </c>
      <c r="I869" s="68">
        <v>3014620</v>
      </c>
      <c r="J869" s="136"/>
      <c r="K869" s="83">
        <f t="shared" si="30"/>
        <v>241170</v>
      </c>
      <c r="L869" s="23">
        <v>3255790</v>
      </c>
      <c r="N869"/>
      <c r="O869"/>
    </row>
    <row r="870" spans="1:15" x14ac:dyDescent="0.25">
      <c r="A870" s="16" t="s">
        <v>12</v>
      </c>
      <c r="B870" s="29">
        <f t="shared" si="31"/>
        <v>9</v>
      </c>
      <c r="C870" s="82" t="s">
        <v>1014</v>
      </c>
      <c r="D870" s="30" t="s">
        <v>24</v>
      </c>
      <c r="E870" s="81">
        <v>45917</v>
      </c>
      <c r="F870" s="63" t="s">
        <v>487</v>
      </c>
      <c r="G870" s="63" t="s">
        <v>489</v>
      </c>
      <c r="H870" s="82" t="s">
        <v>540</v>
      </c>
      <c r="I870" s="68">
        <v>1102605</v>
      </c>
      <c r="J870" s="136"/>
      <c r="K870" s="83">
        <f t="shared" ref="K870:K933" si="32">ROUND((I870-N870)*8%,0)</f>
        <v>88208</v>
      </c>
      <c r="L870" s="23">
        <v>1190813</v>
      </c>
      <c r="N870"/>
      <c r="O870"/>
    </row>
    <row r="871" spans="1:15" x14ac:dyDescent="0.25">
      <c r="A871" s="16" t="s">
        <v>12</v>
      </c>
      <c r="B871" s="29">
        <f t="shared" si="31"/>
        <v>9</v>
      </c>
      <c r="C871" s="82" t="s">
        <v>1015</v>
      </c>
      <c r="D871" s="30" t="s">
        <v>24</v>
      </c>
      <c r="E871" s="81">
        <v>45917</v>
      </c>
      <c r="F871" s="63" t="s">
        <v>487</v>
      </c>
      <c r="G871" s="63" t="s">
        <v>489</v>
      </c>
      <c r="H871" s="82" t="s">
        <v>511</v>
      </c>
      <c r="I871" s="68">
        <v>1176484</v>
      </c>
      <c r="J871" s="136"/>
      <c r="K871" s="83">
        <f t="shared" si="32"/>
        <v>94119</v>
      </c>
      <c r="L871" s="23">
        <v>1270603</v>
      </c>
      <c r="N871"/>
      <c r="O871"/>
    </row>
    <row r="872" spans="1:15" x14ac:dyDescent="0.25">
      <c r="A872" s="16" t="s">
        <v>12</v>
      </c>
      <c r="B872" s="29">
        <f t="shared" si="31"/>
        <v>9</v>
      </c>
      <c r="C872" s="82" t="s">
        <v>1016</v>
      </c>
      <c r="D872" s="30" t="s">
        <v>24</v>
      </c>
      <c r="E872" s="81">
        <v>45917</v>
      </c>
      <c r="F872" s="63" t="s">
        <v>487</v>
      </c>
      <c r="G872" s="63" t="s">
        <v>489</v>
      </c>
      <c r="H872" s="82" t="s">
        <v>509</v>
      </c>
      <c r="I872" s="68">
        <v>1732390</v>
      </c>
      <c r="J872" s="136"/>
      <c r="K872" s="83">
        <f t="shared" si="32"/>
        <v>138591</v>
      </c>
      <c r="L872" s="23">
        <v>1870981</v>
      </c>
      <c r="N872"/>
      <c r="O872"/>
    </row>
    <row r="873" spans="1:15" x14ac:dyDescent="0.25">
      <c r="A873" s="16" t="s">
        <v>12</v>
      </c>
      <c r="B873" s="29">
        <f t="shared" si="31"/>
        <v>9</v>
      </c>
      <c r="C873" s="82" t="s">
        <v>1017</v>
      </c>
      <c r="D873" s="30" t="s">
        <v>24</v>
      </c>
      <c r="E873" s="81">
        <v>45918</v>
      </c>
      <c r="F873" s="63" t="s">
        <v>487</v>
      </c>
      <c r="G873" s="63" t="s">
        <v>489</v>
      </c>
      <c r="H873" s="82" t="s">
        <v>501</v>
      </c>
      <c r="I873" s="68">
        <v>788690</v>
      </c>
      <c r="J873" s="136"/>
      <c r="K873" s="83">
        <f t="shared" si="32"/>
        <v>63095</v>
      </c>
      <c r="L873" s="23">
        <v>851785</v>
      </c>
      <c r="N873"/>
      <c r="O873"/>
    </row>
    <row r="874" spans="1:15" x14ac:dyDescent="0.25">
      <c r="A874" s="16" t="s">
        <v>12</v>
      </c>
      <c r="B874" s="29">
        <f t="shared" si="31"/>
        <v>9</v>
      </c>
      <c r="C874" s="82" t="s">
        <v>1018</v>
      </c>
      <c r="D874" s="30" t="s">
        <v>24</v>
      </c>
      <c r="E874" s="81">
        <v>45918</v>
      </c>
      <c r="F874" s="63" t="s">
        <v>487</v>
      </c>
      <c r="G874" s="63" t="s">
        <v>489</v>
      </c>
      <c r="H874" s="82" t="s">
        <v>499</v>
      </c>
      <c r="I874" s="68">
        <v>813726</v>
      </c>
      <c r="J874" s="136"/>
      <c r="K874" s="83">
        <f t="shared" si="32"/>
        <v>65098</v>
      </c>
      <c r="L874" s="23">
        <v>878824</v>
      </c>
      <c r="N874"/>
      <c r="O874"/>
    </row>
    <row r="875" spans="1:15" x14ac:dyDescent="0.25">
      <c r="A875" s="16" t="s">
        <v>12</v>
      </c>
      <c r="B875" s="29">
        <f t="shared" si="31"/>
        <v>9</v>
      </c>
      <c r="C875" s="82" t="s">
        <v>1019</v>
      </c>
      <c r="D875" s="30" t="s">
        <v>24</v>
      </c>
      <c r="E875" s="81">
        <v>45918</v>
      </c>
      <c r="F875" s="63" t="s">
        <v>487</v>
      </c>
      <c r="G875" s="63" t="s">
        <v>489</v>
      </c>
      <c r="H875" s="82" t="s">
        <v>545</v>
      </c>
      <c r="I875" s="68">
        <v>1416520</v>
      </c>
      <c r="J875" s="136"/>
      <c r="K875" s="83">
        <f t="shared" si="32"/>
        <v>113322</v>
      </c>
      <c r="L875" s="23">
        <v>1529842</v>
      </c>
      <c r="N875"/>
      <c r="O875"/>
    </row>
    <row r="876" spans="1:15" x14ac:dyDescent="0.25">
      <c r="A876" s="16" t="s">
        <v>12</v>
      </c>
      <c r="B876" s="29">
        <f t="shared" si="31"/>
        <v>9</v>
      </c>
      <c r="C876" s="82" t="s">
        <v>1020</v>
      </c>
      <c r="D876" s="30" t="s">
        <v>24</v>
      </c>
      <c r="E876" s="81">
        <v>45919</v>
      </c>
      <c r="F876" s="63" t="s">
        <v>487</v>
      </c>
      <c r="G876" s="63" t="s">
        <v>489</v>
      </c>
      <c r="H876" s="82" t="s">
        <v>526</v>
      </c>
      <c r="I876" s="68">
        <v>1208526</v>
      </c>
      <c r="J876" s="136"/>
      <c r="K876" s="83">
        <f t="shared" si="32"/>
        <v>96682</v>
      </c>
      <c r="L876" s="23">
        <v>1305208</v>
      </c>
      <c r="N876"/>
      <c r="O876"/>
    </row>
    <row r="877" spans="1:15" x14ac:dyDescent="0.25">
      <c r="A877" s="16" t="s">
        <v>12</v>
      </c>
      <c r="B877" s="29">
        <f t="shared" si="31"/>
        <v>9</v>
      </c>
      <c r="C877" s="82" t="s">
        <v>1021</v>
      </c>
      <c r="D877" s="30" t="s">
        <v>24</v>
      </c>
      <c r="E877" s="81">
        <v>45920</v>
      </c>
      <c r="F877" s="63" t="s">
        <v>487</v>
      </c>
      <c r="G877" s="63" t="s">
        <v>489</v>
      </c>
      <c r="H877" s="82" t="s">
        <v>524</v>
      </c>
      <c r="I877" s="68">
        <v>1050918</v>
      </c>
      <c r="J877" s="136"/>
      <c r="K877" s="83">
        <f t="shared" si="32"/>
        <v>84073</v>
      </c>
      <c r="L877" s="23">
        <v>1134991</v>
      </c>
      <c r="N877"/>
      <c r="O877"/>
    </row>
    <row r="878" spans="1:15" x14ac:dyDescent="0.25">
      <c r="A878" s="16" t="s">
        <v>12</v>
      </c>
      <c r="B878" s="29">
        <f t="shared" si="31"/>
        <v>9</v>
      </c>
      <c r="C878" s="82" t="s">
        <v>1022</v>
      </c>
      <c r="D878" s="30" t="s">
        <v>24</v>
      </c>
      <c r="E878" s="81">
        <v>45920</v>
      </c>
      <c r="F878" s="63" t="s">
        <v>487</v>
      </c>
      <c r="G878" s="63" t="s">
        <v>489</v>
      </c>
      <c r="H878" s="82" t="s">
        <v>532</v>
      </c>
      <c r="I878" s="68">
        <v>2205210</v>
      </c>
      <c r="J878" s="136"/>
      <c r="K878" s="83">
        <f t="shared" si="32"/>
        <v>176417</v>
      </c>
      <c r="L878" s="23">
        <v>2381627</v>
      </c>
      <c r="N878"/>
      <c r="O878"/>
    </row>
    <row r="879" spans="1:15" x14ac:dyDescent="0.25">
      <c r="A879" s="16" t="s">
        <v>12</v>
      </c>
      <c r="B879" s="29">
        <f t="shared" si="31"/>
        <v>9</v>
      </c>
      <c r="C879" s="82" t="s">
        <v>1023</v>
      </c>
      <c r="D879" s="30" t="s">
        <v>24</v>
      </c>
      <c r="E879" s="81">
        <v>45922</v>
      </c>
      <c r="F879" s="63" t="s">
        <v>487</v>
      </c>
      <c r="G879" s="63" t="s">
        <v>489</v>
      </c>
      <c r="H879" s="82" t="s">
        <v>545</v>
      </c>
      <c r="I879" s="68">
        <v>1416520</v>
      </c>
      <c r="J879" s="136"/>
      <c r="K879" s="83">
        <f t="shared" si="32"/>
        <v>113322</v>
      </c>
      <c r="L879" s="23">
        <v>1529842</v>
      </c>
      <c r="N879"/>
      <c r="O879"/>
    </row>
    <row r="880" spans="1:15" x14ac:dyDescent="0.25">
      <c r="A880" s="16" t="s">
        <v>12</v>
      </c>
      <c r="B880" s="29">
        <f t="shared" si="31"/>
        <v>9</v>
      </c>
      <c r="C880" s="82" t="s">
        <v>1024</v>
      </c>
      <c r="D880" s="30" t="s">
        <v>24</v>
      </c>
      <c r="E880" s="81">
        <v>45923</v>
      </c>
      <c r="F880" s="63" t="s">
        <v>487</v>
      </c>
      <c r="G880" s="63" t="s">
        <v>489</v>
      </c>
      <c r="H880" s="82" t="s">
        <v>1056</v>
      </c>
      <c r="I880" s="68">
        <v>2262816</v>
      </c>
      <c r="J880" s="136"/>
      <c r="K880" s="83">
        <f t="shared" si="32"/>
        <v>181025</v>
      </c>
      <c r="L880" s="23">
        <v>2443841</v>
      </c>
      <c r="N880"/>
      <c r="O880"/>
    </row>
    <row r="881" spans="1:15" x14ac:dyDescent="0.25">
      <c r="A881" s="16" t="s">
        <v>12</v>
      </c>
      <c r="B881" s="29">
        <f t="shared" si="31"/>
        <v>9</v>
      </c>
      <c r="C881" s="82" t="s">
        <v>1025</v>
      </c>
      <c r="D881" s="30" t="s">
        <v>24</v>
      </c>
      <c r="E881" s="81">
        <v>45923</v>
      </c>
      <c r="F881" s="63" t="s">
        <v>487</v>
      </c>
      <c r="G881" s="63" t="s">
        <v>489</v>
      </c>
      <c r="H881" s="82" t="s">
        <v>1057</v>
      </c>
      <c r="I881" s="68">
        <v>2101435</v>
      </c>
      <c r="J881" s="136"/>
      <c r="K881" s="83">
        <f t="shared" si="32"/>
        <v>168115</v>
      </c>
      <c r="L881" s="23">
        <v>2269550</v>
      </c>
      <c r="N881"/>
      <c r="O881"/>
    </row>
    <row r="882" spans="1:15" x14ac:dyDescent="0.25">
      <c r="A882" s="16" t="s">
        <v>12</v>
      </c>
      <c r="B882" s="29">
        <f t="shared" ref="B882:B911" si="33">MONTH(E882)</f>
        <v>9</v>
      </c>
      <c r="C882" s="82" t="s">
        <v>1026</v>
      </c>
      <c r="D882" s="30" t="s">
        <v>24</v>
      </c>
      <c r="E882" s="81">
        <v>45923</v>
      </c>
      <c r="F882" s="63" t="s">
        <v>487</v>
      </c>
      <c r="G882" s="63" t="s">
        <v>489</v>
      </c>
      <c r="H882" s="82" t="s">
        <v>1058</v>
      </c>
      <c r="I882" s="68">
        <v>3989790</v>
      </c>
      <c r="J882" s="136"/>
      <c r="K882" s="83">
        <f t="shared" si="32"/>
        <v>319183</v>
      </c>
      <c r="L882" s="23">
        <v>4308973</v>
      </c>
      <c r="N882"/>
      <c r="O882"/>
    </row>
    <row r="883" spans="1:15" x14ac:dyDescent="0.25">
      <c r="A883" s="16" t="s">
        <v>12</v>
      </c>
      <c r="B883" s="29">
        <f t="shared" si="33"/>
        <v>9</v>
      </c>
      <c r="C883" s="82" t="s">
        <v>1027</v>
      </c>
      <c r="D883" s="30" t="s">
        <v>24</v>
      </c>
      <c r="E883" s="81">
        <v>45924</v>
      </c>
      <c r="F883" s="63" t="s">
        <v>487</v>
      </c>
      <c r="G883" s="63" t="s">
        <v>489</v>
      </c>
      <c r="H883" s="82" t="s">
        <v>497</v>
      </c>
      <c r="I883" s="68">
        <v>1096584</v>
      </c>
      <c r="J883" s="136"/>
      <c r="K883" s="83">
        <f t="shared" si="32"/>
        <v>87727</v>
      </c>
      <c r="L883" s="23">
        <v>1184311</v>
      </c>
      <c r="N883"/>
      <c r="O883"/>
    </row>
    <row r="884" spans="1:15" x14ac:dyDescent="0.25">
      <c r="A884" s="16" t="s">
        <v>12</v>
      </c>
      <c r="B884" s="29">
        <f t="shared" si="33"/>
        <v>9</v>
      </c>
      <c r="C884" s="82" t="s">
        <v>1028</v>
      </c>
      <c r="D884" s="30" t="s">
        <v>24</v>
      </c>
      <c r="E884" s="81">
        <v>45924</v>
      </c>
      <c r="F884" s="63" t="s">
        <v>487</v>
      </c>
      <c r="G884" s="63" t="s">
        <v>489</v>
      </c>
      <c r="H884" s="82" t="s">
        <v>544</v>
      </c>
      <c r="I884" s="68">
        <v>1629990</v>
      </c>
      <c r="J884" s="136"/>
      <c r="K884" s="83">
        <f t="shared" si="32"/>
        <v>130399</v>
      </c>
      <c r="L884" s="23">
        <v>1760389</v>
      </c>
      <c r="N884"/>
      <c r="O884"/>
    </row>
    <row r="885" spans="1:15" x14ac:dyDescent="0.25">
      <c r="A885" s="16" t="s">
        <v>12</v>
      </c>
      <c r="B885" s="29">
        <f t="shared" si="33"/>
        <v>9</v>
      </c>
      <c r="C885" s="82" t="s">
        <v>1029</v>
      </c>
      <c r="D885" s="30" t="s">
        <v>24</v>
      </c>
      <c r="E885" s="81">
        <v>45924</v>
      </c>
      <c r="F885" s="63" t="s">
        <v>487</v>
      </c>
      <c r="G885" s="63" t="s">
        <v>489</v>
      </c>
      <c r="H885" s="82" t="s">
        <v>1059</v>
      </c>
      <c r="I885" s="68">
        <v>587160</v>
      </c>
      <c r="J885" s="136"/>
      <c r="K885" s="83">
        <f t="shared" si="32"/>
        <v>46973</v>
      </c>
      <c r="L885" s="23">
        <v>634133</v>
      </c>
      <c r="N885"/>
      <c r="O885"/>
    </row>
    <row r="886" spans="1:15" x14ac:dyDescent="0.25">
      <c r="A886" s="16" t="s">
        <v>12</v>
      </c>
      <c r="B886" s="29">
        <f t="shared" si="33"/>
        <v>9</v>
      </c>
      <c r="C886" s="82" t="s">
        <v>1030</v>
      </c>
      <c r="D886" s="30" t="s">
        <v>24</v>
      </c>
      <c r="E886" s="81">
        <v>45924</v>
      </c>
      <c r="F886" s="63" t="s">
        <v>487</v>
      </c>
      <c r="G886" s="63" t="s">
        <v>489</v>
      </c>
      <c r="H886" s="82" t="s">
        <v>1060</v>
      </c>
      <c r="I886" s="68">
        <v>1438209</v>
      </c>
      <c r="J886" s="136"/>
      <c r="K886" s="83">
        <f t="shared" si="32"/>
        <v>115057</v>
      </c>
      <c r="L886" s="23">
        <v>1553266</v>
      </c>
      <c r="N886"/>
      <c r="O886"/>
    </row>
    <row r="887" spans="1:15" x14ac:dyDescent="0.25">
      <c r="A887" s="16" t="s">
        <v>12</v>
      </c>
      <c r="B887" s="29">
        <f t="shared" si="33"/>
        <v>9</v>
      </c>
      <c r="C887" s="82" t="s">
        <v>1031</v>
      </c>
      <c r="D887" s="30" t="s">
        <v>24</v>
      </c>
      <c r="E887" s="81">
        <v>45924</v>
      </c>
      <c r="F887" s="63" t="s">
        <v>487</v>
      </c>
      <c r="G887" s="63" t="s">
        <v>489</v>
      </c>
      <c r="H887" s="82" t="s">
        <v>495</v>
      </c>
      <c r="I887" s="68">
        <v>2079584</v>
      </c>
      <c r="J887" s="136"/>
      <c r="K887" s="83">
        <f t="shared" si="32"/>
        <v>166367</v>
      </c>
      <c r="L887" s="23">
        <v>2245951</v>
      </c>
      <c r="N887"/>
      <c r="O887"/>
    </row>
    <row r="888" spans="1:15" x14ac:dyDescent="0.25">
      <c r="A888" s="16" t="s">
        <v>12</v>
      </c>
      <c r="B888" s="29">
        <f t="shared" si="33"/>
        <v>9</v>
      </c>
      <c r="C888" s="82" t="s">
        <v>1032</v>
      </c>
      <c r="D888" s="30" t="s">
        <v>24</v>
      </c>
      <c r="E888" s="81">
        <v>45924</v>
      </c>
      <c r="F888" s="63" t="s">
        <v>487</v>
      </c>
      <c r="G888" s="63" t="s">
        <v>489</v>
      </c>
      <c r="H888" s="82" t="s">
        <v>508</v>
      </c>
      <c r="I888" s="68">
        <v>946652</v>
      </c>
      <c r="J888" s="136"/>
      <c r="K888" s="83">
        <f t="shared" si="32"/>
        <v>75732</v>
      </c>
      <c r="L888" s="23">
        <v>1022384</v>
      </c>
      <c r="N888"/>
      <c r="O888"/>
    </row>
    <row r="889" spans="1:15" x14ac:dyDescent="0.25">
      <c r="A889" s="16" t="s">
        <v>12</v>
      </c>
      <c r="B889" s="29">
        <f t="shared" si="33"/>
        <v>9</v>
      </c>
      <c r="C889" s="82" t="s">
        <v>1033</v>
      </c>
      <c r="D889" s="30" t="s">
        <v>24</v>
      </c>
      <c r="E889" s="81">
        <v>45924</v>
      </c>
      <c r="F889" s="63" t="s">
        <v>487</v>
      </c>
      <c r="G889" s="63" t="s">
        <v>489</v>
      </c>
      <c r="H889" s="82" t="s">
        <v>507</v>
      </c>
      <c r="I889" s="68">
        <v>718697</v>
      </c>
      <c r="J889" s="136"/>
      <c r="K889" s="83">
        <f t="shared" si="32"/>
        <v>57496</v>
      </c>
      <c r="L889" s="23">
        <v>776193</v>
      </c>
      <c r="N889"/>
      <c r="O889"/>
    </row>
    <row r="890" spans="1:15" x14ac:dyDescent="0.25">
      <c r="A890" s="16" t="s">
        <v>12</v>
      </c>
      <c r="B890" s="29">
        <f t="shared" si="33"/>
        <v>9</v>
      </c>
      <c r="C890" s="82" t="s">
        <v>1034</v>
      </c>
      <c r="D890" s="30" t="s">
        <v>24</v>
      </c>
      <c r="E890" s="81">
        <v>45924</v>
      </c>
      <c r="F890" s="63" t="s">
        <v>487</v>
      </c>
      <c r="G890" s="63" t="s">
        <v>489</v>
      </c>
      <c r="H890" s="82" t="s">
        <v>1061</v>
      </c>
      <c r="I890" s="68">
        <v>1694475</v>
      </c>
      <c r="J890" s="136"/>
      <c r="K890" s="83">
        <f t="shared" si="32"/>
        <v>135558</v>
      </c>
      <c r="L890" s="23">
        <v>1830033</v>
      </c>
      <c r="N890"/>
      <c r="O890"/>
    </row>
    <row r="891" spans="1:15" x14ac:dyDescent="0.25">
      <c r="A891" s="16" t="s">
        <v>12</v>
      </c>
      <c r="B891" s="29">
        <f t="shared" si="33"/>
        <v>9</v>
      </c>
      <c r="C891" s="82" t="s">
        <v>1035</v>
      </c>
      <c r="D891" s="30" t="s">
        <v>24</v>
      </c>
      <c r="E891" s="81">
        <v>45924</v>
      </c>
      <c r="F891" s="63" t="s">
        <v>487</v>
      </c>
      <c r="G891" s="63" t="s">
        <v>489</v>
      </c>
      <c r="H891" s="82" t="s">
        <v>1062</v>
      </c>
      <c r="I891" s="68">
        <v>1256766</v>
      </c>
      <c r="J891" s="136"/>
      <c r="K891" s="83">
        <f t="shared" si="32"/>
        <v>100541</v>
      </c>
      <c r="L891" s="23">
        <v>1357307</v>
      </c>
      <c r="N891"/>
      <c r="O891"/>
    </row>
    <row r="892" spans="1:15" x14ac:dyDescent="0.25">
      <c r="A892" s="16" t="s">
        <v>12</v>
      </c>
      <c r="B892" s="29">
        <f t="shared" si="33"/>
        <v>9</v>
      </c>
      <c r="C892" s="82" t="s">
        <v>1036</v>
      </c>
      <c r="D892" s="30" t="s">
        <v>24</v>
      </c>
      <c r="E892" s="81">
        <v>45924</v>
      </c>
      <c r="F892" s="63" t="s">
        <v>487</v>
      </c>
      <c r="G892" s="63" t="s">
        <v>489</v>
      </c>
      <c r="H892" s="82" t="s">
        <v>1063</v>
      </c>
      <c r="I892" s="68">
        <v>1015499</v>
      </c>
      <c r="J892" s="136"/>
      <c r="K892" s="83">
        <f t="shared" si="32"/>
        <v>81240</v>
      </c>
      <c r="L892" s="23">
        <v>1096739</v>
      </c>
      <c r="N892"/>
      <c r="O892"/>
    </row>
    <row r="893" spans="1:15" x14ac:dyDescent="0.25">
      <c r="A893" s="16" t="s">
        <v>12</v>
      </c>
      <c r="B893" s="29">
        <f t="shared" si="33"/>
        <v>9</v>
      </c>
      <c r="C893" s="82" t="s">
        <v>1037</v>
      </c>
      <c r="D893" s="30" t="s">
        <v>24</v>
      </c>
      <c r="E893" s="81">
        <v>45924</v>
      </c>
      <c r="F893" s="63" t="s">
        <v>487</v>
      </c>
      <c r="G893" s="63" t="s">
        <v>489</v>
      </c>
      <c r="H893" s="82" t="s">
        <v>1064</v>
      </c>
      <c r="I893" s="68">
        <v>1169087</v>
      </c>
      <c r="J893" s="136"/>
      <c r="K893" s="83">
        <f t="shared" si="32"/>
        <v>93527</v>
      </c>
      <c r="L893" s="23">
        <v>1262614</v>
      </c>
      <c r="N893"/>
      <c r="O893"/>
    </row>
    <row r="894" spans="1:15" x14ac:dyDescent="0.25">
      <c r="A894" s="16" t="s">
        <v>15</v>
      </c>
      <c r="B894" s="29">
        <f t="shared" si="33"/>
        <v>9</v>
      </c>
      <c r="C894" s="82"/>
      <c r="D894" s="30"/>
      <c r="E894" s="81">
        <v>45925</v>
      </c>
      <c r="F894" s="63" t="s">
        <v>487</v>
      </c>
      <c r="G894" s="63" t="s">
        <v>489</v>
      </c>
      <c r="H894" s="82" t="s">
        <v>1065</v>
      </c>
      <c r="I894" s="68">
        <v>0</v>
      </c>
      <c r="J894" s="136"/>
      <c r="K894" s="83">
        <f t="shared" si="32"/>
        <v>0</v>
      </c>
      <c r="L894" s="68">
        <v>-130233793</v>
      </c>
      <c r="N894"/>
      <c r="O894"/>
    </row>
    <row r="895" spans="1:15" x14ac:dyDescent="0.25">
      <c r="A895" s="16" t="s">
        <v>12</v>
      </c>
      <c r="B895" s="29">
        <f t="shared" si="33"/>
        <v>9</v>
      </c>
      <c r="C895" s="82" t="s">
        <v>1038</v>
      </c>
      <c r="D895" s="30" t="s">
        <v>24</v>
      </c>
      <c r="E895" s="81">
        <v>45925</v>
      </c>
      <c r="F895" s="63" t="s">
        <v>487</v>
      </c>
      <c r="G895" s="63" t="s">
        <v>489</v>
      </c>
      <c r="H895" s="82" t="s">
        <v>529</v>
      </c>
      <c r="I895" s="68">
        <v>697590</v>
      </c>
      <c r="J895" s="136"/>
      <c r="K895" s="83">
        <f t="shared" si="32"/>
        <v>55807</v>
      </c>
      <c r="L895" s="23">
        <v>753397</v>
      </c>
      <c r="N895"/>
      <c r="O895"/>
    </row>
    <row r="896" spans="1:15" x14ac:dyDescent="0.25">
      <c r="A896" s="16" t="s">
        <v>12</v>
      </c>
      <c r="B896" s="29">
        <f t="shared" si="33"/>
        <v>9</v>
      </c>
      <c r="C896" s="82" t="s">
        <v>1039</v>
      </c>
      <c r="D896" s="30" t="s">
        <v>24</v>
      </c>
      <c r="E896" s="81">
        <v>45925</v>
      </c>
      <c r="F896" s="63" t="s">
        <v>487</v>
      </c>
      <c r="G896" s="63" t="s">
        <v>489</v>
      </c>
      <c r="H896" s="82" t="s">
        <v>522</v>
      </c>
      <c r="I896" s="68">
        <v>1680250</v>
      </c>
      <c r="J896" s="136"/>
      <c r="K896" s="83">
        <f t="shared" si="32"/>
        <v>134420</v>
      </c>
      <c r="L896" s="23">
        <v>1814670</v>
      </c>
      <c r="N896"/>
      <c r="O896"/>
    </row>
    <row r="897" spans="1:15" x14ac:dyDescent="0.25">
      <c r="A897" s="16" t="s">
        <v>12</v>
      </c>
      <c r="B897" s="29">
        <f t="shared" si="33"/>
        <v>9</v>
      </c>
      <c r="C897" s="82" t="s">
        <v>1040</v>
      </c>
      <c r="D897" s="30" t="s">
        <v>24</v>
      </c>
      <c r="E897" s="81">
        <v>45925</v>
      </c>
      <c r="F897" s="63" t="s">
        <v>487</v>
      </c>
      <c r="G897" s="63" t="s">
        <v>489</v>
      </c>
      <c r="H897" s="82" t="s">
        <v>509</v>
      </c>
      <c r="I897" s="68">
        <v>2582285</v>
      </c>
      <c r="J897" s="136"/>
      <c r="K897" s="83">
        <f t="shared" si="32"/>
        <v>206583</v>
      </c>
      <c r="L897" s="23">
        <v>2788868</v>
      </c>
      <c r="N897"/>
      <c r="O897"/>
    </row>
    <row r="898" spans="1:15" x14ac:dyDescent="0.25">
      <c r="A898" s="16" t="s">
        <v>12</v>
      </c>
      <c r="B898" s="29">
        <f t="shared" si="33"/>
        <v>9</v>
      </c>
      <c r="C898" s="82" t="s">
        <v>1041</v>
      </c>
      <c r="D898" s="30" t="s">
        <v>24</v>
      </c>
      <c r="E898" s="81">
        <v>45925</v>
      </c>
      <c r="F898" s="63" t="s">
        <v>487</v>
      </c>
      <c r="G898" s="63" t="s">
        <v>489</v>
      </c>
      <c r="H898" s="82" t="s">
        <v>541</v>
      </c>
      <c r="I898" s="68">
        <v>1577380</v>
      </c>
      <c r="J898" s="136"/>
      <c r="K898" s="83">
        <f t="shared" si="32"/>
        <v>126190</v>
      </c>
      <c r="L898" s="23">
        <v>1703570</v>
      </c>
      <c r="N898"/>
      <c r="O898"/>
    </row>
    <row r="899" spans="1:15" x14ac:dyDescent="0.25">
      <c r="A899" s="16" t="s">
        <v>12</v>
      </c>
      <c r="B899" s="29">
        <f t="shared" si="33"/>
        <v>9</v>
      </c>
      <c r="C899" s="82" t="s">
        <v>1042</v>
      </c>
      <c r="D899" s="30" t="s">
        <v>24</v>
      </c>
      <c r="E899" s="81">
        <v>45925</v>
      </c>
      <c r="F899" s="63" t="s">
        <v>487</v>
      </c>
      <c r="G899" s="63" t="s">
        <v>489</v>
      </c>
      <c r="H899" s="82" t="s">
        <v>512</v>
      </c>
      <c r="I899" s="68">
        <v>898566</v>
      </c>
      <c r="J899" s="136"/>
      <c r="K899" s="83">
        <f t="shared" si="32"/>
        <v>71885</v>
      </c>
      <c r="L899" s="23">
        <v>970451</v>
      </c>
      <c r="N899"/>
      <c r="O899"/>
    </row>
    <row r="900" spans="1:15" x14ac:dyDescent="0.25">
      <c r="A900" s="16" t="s">
        <v>12</v>
      </c>
      <c r="B900" s="29">
        <f t="shared" si="33"/>
        <v>9</v>
      </c>
      <c r="C900" s="82" t="s">
        <v>1043</v>
      </c>
      <c r="D900" s="30" t="s">
        <v>24</v>
      </c>
      <c r="E900" s="81">
        <v>45925</v>
      </c>
      <c r="F900" s="63" t="s">
        <v>487</v>
      </c>
      <c r="G900" s="63" t="s">
        <v>489</v>
      </c>
      <c r="H900" s="82" t="s">
        <v>540</v>
      </c>
      <c r="I900" s="68">
        <v>1102605</v>
      </c>
      <c r="J900" s="136"/>
      <c r="K900" s="83">
        <f t="shared" si="32"/>
        <v>88208</v>
      </c>
      <c r="L900" s="23">
        <v>1190813</v>
      </c>
      <c r="N900"/>
      <c r="O900"/>
    </row>
    <row r="901" spans="1:15" x14ac:dyDescent="0.25">
      <c r="A901" s="16" t="s">
        <v>12</v>
      </c>
      <c r="B901" s="29">
        <f t="shared" si="33"/>
        <v>9</v>
      </c>
      <c r="C901" s="82" t="s">
        <v>1044</v>
      </c>
      <c r="D901" s="30" t="s">
        <v>24</v>
      </c>
      <c r="E901" s="81">
        <v>45925</v>
      </c>
      <c r="F901" s="63" t="s">
        <v>487</v>
      </c>
      <c r="G901" s="63" t="s">
        <v>489</v>
      </c>
      <c r="H901" s="82" t="s">
        <v>534</v>
      </c>
      <c r="I901" s="68">
        <v>1255660</v>
      </c>
      <c r="J901" s="136"/>
      <c r="K901" s="83">
        <f t="shared" si="32"/>
        <v>100453</v>
      </c>
      <c r="L901" s="23">
        <v>1356113</v>
      </c>
      <c r="N901"/>
      <c r="O901"/>
    </row>
    <row r="902" spans="1:15" x14ac:dyDescent="0.25">
      <c r="A902" s="16" t="s">
        <v>12</v>
      </c>
      <c r="B902" s="29">
        <f t="shared" si="33"/>
        <v>9</v>
      </c>
      <c r="C902" s="82" t="s">
        <v>1045</v>
      </c>
      <c r="D902" s="30" t="s">
        <v>24</v>
      </c>
      <c r="E902" s="81">
        <v>45925</v>
      </c>
      <c r="F902" s="63" t="s">
        <v>487</v>
      </c>
      <c r="G902" s="63" t="s">
        <v>489</v>
      </c>
      <c r="H902" s="82" t="s">
        <v>1066</v>
      </c>
      <c r="I902" s="68">
        <v>2373876</v>
      </c>
      <c r="J902" s="136"/>
      <c r="K902" s="83">
        <f t="shared" si="32"/>
        <v>189910</v>
      </c>
      <c r="L902" s="23">
        <v>2563786</v>
      </c>
      <c r="N902"/>
      <c r="O902"/>
    </row>
    <row r="903" spans="1:15" x14ac:dyDescent="0.25">
      <c r="A903" s="16" t="s">
        <v>12</v>
      </c>
      <c r="B903" s="29">
        <f t="shared" si="33"/>
        <v>9</v>
      </c>
      <c r="C903" s="82" t="s">
        <v>1046</v>
      </c>
      <c r="D903" s="30" t="s">
        <v>24</v>
      </c>
      <c r="E903" s="81">
        <v>45925</v>
      </c>
      <c r="F903" s="63" t="s">
        <v>487</v>
      </c>
      <c r="G903" s="63" t="s">
        <v>489</v>
      </c>
      <c r="H903" s="82" t="s">
        <v>513</v>
      </c>
      <c r="I903" s="68">
        <v>953835</v>
      </c>
      <c r="J903" s="136"/>
      <c r="K903" s="83">
        <f t="shared" si="32"/>
        <v>76307</v>
      </c>
      <c r="L903" s="23">
        <v>1030142</v>
      </c>
      <c r="N903"/>
      <c r="O903"/>
    </row>
    <row r="904" spans="1:15" x14ac:dyDescent="0.25">
      <c r="A904" s="16" t="s">
        <v>12</v>
      </c>
      <c r="B904" s="29">
        <f t="shared" si="33"/>
        <v>9</v>
      </c>
      <c r="C904" s="82" t="s">
        <v>1047</v>
      </c>
      <c r="D904" s="30" t="s">
        <v>24</v>
      </c>
      <c r="E904" s="81">
        <v>45926</v>
      </c>
      <c r="F904" s="63" t="s">
        <v>487</v>
      </c>
      <c r="G904" s="63" t="s">
        <v>489</v>
      </c>
      <c r="H904" s="82" t="s">
        <v>521</v>
      </c>
      <c r="I904" s="68">
        <v>1354255</v>
      </c>
      <c r="J904" s="136"/>
      <c r="K904" s="83">
        <f t="shared" si="32"/>
        <v>108340</v>
      </c>
      <c r="L904" s="23">
        <v>1462595</v>
      </c>
      <c r="N904"/>
      <c r="O904"/>
    </row>
    <row r="905" spans="1:15" x14ac:dyDescent="0.25">
      <c r="A905" s="16" t="s">
        <v>12</v>
      </c>
      <c r="B905" s="29">
        <f t="shared" si="33"/>
        <v>9</v>
      </c>
      <c r="C905" s="82" t="s">
        <v>1048</v>
      </c>
      <c r="D905" s="30" t="s">
        <v>24</v>
      </c>
      <c r="E905" s="81">
        <v>45926</v>
      </c>
      <c r="F905" s="63" t="s">
        <v>487</v>
      </c>
      <c r="G905" s="63" t="s">
        <v>489</v>
      </c>
      <c r="H905" s="82" t="s">
        <v>496</v>
      </c>
      <c r="I905" s="68">
        <v>1464397</v>
      </c>
      <c r="J905" s="136"/>
      <c r="K905" s="83">
        <f t="shared" si="32"/>
        <v>117152</v>
      </c>
      <c r="L905" s="23">
        <v>1581549</v>
      </c>
      <c r="N905"/>
      <c r="O905"/>
    </row>
    <row r="906" spans="1:15" x14ac:dyDescent="0.25">
      <c r="A906" s="16" t="s">
        <v>12</v>
      </c>
      <c r="B906" s="29">
        <f t="shared" si="33"/>
        <v>9</v>
      </c>
      <c r="C906" s="82" t="s">
        <v>1049</v>
      </c>
      <c r="D906" s="30" t="s">
        <v>24</v>
      </c>
      <c r="E906" s="81">
        <v>45926</v>
      </c>
      <c r="F906" s="63" t="s">
        <v>487</v>
      </c>
      <c r="G906" s="63" t="s">
        <v>489</v>
      </c>
      <c r="H906" s="82" t="s">
        <v>492</v>
      </c>
      <c r="I906" s="68">
        <v>1046460</v>
      </c>
      <c r="J906" s="136"/>
      <c r="K906" s="83">
        <f t="shared" si="32"/>
        <v>83717</v>
      </c>
      <c r="L906" s="23">
        <v>1130177</v>
      </c>
      <c r="N906"/>
      <c r="O906"/>
    </row>
    <row r="907" spans="1:15" x14ac:dyDescent="0.25">
      <c r="A907" s="16" t="s">
        <v>12</v>
      </c>
      <c r="B907" s="29">
        <f t="shared" si="33"/>
        <v>9</v>
      </c>
      <c r="C907" s="82" t="s">
        <v>1050</v>
      </c>
      <c r="D907" s="30" t="s">
        <v>24</v>
      </c>
      <c r="E907" s="81">
        <v>45929</v>
      </c>
      <c r="F907" s="63" t="s">
        <v>487</v>
      </c>
      <c r="G907" s="63" t="s">
        <v>489</v>
      </c>
      <c r="H907" s="82" t="s">
        <v>697</v>
      </c>
      <c r="I907" s="68">
        <v>9030105</v>
      </c>
      <c r="J907" s="136"/>
      <c r="K907" s="83">
        <f t="shared" si="32"/>
        <v>722408</v>
      </c>
      <c r="L907" s="23">
        <v>9752513</v>
      </c>
      <c r="N907"/>
      <c r="O907"/>
    </row>
    <row r="908" spans="1:15" x14ac:dyDescent="0.25">
      <c r="A908" s="16" t="s">
        <v>12</v>
      </c>
      <c r="B908" s="29">
        <f t="shared" si="33"/>
        <v>9</v>
      </c>
      <c r="C908" s="82" t="s">
        <v>1051</v>
      </c>
      <c r="D908" s="30" t="s">
        <v>24</v>
      </c>
      <c r="E908" s="81">
        <v>45929</v>
      </c>
      <c r="F908" s="63" t="s">
        <v>487</v>
      </c>
      <c r="G908" s="63" t="s">
        <v>489</v>
      </c>
      <c r="H908" s="82" t="s">
        <v>499</v>
      </c>
      <c r="I908" s="68">
        <v>598780</v>
      </c>
      <c r="J908" s="136"/>
      <c r="K908" s="83">
        <f t="shared" si="32"/>
        <v>47902</v>
      </c>
      <c r="L908" s="23">
        <v>646682</v>
      </c>
      <c r="N908"/>
      <c r="O908"/>
    </row>
    <row r="909" spans="1:15" x14ac:dyDescent="0.25">
      <c r="A909" s="16" t="s">
        <v>12</v>
      </c>
      <c r="B909" s="29">
        <f t="shared" si="33"/>
        <v>9</v>
      </c>
      <c r="C909" s="82" t="s">
        <v>1052</v>
      </c>
      <c r="D909" s="30" t="s">
        <v>24</v>
      </c>
      <c r="E909" s="81">
        <v>45929</v>
      </c>
      <c r="F909" s="63" t="s">
        <v>487</v>
      </c>
      <c r="G909" s="63" t="s">
        <v>489</v>
      </c>
      <c r="H909" s="82" t="s">
        <v>501</v>
      </c>
      <c r="I909" s="68">
        <v>379820</v>
      </c>
      <c r="J909" s="136"/>
      <c r="K909" s="83">
        <f t="shared" si="32"/>
        <v>30386</v>
      </c>
      <c r="L909" s="23">
        <v>410206</v>
      </c>
      <c r="N909"/>
      <c r="O909"/>
    </row>
    <row r="910" spans="1:15" s="91" customFormat="1" x14ac:dyDescent="0.25">
      <c r="A910" s="42" t="s">
        <v>12</v>
      </c>
      <c r="B910" s="92">
        <v>10</v>
      </c>
      <c r="C910" s="93" t="s">
        <v>1053</v>
      </c>
      <c r="D910" s="94" t="s">
        <v>24</v>
      </c>
      <c r="E910" s="95">
        <v>45929</v>
      </c>
      <c r="F910" s="93" t="s">
        <v>487</v>
      </c>
      <c r="G910" s="93" t="s">
        <v>489</v>
      </c>
      <c r="H910" s="93" t="s">
        <v>503</v>
      </c>
      <c r="I910" s="96">
        <v>1340970</v>
      </c>
      <c r="J910" s="140"/>
      <c r="K910" s="97">
        <f t="shared" si="32"/>
        <v>107278</v>
      </c>
      <c r="L910" s="98">
        <v>1448248</v>
      </c>
      <c r="O910" s="91" t="s">
        <v>1080</v>
      </c>
    </row>
    <row r="911" spans="1:15" x14ac:dyDescent="0.25">
      <c r="A911" s="16" t="s">
        <v>13</v>
      </c>
      <c r="B911" s="29">
        <f t="shared" si="33"/>
        <v>9</v>
      </c>
      <c r="C911">
        <v>2661</v>
      </c>
      <c r="D911" s="30" t="s">
        <v>700</v>
      </c>
      <c r="E911" s="84">
        <v>45904</v>
      </c>
      <c r="F911" s="63" t="s">
        <v>487</v>
      </c>
      <c r="G911" s="63" t="s">
        <v>489</v>
      </c>
      <c r="H911" t="s">
        <v>738</v>
      </c>
      <c r="I911" s="83">
        <v>-113113</v>
      </c>
      <c r="J911" s="83"/>
      <c r="K911" s="83">
        <f t="shared" si="32"/>
        <v>-9049</v>
      </c>
      <c r="L911" s="23">
        <v>-122162</v>
      </c>
      <c r="N911"/>
      <c r="O911" s="23">
        <f t="shared" ref="O911:O950" si="34">-L911</f>
        <v>122162</v>
      </c>
    </row>
    <row r="912" spans="1:15" ht="15.75" x14ac:dyDescent="0.25">
      <c r="A912" s="16" t="s">
        <v>13</v>
      </c>
      <c r="B912" s="29">
        <f t="shared" ref="B912:B975" si="35">MONTH(E912)</f>
        <v>9</v>
      </c>
      <c r="C912">
        <v>2661</v>
      </c>
      <c r="D912" s="30" t="s">
        <v>700</v>
      </c>
      <c r="E912" s="85">
        <v>45904</v>
      </c>
      <c r="F912" s="63" t="s">
        <v>487</v>
      </c>
      <c r="G912" s="63" t="s">
        <v>489</v>
      </c>
      <c r="H912" s="86" t="s">
        <v>1067</v>
      </c>
      <c r="I912" s="83">
        <v>-643243</v>
      </c>
      <c r="J912" s="83"/>
      <c r="K912" s="83">
        <f t="shared" si="32"/>
        <v>-51459</v>
      </c>
      <c r="L912" s="23">
        <v>-694702</v>
      </c>
      <c r="N912"/>
      <c r="O912" s="23">
        <f t="shared" si="34"/>
        <v>694702</v>
      </c>
    </row>
    <row r="913" spans="1:15" ht="15.75" x14ac:dyDescent="0.25">
      <c r="A913" s="16" t="s">
        <v>13</v>
      </c>
      <c r="B913" s="29">
        <f t="shared" si="35"/>
        <v>9</v>
      </c>
      <c r="C913">
        <v>2661</v>
      </c>
      <c r="D913" s="30" t="s">
        <v>700</v>
      </c>
      <c r="E913" s="85">
        <v>45904</v>
      </c>
      <c r="F913" s="63" t="s">
        <v>487</v>
      </c>
      <c r="G913" s="63" t="s">
        <v>489</v>
      </c>
      <c r="H913" s="86" t="s">
        <v>1068</v>
      </c>
      <c r="I913" s="83">
        <v>-106026</v>
      </c>
      <c r="J913" s="83"/>
      <c r="K913" s="83">
        <f t="shared" si="32"/>
        <v>-8482</v>
      </c>
      <c r="L913" s="23">
        <v>-114508</v>
      </c>
      <c r="N913"/>
      <c r="O913" s="23">
        <f t="shared" si="34"/>
        <v>114508</v>
      </c>
    </row>
    <row r="914" spans="1:15" ht="15.75" x14ac:dyDescent="0.25">
      <c r="A914" s="16" t="s">
        <v>13</v>
      </c>
      <c r="B914" s="29">
        <f t="shared" si="35"/>
        <v>9</v>
      </c>
      <c r="C914">
        <v>2661</v>
      </c>
      <c r="D914" s="30" t="s">
        <v>700</v>
      </c>
      <c r="E914" s="85">
        <v>45906</v>
      </c>
      <c r="F914" s="63" t="s">
        <v>487</v>
      </c>
      <c r="G914" s="63" t="s">
        <v>489</v>
      </c>
      <c r="H914" s="86" t="s">
        <v>716</v>
      </c>
      <c r="I914" s="83">
        <v>-105505</v>
      </c>
      <c r="J914" s="83"/>
      <c r="K914" s="83">
        <f t="shared" si="32"/>
        <v>-8440</v>
      </c>
      <c r="L914" s="23">
        <v>-113945</v>
      </c>
      <c r="N914"/>
      <c r="O914" s="23">
        <f t="shared" si="34"/>
        <v>113945</v>
      </c>
    </row>
    <row r="915" spans="1:15" ht="15.75" x14ac:dyDescent="0.25">
      <c r="A915" s="16" t="s">
        <v>13</v>
      </c>
      <c r="B915" s="29">
        <f t="shared" si="35"/>
        <v>9</v>
      </c>
      <c r="C915">
        <v>2661</v>
      </c>
      <c r="D915" s="30" t="s">
        <v>700</v>
      </c>
      <c r="E915" s="85">
        <v>45906</v>
      </c>
      <c r="F915" s="63" t="s">
        <v>487</v>
      </c>
      <c r="G915" s="63" t="s">
        <v>489</v>
      </c>
      <c r="H915" s="86" t="s">
        <v>718</v>
      </c>
      <c r="I915" s="83">
        <v>-105505</v>
      </c>
      <c r="J915" s="83"/>
      <c r="K915" s="83">
        <f t="shared" si="32"/>
        <v>-8440</v>
      </c>
      <c r="L915" s="23">
        <v>-113945</v>
      </c>
      <c r="N915"/>
      <c r="O915" s="23">
        <f t="shared" si="34"/>
        <v>113945</v>
      </c>
    </row>
    <row r="916" spans="1:15" ht="15.75" x14ac:dyDescent="0.25">
      <c r="A916" s="16" t="s">
        <v>13</v>
      </c>
      <c r="B916" s="29">
        <f t="shared" si="35"/>
        <v>9</v>
      </c>
      <c r="C916">
        <v>2661</v>
      </c>
      <c r="D916" s="30" t="s">
        <v>700</v>
      </c>
      <c r="E916" s="85">
        <v>45907</v>
      </c>
      <c r="F916" s="63" t="s">
        <v>487</v>
      </c>
      <c r="G916" s="63" t="s">
        <v>489</v>
      </c>
      <c r="H916" s="86" t="s">
        <v>756</v>
      </c>
      <c r="I916" s="83">
        <v>-211531</v>
      </c>
      <c r="J916" s="83"/>
      <c r="K916" s="83">
        <f t="shared" si="32"/>
        <v>-16922</v>
      </c>
      <c r="L916" s="23">
        <v>-228453</v>
      </c>
      <c r="N916"/>
      <c r="O916" s="23">
        <f t="shared" si="34"/>
        <v>228453</v>
      </c>
    </row>
    <row r="917" spans="1:15" ht="15.75" x14ac:dyDescent="0.25">
      <c r="A917" s="16" t="s">
        <v>13</v>
      </c>
      <c r="B917" s="29">
        <f t="shared" si="35"/>
        <v>9</v>
      </c>
      <c r="C917">
        <v>2661</v>
      </c>
      <c r="D917" s="30" t="s">
        <v>700</v>
      </c>
      <c r="E917" s="85">
        <v>45908</v>
      </c>
      <c r="F917" s="63" t="s">
        <v>487</v>
      </c>
      <c r="G917" s="63" t="s">
        <v>489</v>
      </c>
      <c r="H917" s="86" t="s">
        <v>767</v>
      </c>
      <c r="I917" s="83">
        <v>-143019</v>
      </c>
      <c r="J917" s="83"/>
      <c r="K917" s="83">
        <f t="shared" si="32"/>
        <v>-11442</v>
      </c>
      <c r="L917" s="23">
        <v>-154461</v>
      </c>
      <c r="N917"/>
      <c r="O917" s="23">
        <f t="shared" si="34"/>
        <v>154461</v>
      </c>
    </row>
    <row r="918" spans="1:15" ht="15.75" x14ac:dyDescent="0.25">
      <c r="A918" s="16" t="s">
        <v>13</v>
      </c>
      <c r="B918" s="29">
        <f t="shared" si="35"/>
        <v>9</v>
      </c>
      <c r="C918">
        <v>2661</v>
      </c>
      <c r="D918" s="30" t="s">
        <v>700</v>
      </c>
      <c r="E918" s="85">
        <v>45908</v>
      </c>
      <c r="F918" s="63" t="s">
        <v>487</v>
      </c>
      <c r="G918" s="63" t="s">
        <v>489</v>
      </c>
      <c r="H918" s="86" t="s">
        <v>774</v>
      </c>
      <c r="I918" s="83">
        <v>-158841</v>
      </c>
      <c r="J918" s="83"/>
      <c r="K918" s="83">
        <f t="shared" si="32"/>
        <v>-12707</v>
      </c>
      <c r="L918" s="23">
        <v>-171548</v>
      </c>
      <c r="N918"/>
      <c r="O918" s="23">
        <f t="shared" si="34"/>
        <v>171548</v>
      </c>
    </row>
    <row r="919" spans="1:15" ht="15.75" x14ac:dyDescent="0.25">
      <c r="A919" s="16" t="s">
        <v>13</v>
      </c>
      <c r="B919" s="29">
        <f t="shared" si="35"/>
        <v>9</v>
      </c>
      <c r="C919">
        <v>2661</v>
      </c>
      <c r="D919" s="30" t="s">
        <v>700</v>
      </c>
      <c r="E919" s="85">
        <v>45909</v>
      </c>
      <c r="F919" s="63" t="s">
        <v>487</v>
      </c>
      <c r="G919" s="63" t="s">
        <v>489</v>
      </c>
      <c r="H919" s="86" t="s">
        <v>752</v>
      </c>
      <c r="I919" s="83">
        <v>-259725</v>
      </c>
      <c r="J919" s="83"/>
      <c r="K919" s="83">
        <f t="shared" si="32"/>
        <v>-20778</v>
      </c>
      <c r="L919" s="23">
        <v>-280503</v>
      </c>
      <c r="N919"/>
      <c r="O919" s="23">
        <f t="shared" si="34"/>
        <v>280503</v>
      </c>
    </row>
    <row r="920" spans="1:15" ht="15.75" x14ac:dyDescent="0.25">
      <c r="A920" s="16" t="s">
        <v>13</v>
      </c>
      <c r="B920" s="29">
        <f t="shared" si="35"/>
        <v>9</v>
      </c>
      <c r="C920">
        <v>2661</v>
      </c>
      <c r="D920" s="30" t="s">
        <v>700</v>
      </c>
      <c r="E920" s="85">
        <v>45909</v>
      </c>
      <c r="F920" s="63" t="s">
        <v>487</v>
      </c>
      <c r="G920" s="63" t="s">
        <v>489</v>
      </c>
      <c r="H920" s="86" t="s">
        <v>730</v>
      </c>
      <c r="I920" s="83">
        <v>-69759</v>
      </c>
      <c r="J920" s="83"/>
      <c r="K920" s="83">
        <f t="shared" si="32"/>
        <v>-5581</v>
      </c>
      <c r="L920" s="23">
        <v>-75340</v>
      </c>
      <c r="N920"/>
      <c r="O920" s="23">
        <f t="shared" si="34"/>
        <v>75340</v>
      </c>
    </row>
    <row r="921" spans="1:15" ht="15.75" x14ac:dyDescent="0.25">
      <c r="A921" s="16" t="s">
        <v>13</v>
      </c>
      <c r="B921" s="29">
        <f t="shared" si="35"/>
        <v>9</v>
      </c>
      <c r="C921">
        <v>2661</v>
      </c>
      <c r="D921" s="30" t="s">
        <v>700</v>
      </c>
      <c r="E921" s="85">
        <v>45909</v>
      </c>
      <c r="F921" s="63" t="s">
        <v>487</v>
      </c>
      <c r="G921" s="63" t="s">
        <v>489</v>
      </c>
      <c r="H921" s="86" t="s">
        <v>1069</v>
      </c>
      <c r="I921" s="83">
        <v>-1275605</v>
      </c>
      <c r="J921" s="83"/>
      <c r="K921" s="83">
        <f t="shared" si="32"/>
        <v>-102048</v>
      </c>
      <c r="L921" s="23">
        <v>-1377653</v>
      </c>
      <c r="N921"/>
      <c r="O921" s="23">
        <f t="shared" si="34"/>
        <v>1377653</v>
      </c>
    </row>
    <row r="922" spans="1:15" ht="15.75" x14ac:dyDescent="0.25">
      <c r="A922" s="16" t="s">
        <v>13</v>
      </c>
      <c r="B922" s="29">
        <f t="shared" si="35"/>
        <v>9</v>
      </c>
      <c r="C922">
        <v>2661</v>
      </c>
      <c r="D922" s="30" t="s">
        <v>700</v>
      </c>
      <c r="E922" s="85">
        <v>45909</v>
      </c>
      <c r="F922" s="63" t="s">
        <v>487</v>
      </c>
      <c r="G922" s="63" t="s">
        <v>489</v>
      </c>
      <c r="H922" s="86" t="s">
        <v>716</v>
      </c>
      <c r="I922" s="83">
        <v>-69759</v>
      </c>
      <c r="J922" s="83"/>
      <c r="K922" s="83">
        <f t="shared" si="32"/>
        <v>-5581</v>
      </c>
      <c r="L922" s="23">
        <v>-75340</v>
      </c>
      <c r="N922"/>
      <c r="O922" s="23">
        <f t="shared" si="34"/>
        <v>75340</v>
      </c>
    </row>
    <row r="923" spans="1:15" ht="15.75" x14ac:dyDescent="0.25">
      <c r="A923" s="16" t="s">
        <v>13</v>
      </c>
      <c r="B923" s="29">
        <f t="shared" si="35"/>
        <v>9</v>
      </c>
      <c r="C923">
        <v>2661</v>
      </c>
      <c r="D923" s="30" t="s">
        <v>700</v>
      </c>
      <c r="E923" s="85">
        <v>45910</v>
      </c>
      <c r="F923" s="63" t="s">
        <v>487</v>
      </c>
      <c r="G923" s="63" t="s">
        <v>489</v>
      </c>
      <c r="H923" s="86" t="s">
        <v>732</v>
      </c>
      <c r="I923" s="83">
        <v>-329595</v>
      </c>
      <c r="J923" s="83"/>
      <c r="K923" s="83">
        <f t="shared" si="32"/>
        <v>-26368</v>
      </c>
      <c r="L923" s="23">
        <v>-355963</v>
      </c>
      <c r="N923"/>
      <c r="O923" s="23">
        <f t="shared" si="34"/>
        <v>355963</v>
      </c>
    </row>
    <row r="924" spans="1:15" ht="15.75" x14ac:dyDescent="0.25">
      <c r="A924" s="16" t="s">
        <v>13</v>
      </c>
      <c r="B924" s="29">
        <f t="shared" si="35"/>
        <v>9</v>
      </c>
      <c r="C924">
        <v>2661</v>
      </c>
      <c r="D924" s="30" t="s">
        <v>700</v>
      </c>
      <c r="E924" s="85">
        <v>45913</v>
      </c>
      <c r="F924" s="63" t="s">
        <v>487</v>
      </c>
      <c r="G924" s="63" t="s">
        <v>489</v>
      </c>
      <c r="H924" s="86" t="s">
        <v>713</v>
      </c>
      <c r="I924" s="83">
        <v>-535258</v>
      </c>
      <c r="J924" s="83"/>
      <c r="K924" s="83">
        <f t="shared" si="32"/>
        <v>-42821</v>
      </c>
      <c r="L924" s="23">
        <v>-578079</v>
      </c>
      <c r="N924"/>
      <c r="O924" s="23">
        <f t="shared" si="34"/>
        <v>578079</v>
      </c>
    </row>
    <row r="925" spans="1:15" ht="15.75" x14ac:dyDescent="0.25">
      <c r="A925" s="16" t="s">
        <v>13</v>
      </c>
      <c r="B925" s="29">
        <f t="shared" si="35"/>
        <v>9</v>
      </c>
      <c r="C925">
        <v>2661</v>
      </c>
      <c r="D925" s="30" t="s">
        <v>700</v>
      </c>
      <c r="E925" s="85">
        <v>45913</v>
      </c>
      <c r="F925" s="63" t="s">
        <v>487</v>
      </c>
      <c r="G925" s="63" t="s">
        <v>489</v>
      </c>
      <c r="H925" s="86" t="s">
        <v>769</v>
      </c>
      <c r="I925" s="83">
        <v>-94955</v>
      </c>
      <c r="J925" s="83"/>
      <c r="K925" s="83">
        <f t="shared" si="32"/>
        <v>-7596</v>
      </c>
      <c r="L925" s="23">
        <v>-102551</v>
      </c>
      <c r="N925"/>
      <c r="O925" s="23">
        <f t="shared" si="34"/>
        <v>102551</v>
      </c>
    </row>
    <row r="926" spans="1:15" ht="15.75" x14ac:dyDescent="0.25">
      <c r="A926" s="16" t="s">
        <v>13</v>
      </c>
      <c r="B926" s="29">
        <f t="shared" si="35"/>
        <v>9</v>
      </c>
      <c r="C926">
        <v>2661</v>
      </c>
      <c r="D926" s="30" t="s">
        <v>700</v>
      </c>
      <c r="E926" s="85">
        <v>45913</v>
      </c>
      <c r="F926" s="63" t="s">
        <v>487</v>
      </c>
      <c r="G926" s="63" t="s">
        <v>489</v>
      </c>
      <c r="H926" s="86" t="s">
        <v>780</v>
      </c>
      <c r="I926" s="83">
        <v>-113113</v>
      </c>
      <c r="J926" s="83"/>
      <c r="K926" s="83">
        <f t="shared" si="32"/>
        <v>-9049</v>
      </c>
      <c r="L926" s="23">
        <v>-122162</v>
      </c>
      <c r="N926"/>
      <c r="O926" s="23">
        <f t="shared" si="34"/>
        <v>122162</v>
      </c>
    </row>
    <row r="927" spans="1:15" ht="15.75" x14ac:dyDescent="0.25">
      <c r="A927" s="16" t="s">
        <v>13</v>
      </c>
      <c r="B927" s="29">
        <f t="shared" si="35"/>
        <v>9</v>
      </c>
      <c r="C927">
        <v>2661</v>
      </c>
      <c r="D927" s="30" t="s">
        <v>700</v>
      </c>
      <c r="E927" s="85">
        <v>45914</v>
      </c>
      <c r="F927" s="63" t="s">
        <v>487</v>
      </c>
      <c r="G927" s="63" t="s">
        <v>489</v>
      </c>
      <c r="H927" s="86" t="s">
        <v>720</v>
      </c>
      <c r="I927" s="83">
        <v>-218618</v>
      </c>
      <c r="J927" s="83"/>
      <c r="K927" s="83">
        <f t="shared" si="32"/>
        <v>-17489</v>
      </c>
      <c r="L927" s="23">
        <v>-236107</v>
      </c>
      <c r="N927"/>
      <c r="O927" s="23">
        <f t="shared" si="34"/>
        <v>236107</v>
      </c>
    </row>
    <row r="928" spans="1:15" ht="15.75" x14ac:dyDescent="0.25">
      <c r="A928" s="16" t="s">
        <v>13</v>
      </c>
      <c r="B928" s="29">
        <f t="shared" si="35"/>
        <v>9</v>
      </c>
      <c r="C928">
        <v>2661</v>
      </c>
      <c r="D928" s="30" t="s">
        <v>700</v>
      </c>
      <c r="E928" s="85">
        <v>45915</v>
      </c>
      <c r="F928" s="63" t="s">
        <v>487</v>
      </c>
      <c r="G928" s="63" t="s">
        <v>489</v>
      </c>
      <c r="H928" s="86" t="s">
        <v>780</v>
      </c>
      <c r="I928" s="83">
        <v>-105505</v>
      </c>
      <c r="J928" s="83"/>
      <c r="K928" s="83">
        <f t="shared" si="32"/>
        <v>-8440</v>
      </c>
      <c r="L928" s="23">
        <v>-113945</v>
      </c>
      <c r="N928"/>
      <c r="O928" s="23">
        <f t="shared" si="34"/>
        <v>113945</v>
      </c>
    </row>
    <row r="929" spans="1:15" ht="15.75" x14ac:dyDescent="0.25">
      <c r="A929" s="16" t="s">
        <v>13</v>
      </c>
      <c r="B929" s="29">
        <f t="shared" si="35"/>
        <v>9</v>
      </c>
      <c r="C929">
        <v>2661</v>
      </c>
      <c r="D929" s="30" t="s">
        <v>700</v>
      </c>
      <c r="E929" s="85">
        <v>45916</v>
      </c>
      <c r="F929" s="63" t="s">
        <v>487</v>
      </c>
      <c r="G929" s="63" t="s">
        <v>489</v>
      </c>
      <c r="H929" s="86" t="s">
        <v>760</v>
      </c>
      <c r="I929" s="83">
        <v>-47673</v>
      </c>
      <c r="J929" s="83"/>
      <c r="K929" s="83">
        <f t="shared" si="32"/>
        <v>-3814</v>
      </c>
      <c r="L929" s="23">
        <v>-51487</v>
      </c>
      <c r="N929"/>
      <c r="O929" s="23">
        <f t="shared" si="34"/>
        <v>51487</v>
      </c>
    </row>
    <row r="930" spans="1:15" ht="15.75" x14ac:dyDescent="0.25">
      <c r="A930" s="16" t="s">
        <v>13</v>
      </c>
      <c r="B930" s="29">
        <f t="shared" si="35"/>
        <v>9</v>
      </c>
      <c r="C930">
        <v>2661</v>
      </c>
      <c r="D930" s="30" t="s">
        <v>700</v>
      </c>
      <c r="E930" s="85">
        <v>45916</v>
      </c>
      <c r="F930" s="63" t="s">
        <v>487</v>
      </c>
      <c r="G930" s="63" t="s">
        <v>489</v>
      </c>
      <c r="H930" s="86" t="s">
        <v>1070</v>
      </c>
      <c r="I930" s="83">
        <v>-153699</v>
      </c>
      <c r="J930" s="83"/>
      <c r="K930" s="83">
        <f t="shared" si="32"/>
        <v>-12296</v>
      </c>
      <c r="L930" s="23">
        <v>-165995</v>
      </c>
      <c r="N930"/>
      <c r="O930" s="23">
        <f t="shared" si="34"/>
        <v>165995</v>
      </c>
    </row>
    <row r="931" spans="1:15" ht="15.75" x14ac:dyDescent="0.25">
      <c r="A931" s="16" t="s">
        <v>13</v>
      </c>
      <c r="B931" s="29">
        <f t="shared" si="35"/>
        <v>9</v>
      </c>
      <c r="C931">
        <v>2661</v>
      </c>
      <c r="D931" s="30" t="s">
        <v>700</v>
      </c>
      <c r="E931" s="85">
        <v>45916</v>
      </c>
      <c r="F931" s="63" t="s">
        <v>487</v>
      </c>
      <c r="G931" s="63" t="s">
        <v>489</v>
      </c>
      <c r="H931" s="86" t="s">
        <v>746</v>
      </c>
      <c r="I931" s="83">
        <v>-62783</v>
      </c>
      <c r="J931" s="83"/>
      <c r="K931" s="83">
        <f t="shared" si="32"/>
        <v>-5023</v>
      </c>
      <c r="L931" s="23">
        <v>-67806</v>
      </c>
      <c r="N931"/>
      <c r="O931" s="23">
        <f t="shared" si="34"/>
        <v>67806</v>
      </c>
    </row>
    <row r="932" spans="1:15" ht="15.75" x14ac:dyDescent="0.25">
      <c r="A932" s="16" t="s">
        <v>13</v>
      </c>
      <c r="B932" s="29">
        <f t="shared" si="35"/>
        <v>9</v>
      </c>
      <c r="C932">
        <v>2661</v>
      </c>
      <c r="D932" s="30" t="s">
        <v>700</v>
      </c>
      <c r="E932" s="85">
        <v>45916</v>
      </c>
      <c r="F932" s="63" t="s">
        <v>487</v>
      </c>
      <c r="G932" s="63" t="s">
        <v>489</v>
      </c>
      <c r="H932" s="86" t="s">
        <v>746</v>
      </c>
      <c r="I932" s="83">
        <v>-106026</v>
      </c>
      <c r="J932" s="83"/>
      <c r="K932" s="83">
        <f t="shared" si="32"/>
        <v>-8482</v>
      </c>
      <c r="L932" s="23">
        <v>-114508</v>
      </c>
      <c r="N932"/>
      <c r="O932" s="23">
        <f t="shared" si="34"/>
        <v>114508</v>
      </c>
    </row>
    <row r="933" spans="1:15" ht="15.75" x14ac:dyDescent="0.25">
      <c r="A933" s="16" t="s">
        <v>13</v>
      </c>
      <c r="B933" s="29">
        <f t="shared" si="35"/>
        <v>9</v>
      </c>
      <c r="C933">
        <v>2661</v>
      </c>
      <c r="D933" s="30" t="s">
        <v>700</v>
      </c>
      <c r="E933" s="85">
        <v>45916</v>
      </c>
      <c r="F933" s="63" t="s">
        <v>487</v>
      </c>
      <c r="G933" s="63" t="s">
        <v>489</v>
      </c>
      <c r="H933" s="86" t="s">
        <v>752</v>
      </c>
      <c r="I933" s="83">
        <v>-212052</v>
      </c>
      <c r="J933" s="83"/>
      <c r="K933" s="83">
        <f t="shared" si="32"/>
        <v>-16964</v>
      </c>
      <c r="L933" s="23">
        <v>-229016</v>
      </c>
      <c r="N933"/>
      <c r="O933" s="23">
        <f t="shared" si="34"/>
        <v>229016</v>
      </c>
    </row>
    <row r="934" spans="1:15" ht="15.75" x14ac:dyDescent="0.25">
      <c r="A934" s="16" t="s">
        <v>13</v>
      </c>
      <c r="B934" s="29">
        <f t="shared" si="35"/>
        <v>9</v>
      </c>
      <c r="C934">
        <v>2661</v>
      </c>
      <c r="D934" s="30" t="s">
        <v>700</v>
      </c>
      <c r="E934" s="85">
        <v>45916</v>
      </c>
      <c r="F934" s="63" t="s">
        <v>487</v>
      </c>
      <c r="G934" s="63" t="s">
        <v>489</v>
      </c>
      <c r="H934" s="86" t="s">
        <v>767</v>
      </c>
      <c r="I934" s="83">
        <v>-318078</v>
      </c>
      <c r="J934" s="83"/>
      <c r="K934" s="83">
        <f t="shared" ref="K934:K936" si="36">ROUND((I934-N934)*8%,0)</f>
        <v>-25446</v>
      </c>
      <c r="L934" s="23">
        <v>-343524</v>
      </c>
      <c r="N934"/>
      <c r="O934" s="23">
        <f t="shared" si="34"/>
        <v>343524</v>
      </c>
    </row>
    <row r="935" spans="1:15" ht="15.75" x14ac:dyDescent="0.25">
      <c r="A935" s="16" t="s">
        <v>13</v>
      </c>
      <c r="B935" s="29">
        <f t="shared" si="35"/>
        <v>9</v>
      </c>
      <c r="C935">
        <v>2661</v>
      </c>
      <c r="D935" s="30" t="s">
        <v>700</v>
      </c>
      <c r="E935" s="85">
        <v>45918</v>
      </c>
      <c r="F935" s="63" t="s">
        <v>487</v>
      </c>
      <c r="G935" s="63" t="s">
        <v>489</v>
      </c>
      <c r="H935" s="86" t="s">
        <v>716</v>
      </c>
      <c r="I935" s="83">
        <v>-106026</v>
      </c>
      <c r="J935" s="83"/>
      <c r="K935" s="83">
        <f t="shared" si="36"/>
        <v>-8482</v>
      </c>
      <c r="L935" s="23">
        <v>-114508</v>
      </c>
      <c r="N935"/>
      <c r="O935" s="23">
        <f t="shared" si="34"/>
        <v>114508</v>
      </c>
    </row>
    <row r="936" spans="1:15" ht="15.75" x14ac:dyDescent="0.25">
      <c r="A936" s="16" t="s">
        <v>13</v>
      </c>
      <c r="B936" s="29">
        <f t="shared" si="35"/>
        <v>9</v>
      </c>
      <c r="C936">
        <v>2661</v>
      </c>
      <c r="D936" s="30" t="s">
        <v>700</v>
      </c>
      <c r="E936" s="85">
        <v>45919</v>
      </c>
      <c r="F936" s="63" t="s">
        <v>487</v>
      </c>
      <c r="G936" s="63" t="s">
        <v>489</v>
      </c>
      <c r="H936" s="86" t="s">
        <v>722</v>
      </c>
      <c r="I936" s="83">
        <v>-106026</v>
      </c>
      <c r="J936" s="83"/>
      <c r="K936" s="83">
        <f t="shared" si="36"/>
        <v>-8482</v>
      </c>
      <c r="L936" s="23">
        <v>-114508</v>
      </c>
      <c r="N936"/>
      <c r="O936" s="23">
        <f t="shared" si="34"/>
        <v>114508</v>
      </c>
    </row>
    <row r="937" spans="1:15" ht="15.75" x14ac:dyDescent="0.25">
      <c r="A937" s="16" t="s">
        <v>13</v>
      </c>
      <c r="B937" s="29">
        <f t="shared" si="35"/>
        <v>9</v>
      </c>
      <c r="C937">
        <v>2661</v>
      </c>
      <c r="D937" s="30" t="s">
        <v>700</v>
      </c>
      <c r="E937" s="85">
        <v>45920</v>
      </c>
      <c r="F937" s="63" t="s">
        <v>487</v>
      </c>
      <c r="G937" s="63" t="s">
        <v>489</v>
      </c>
      <c r="H937" s="86" t="s">
        <v>740</v>
      </c>
      <c r="I937" s="83">
        <v>-529664</v>
      </c>
      <c r="J937" s="83"/>
      <c r="K937" s="83">
        <f t="shared" ref="K937:K950" si="37">ROUND((I937-N937)*8%,0)</f>
        <v>-42373</v>
      </c>
      <c r="L937" s="23">
        <v>-572037</v>
      </c>
      <c r="N937"/>
      <c r="O937" s="23">
        <f t="shared" si="34"/>
        <v>572037</v>
      </c>
    </row>
    <row r="938" spans="1:15" ht="15.75" x14ac:dyDescent="0.25">
      <c r="A938" s="16" t="s">
        <v>13</v>
      </c>
      <c r="B938" s="29">
        <f t="shared" si="35"/>
        <v>9</v>
      </c>
      <c r="C938">
        <v>2661</v>
      </c>
      <c r="D938" s="30" t="s">
        <v>700</v>
      </c>
      <c r="E938" s="85">
        <v>45921</v>
      </c>
      <c r="F938" s="63" t="s">
        <v>487</v>
      </c>
      <c r="G938" s="63" t="s">
        <v>489</v>
      </c>
      <c r="H938" s="86" t="s">
        <v>1071</v>
      </c>
      <c r="I938" s="83">
        <v>-316515</v>
      </c>
      <c r="J938" s="83"/>
      <c r="K938" s="83">
        <f t="shared" si="37"/>
        <v>-25321</v>
      </c>
      <c r="L938" s="23">
        <v>-341836</v>
      </c>
      <c r="N938"/>
      <c r="O938" s="23">
        <f t="shared" si="34"/>
        <v>341836</v>
      </c>
    </row>
    <row r="939" spans="1:15" ht="15.75" x14ac:dyDescent="0.25">
      <c r="A939" s="16" t="s">
        <v>13</v>
      </c>
      <c r="B939" s="29">
        <f t="shared" si="35"/>
        <v>9</v>
      </c>
      <c r="C939">
        <v>2661</v>
      </c>
      <c r="D939" s="30" t="s">
        <v>700</v>
      </c>
      <c r="E939" s="85">
        <v>45921</v>
      </c>
      <c r="F939" s="63" t="s">
        <v>487</v>
      </c>
      <c r="G939" s="63" t="s">
        <v>489</v>
      </c>
      <c r="H939" s="86" t="s">
        <v>720</v>
      </c>
      <c r="I939" s="83">
        <v>-105505</v>
      </c>
      <c r="J939" s="83"/>
      <c r="K939" s="83">
        <f t="shared" si="37"/>
        <v>-8440</v>
      </c>
      <c r="L939" s="23">
        <v>-113945</v>
      </c>
      <c r="N939"/>
      <c r="O939" s="23">
        <f t="shared" si="34"/>
        <v>113945</v>
      </c>
    </row>
    <row r="940" spans="1:15" ht="15.75" x14ac:dyDescent="0.25">
      <c r="A940" s="16" t="s">
        <v>13</v>
      </c>
      <c r="B940" s="29">
        <f t="shared" si="35"/>
        <v>9</v>
      </c>
      <c r="C940">
        <v>2661</v>
      </c>
      <c r="D940" s="30" t="s">
        <v>700</v>
      </c>
      <c r="E940" s="85">
        <v>45922</v>
      </c>
      <c r="F940" s="63" t="s">
        <v>487</v>
      </c>
      <c r="G940" s="63" t="s">
        <v>489</v>
      </c>
      <c r="H940" s="86" t="s">
        <v>1069</v>
      </c>
      <c r="I940" s="83">
        <v>-756111</v>
      </c>
      <c r="J940" s="83"/>
      <c r="K940" s="83">
        <f t="shared" si="37"/>
        <v>-60489</v>
      </c>
      <c r="L940" s="23">
        <v>-816600</v>
      </c>
      <c r="N940"/>
      <c r="O940" s="23">
        <f t="shared" si="34"/>
        <v>816600</v>
      </c>
    </row>
    <row r="941" spans="1:15" ht="15.75" x14ac:dyDescent="0.25">
      <c r="A941" s="16" t="s">
        <v>13</v>
      </c>
      <c r="B941" s="29">
        <f t="shared" si="35"/>
        <v>9</v>
      </c>
      <c r="C941">
        <v>2661</v>
      </c>
      <c r="D941" s="30" t="s">
        <v>700</v>
      </c>
      <c r="E941" s="85">
        <v>45922</v>
      </c>
      <c r="F941" s="63" t="s">
        <v>487</v>
      </c>
      <c r="G941" s="63" t="s">
        <v>489</v>
      </c>
      <c r="H941" s="86" t="s">
        <v>764</v>
      </c>
      <c r="I941" s="83">
        <v>-149330</v>
      </c>
      <c r="J941" s="83"/>
      <c r="K941" s="83">
        <f t="shared" si="37"/>
        <v>-11946</v>
      </c>
      <c r="L941" s="23">
        <v>-161276</v>
      </c>
      <c r="N941"/>
      <c r="O941" s="23">
        <f t="shared" si="34"/>
        <v>161276</v>
      </c>
    </row>
    <row r="942" spans="1:15" ht="15.75" x14ac:dyDescent="0.25">
      <c r="A942" s="16" t="s">
        <v>13</v>
      </c>
      <c r="B942" s="29">
        <f t="shared" si="35"/>
        <v>9</v>
      </c>
      <c r="C942">
        <v>2661</v>
      </c>
      <c r="D942" s="30" t="s">
        <v>700</v>
      </c>
      <c r="E942" s="85">
        <v>45922</v>
      </c>
      <c r="F942" s="63" t="s">
        <v>487</v>
      </c>
      <c r="G942" s="63" t="s">
        <v>489</v>
      </c>
      <c r="H942" s="86" t="s">
        <v>728</v>
      </c>
      <c r="I942" s="83">
        <v>-507988</v>
      </c>
      <c r="J942" s="83"/>
      <c r="K942" s="83">
        <f t="shared" si="37"/>
        <v>-40639</v>
      </c>
      <c r="L942" s="23">
        <v>-548627</v>
      </c>
      <c r="N942"/>
      <c r="O942" s="23">
        <f t="shared" si="34"/>
        <v>548627</v>
      </c>
    </row>
    <row r="943" spans="1:15" ht="15.75" x14ac:dyDescent="0.25">
      <c r="A943" s="16" t="s">
        <v>13</v>
      </c>
      <c r="B943" s="29">
        <f t="shared" si="35"/>
        <v>9</v>
      </c>
      <c r="C943">
        <v>2661</v>
      </c>
      <c r="D943" s="30" t="s">
        <v>700</v>
      </c>
      <c r="E943" s="85">
        <v>45922</v>
      </c>
      <c r="F943" s="63" t="s">
        <v>487</v>
      </c>
      <c r="G943" s="63" t="s">
        <v>489</v>
      </c>
      <c r="H943" s="86" t="s">
        <v>738</v>
      </c>
      <c r="I943" s="83">
        <v>-157738</v>
      </c>
      <c r="J943" s="83"/>
      <c r="K943" s="83">
        <f t="shared" si="37"/>
        <v>-12619</v>
      </c>
      <c r="L943" s="23">
        <v>-170357</v>
      </c>
      <c r="N943"/>
      <c r="O943" s="23">
        <f t="shared" si="34"/>
        <v>170357</v>
      </c>
    </row>
    <row r="944" spans="1:15" ht="15.75" x14ac:dyDescent="0.25">
      <c r="A944" s="16" t="s">
        <v>13</v>
      </c>
      <c r="B944" s="29">
        <f t="shared" si="35"/>
        <v>9</v>
      </c>
      <c r="C944">
        <v>2661</v>
      </c>
      <c r="D944" s="30" t="s">
        <v>700</v>
      </c>
      <c r="E944" s="85">
        <v>45922</v>
      </c>
      <c r="F944" s="63" t="s">
        <v>487</v>
      </c>
      <c r="G944" s="63" t="s">
        <v>489</v>
      </c>
      <c r="H944" s="86" t="s">
        <v>705</v>
      </c>
      <c r="I944" s="83">
        <v>-317557</v>
      </c>
      <c r="J944" s="83"/>
      <c r="K944" s="83">
        <f t="shared" si="37"/>
        <v>-25405</v>
      </c>
      <c r="L944" s="23">
        <v>-342962</v>
      </c>
      <c r="N944"/>
      <c r="O944" s="23">
        <f t="shared" si="34"/>
        <v>342962</v>
      </c>
    </row>
    <row r="945" spans="1:15" ht="15.75" x14ac:dyDescent="0.25">
      <c r="A945" s="16" t="s">
        <v>13</v>
      </c>
      <c r="B945" s="29">
        <f t="shared" si="35"/>
        <v>9</v>
      </c>
      <c r="C945">
        <v>2661</v>
      </c>
      <c r="D945" s="30" t="s">
        <v>700</v>
      </c>
      <c r="E945" s="85">
        <v>45922</v>
      </c>
      <c r="F945" s="63" t="s">
        <v>487</v>
      </c>
      <c r="G945" s="63" t="s">
        <v>489</v>
      </c>
      <c r="H945" s="86" t="s">
        <v>1072</v>
      </c>
      <c r="I945" s="83">
        <v>-113113</v>
      </c>
      <c r="J945" s="83"/>
      <c r="K945" s="83">
        <f t="shared" si="37"/>
        <v>-9049</v>
      </c>
      <c r="L945" s="23">
        <v>-122162</v>
      </c>
      <c r="N945"/>
      <c r="O945" s="23">
        <f t="shared" si="34"/>
        <v>122162</v>
      </c>
    </row>
    <row r="946" spans="1:15" ht="15.75" x14ac:dyDescent="0.25">
      <c r="A946" s="16" t="s">
        <v>13</v>
      </c>
      <c r="B946" s="29">
        <f t="shared" si="35"/>
        <v>9</v>
      </c>
      <c r="C946">
        <v>2661</v>
      </c>
      <c r="D946" s="30" t="s">
        <v>700</v>
      </c>
      <c r="E946" s="85">
        <v>45923</v>
      </c>
      <c r="F946" s="63" t="s">
        <v>487</v>
      </c>
      <c r="G946" s="63" t="s">
        <v>489</v>
      </c>
      <c r="H946" s="86" t="s">
        <v>707</v>
      </c>
      <c r="I946" s="83">
        <v>-62783</v>
      </c>
      <c r="J946" s="83"/>
      <c r="K946" s="83">
        <f t="shared" si="37"/>
        <v>-5023</v>
      </c>
      <c r="L946" s="23">
        <v>-67806</v>
      </c>
      <c r="N946"/>
      <c r="O946" s="23">
        <f t="shared" si="34"/>
        <v>67806</v>
      </c>
    </row>
    <row r="947" spans="1:15" ht="15.75" x14ac:dyDescent="0.25">
      <c r="A947" s="16" t="s">
        <v>13</v>
      </c>
      <c r="B947" s="29">
        <f t="shared" si="35"/>
        <v>9</v>
      </c>
      <c r="C947">
        <v>2661</v>
      </c>
      <c r="D947" s="30" t="s">
        <v>700</v>
      </c>
      <c r="E947" s="85">
        <v>45923</v>
      </c>
      <c r="F947" s="63" t="s">
        <v>487</v>
      </c>
      <c r="G947" s="63" t="s">
        <v>489</v>
      </c>
      <c r="H947" s="86" t="s">
        <v>711</v>
      </c>
      <c r="I947" s="83">
        <v>-219139</v>
      </c>
      <c r="J947" s="83"/>
      <c r="K947" s="83">
        <f t="shared" si="37"/>
        <v>-17531</v>
      </c>
      <c r="L947" s="23">
        <v>-236670</v>
      </c>
      <c r="N947"/>
      <c r="O947" s="23">
        <f t="shared" si="34"/>
        <v>236670</v>
      </c>
    </row>
    <row r="948" spans="1:15" ht="15.75" x14ac:dyDescent="0.25">
      <c r="A948" s="16" t="s">
        <v>13</v>
      </c>
      <c r="B948" s="29">
        <f t="shared" si="35"/>
        <v>9</v>
      </c>
      <c r="C948">
        <v>2661</v>
      </c>
      <c r="D948" s="30" t="s">
        <v>700</v>
      </c>
      <c r="E948" s="85">
        <v>45923</v>
      </c>
      <c r="F948" s="63" t="s">
        <v>487</v>
      </c>
      <c r="G948" s="63" t="s">
        <v>489</v>
      </c>
      <c r="H948" s="86" t="s">
        <v>1073</v>
      </c>
      <c r="I948" s="83">
        <v>-316515</v>
      </c>
      <c r="J948" s="83"/>
      <c r="K948" s="83">
        <f t="shared" si="37"/>
        <v>-25321</v>
      </c>
      <c r="L948" s="23">
        <v>-341836</v>
      </c>
      <c r="N948"/>
      <c r="O948" s="23">
        <f t="shared" si="34"/>
        <v>341836</v>
      </c>
    </row>
    <row r="949" spans="1:15" ht="15.75" x14ac:dyDescent="0.25">
      <c r="A949" s="16" t="s">
        <v>13</v>
      </c>
      <c r="B949" s="29">
        <f t="shared" si="35"/>
        <v>9</v>
      </c>
      <c r="C949">
        <v>2661</v>
      </c>
      <c r="D949" s="30" t="s">
        <v>700</v>
      </c>
      <c r="E949" s="85">
        <v>45925</v>
      </c>
      <c r="F949" s="63" t="s">
        <v>487</v>
      </c>
      <c r="G949" s="63" t="s">
        <v>489</v>
      </c>
      <c r="H949" s="86" t="s">
        <v>778</v>
      </c>
      <c r="I949" s="83">
        <v>-62783</v>
      </c>
      <c r="J949" s="83"/>
      <c r="K949" s="83">
        <f t="shared" si="37"/>
        <v>-5023</v>
      </c>
      <c r="L949" s="23">
        <v>-67806</v>
      </c>
      <c r="N949"/>
      <c r="O949" s="23">
        <f t="shared" si="34"/>
        <v>67806</v>
      </c>
    </row>
    <row r="950" spans="1:15" ht="15.75" x14ac:dyDescent="0.25">
      <c r="A950" s="16" t="s">
        <v>13</v>
      </c>
      <c r="B950" s="29">
        <f t="shared" si="35"/>
        <v>9</v>
      </c>
      <c r="C950">
        <v>2661</v>
      </c>
      <c r="D950" s="30" t="s">
        <v>700</v>
      </c>
      <c r="E950" s="85">
        <v>45925</v>
      </c>
      <c r="F950" s="63" t="s">
        <v>487</v>
      </c>
      <c r="G950" s="63" t="s">
        <v>489</v>
      </c>
      <c r="H950" s="86" t="s">
        <v>709</v>
      </c>
      <c r="I950" s="83">
        <v>-212052</v>
      </c>
      <c r="J950" s="83"/>
      <c r="K950" s="83">
        <f t="shared" si="37"/>
        <v>-16964</v>
      </c>
      <c r="L950" s="23">
        <v>-229016</v>
      </c>
      <c r="N950"/>
      <c r="O950" s="23">
        <f t="shared" si="34"/>
        <v>229016</v>
      </c>
    </row>
    <row r="951" spans="1:15" x14ac:dyDescent="0.25">
      <c r="A951" s="118" t="s">
        <v>12</v>
      </c>
      <c r="B951" s="29">
        <f t="shared" si="35"/>
        <v>10</v>
      </c>
      <c r="C951" s="63" t="s">
        <v>1134</v>
      </c>
      <c r="D951" s="30" t="s">
        <v>24</v>
      </c>
      <c r="E951" s="62">
        <v>45931</v>
      </c>
      <c r="F951" s="63" t="s">
        <v>1085</v>
      </c>
      <c r="G951" s="63" t="s">
        <v>489</v>
      </c>
      <c r="H951" s="63" t="s">
        <v>500</v>
      </c>
      <c r="I951" s="64">
        <v>697590</v>
      </c>
      <c r="J951" s="64"/>
      <c r="K951" s="64">
        <v>55807</v>
      </c>
      <c r="L951" s="64">
        <v>753397</v>
      </c>
      <c r="N951"/>
      <c r="O951"/>
    </row>
    <row r="952" spans="1:15" x14ac:dyDescent="0.25">
      <c r="A952" s="118" t="s">
        <v>12</v>
      </c>
      <c r="B952" s="29">
        <f t="shared" si="35"/>
        <v>10</v>
      </c>
      <c r="C952" s="63" t="s">
        <v>1135</v>
      </c>
      <c r="D952" s="30" t="s">
        <v>24</v>
      </c>
      <c r="E952" s="62">
        <v>45931</v>
      </c>
      <c r="F952" s="63" t="s">
        <v>1086</v>
      </c>
      <c r="G952" s="63" t="s">
        <v>489</v>
      </c>
      <c r="H952" s="63" t="s">
        <v>528</v>
      </c>
      <c r="I952" s="64">
        <v>827256</v>
      </c>
      <c r="J952" s="64"/>
      <c r="K952" s="64">
        <v>66180</v>
      </c>
      <c r="L952" s="64">
        <v>893436</v>
      </c>
      <c r="N952"/>
      <c r="O952"/>
    </row>
    <row r="953" spans="1:15" x14ac:dyDescent="0.25">
      <c r="A953" s="118" t="s">
        <v>12</v>
      </c>
      <c r="B953" s="29">
        <f t="shared" si="35"/>
        <v>10</v>
      </c>
      <c r="C953" s="63" t="s">
        <v>1136</v>
      </c>
      <c r="D953" s="30" t="s">
        <v>24</v>
      </c>
      <c r="E953" s="62">
        <v>45931</v>
      </c>
      <c r="F953" s="63" t="s">
        <v>1087</v>
      </c>
      <c r="G953" s="63" t="s">
        <v>489</v>
      </c>
      <c r="H953" s="63" t="s">
        <v>509</v>
      </c>
      <c r="I953" s="64">
        <v>3325065</v>
      </c>
      <c r="J953" s="64"/>
      <c r="K953" s="64">
        <v>266005</v>
      </c>
      <c r="L953" s="64">
        <v>3591070</v>
      </c>
      <c r="N953"/>
      <c r="O953"/>
    </row>
    <row r="954" spans="1:15" x14ac:dyDescent="0.25">
      <c r="A954" s="118" t="s">
        <v>12</v>
      </c>
      <c r="B954" s="29">
        <f t="shared" si="35"/>
        <v>10</v>
      </c>
      <c r="C954" s="63" t="s">
        <v>1137</v>
      </c>
      <c r="D954" s="30" t="s">
        <v>24</v>
      </c>
      <c r="E954" s="62">
        <v>45931</v>
      </c>
      <c r="F954" s="63" t="s">
        <v>1088</v>
      </c>
      <c r="G954" s="63" t="s">
        <v>489</v>
      </c>
      <c r="H954" s="63" t="s">
        <v>531</v>
      </c>
      <c r="I954" s="64">
        <v>793521</v>
      </c>
      <c r="J954" s="64"/>
      <c r="K954" s="64">
        <v>63482</v>
      </c>
      <c r="L954" s="64">
        <v>857003</v>
      </c>
      <c r="N954"/>
      <c r="O954"/>
    </row>
    <row r="955" spans="1:15" x14ac:dyDescent="0.25">
      <c r="A955" s="118" t="s">
        <v>12</v>
      </c>
      <c r="B955" s="29">
        <f t="shared" si="35"/>
        <v>10</v>
      </c>
      <c r="C955" s="63" t="s">
        <v>1138</v>
      </c>
      <c r="D955" s="30" t="s">
        <v>24</v>
      </c>
      <c r="E955" s="62">
        <v>45931</v>
      </c>
      <c r="F955" s="63" t="s">
        <v>1089</v>
      </c>
      <c r="G955" s="63" t="s">
        <v>489</v>
      </c>
      <c r="H955" s="63" t="s">
        <v>544</v>
      </c>
      <c r="I955" s="64">
        <v>757893</v>
      </c>
      <c r="J955" s="64"/>
      <c r="K955" s="64">
        <v>60631</v>
      </c>
      <c r="L955" s="64">
        <v>818524</v>
      </c>
      <c r="N955"/>
      <c r="O955"/>
    </row>
    <row r="956" spans="1:15" x14ac:dyDescent="0.25">
      <c r="A956" s="118" t="s">
        <v>12</v>
      </c>
      <c r="B956" s="29">
        <f t="shared" si="35"/>
        <v>10</v>
      </c>
      <c r="C956" s="63" t="s">
        <v>1139</v>
      </c>
      <c r="D956" s="30" t="s">
        <v>24</v>
      </c>
      <c r="E956" s="62">
        <v>45931</v>
      </c>
      <c r="F956" s="63" t="s">
        <v>1090</v>
      </c>
      <c r="G956" s="63" t="s">
        <v>489</v>
      </c>
      <c r="H956" s="63" t="s">
        <v>507</v>
      </c>
      <c r="I956" s="64">
        <v>859291</v>
      </c>
      <c r="J956" s="64"/>
      <c r="K956" s="64">
        <v>68743</v>
      </c>
      <c r="L956" s="64">
        <v>928034</v>
      </c>
      <c r="N956"/>
      <c r="O956"/>
    </row>
    <row r="957" spans="1:15" x14ac:dyDescent="0.25">
      <c r="A957" s="118" t="s">
        <v>12</v>
      </c>
      <c r="B957" s="29">
        <f t="shared" si="35"/>
        <v>10</v>
      </c>
      <c r="C957" s="63" t="s">
        <v>1140</v>
      </c>
      <c r="D957" s="30" t="s">
        <v>24</v>
      </c>
      <c r="E957" s="62">
        <v>45931</v>
      </c>
      <c r="F957" s="63" t="s">
        <v>1091</v>
      </c>
      <c r="G957" s="63" t="s">
        <v>489</v>
      </c>
      <c r="H957" s="63" t="s">
        <v>491</v>
      </c>
      <c r="I957" s="64">
        <v>1145334</v>
      </c>
      <c r="J957" s="64"/>
      <c r="K957" s="64">
        <v>91627</v>
      </c>
      <c r="L957" s="64">
        <v>1236961</v>
      </c>
      <c r="N957"/>
      <c r="O957"/>
    </row>
    <row r="958" spans="1:15" x14ac:dyDescent="0.25">
      <c r="A958" s="118" t="s">
        <v>12</v>
      </c>
      <c r="B958" s="29">
        <f t="shared" si="35"/>
        <v>10</v>
      </c>
      <c r="C958" s="63" t="s">
        <v>1141</v>
      </c>
      <c r="D958" s="30" t="s">
        <v>24</v>
      </c>
      <c r="E958" s="62">
        <v>45931</v>
      </c>
      <c r="F958" s="63" t="s">
        <v>1092</v>
      </c>
      <c r="G958" s="63" t="s">
        <v>489</v>
      </c>
      <c r="H958" s="63" t="s">
        <v>513</v>
      </c>
      <c r="I958" s="64">
        <v>1790633</v>
      </c>
      <c r="J958" s="64"/>
      <c r="K958" s="64">
        <v>143251</v>
      </c>
      <c r="L958" s="64">
        <v>1933884</v>
      </c>
      <c r="N958"/>
      <c r="O958"/>
    </row>
    <row r="959" spans="1:15" x14ac:dyDescent="0.25">
      <c r="A959" s="118" t="s">
        <v>12</v>
      </c>
      <c r="B959" s="29">
        <f t="shared" si="35"/>
        <v>10</v>
      </c>
      <c r="C959" s="63" t="s">
        <v>1142</v>
      </c>
      <c r="D959" s="30" t="s">
        <v>24</v>
      </c>
      <c r="E959" s="62">
        <v>45931</v>
      </c>
      <c r="F959" s="63" t="s">
        <v>1093</v>
      </c>
      <c r="G959" s="63" t="s">
        <v>489</v>
      </c>
      <c r="H959" s="63" t="s">
        <v>545</v>
      </c>
      <c r="I959" s="64">
        <v>1396994</v>
      </c>
      <c r="J959" s="64"/>
      <c r="K959" s="64">
        <v>111760</v>
      </c>
      <c r="L959" s="64">
        <v>1508754</v>
      </c>
      <c r="N959"/>
      <c r="O959"/>
    </row>
    <row r="960" spans="1:15" x14ac:dyDescent="0.25">
      <c r="A960" s="118" t="s">
        <v>12</v>
      </c>
      <c r="B960" s="29">
        <f t="shared" si="35"/>
        <v>10</v>
      </c>
      <c r="C960" s="63" t="s">
        <v>1143</v>
      </c>
      <c r="D960" s="30" t="s">
        <v>24</v>
      </c>
      <c r="E960" s="62">
        <v>45931</v>
      </c>
      <c r="F960" s="63" t="s">
        <v>1094</v>
      </c>
      <c r="G960" s="63" t="s">
        <v>489</v>
      </c>
      <c r="H960" s="63" t="s">
        <v>515</v>
      </c>
      <c r="I960" s="64">
        <v>1069735</v>
      </c>
      <c r="J960" s="64"/>
      <c r="K960" s="64">
        <v>85579</v>
      </c>
      <c r="L960" s="64">
        <v>1155314</v>
      </c>
      <c r="N960"/>
      <c r="O960"/>
    </row>
    <row r="961" spans="1:15" x14ac:dyDescent="0.25">
      <c r="A961" s="118" t="s">
        <v>12</v>
      </c>
      <c r="B961" s="29">
        <f t="shared" si="35"/>
        <v>10</v>
      </c>
      <c r="C961" s="63" t="s">
        <v>1144</v>
      </c>
      <c r="D961" s="30" t="s">
        <v>24</v>
      </c>
      <c r="E961" s="62">
        <v>45932</v>
      </c>
      <c r="F961" s="63" t="s">
        <v>1095</v>
      </c>
      <c r="G961" s="63" t="s">
        <v>489</v>
      </c>
      <c r="H961" s="63" t="s">
        <v>1054</v>
      </c>
      <c r="I961" s="64">
        <v>6862807</v>
      </c>
      <c r="J961" s="64"/>
      <c r="K961" s="64">
        <v>549025</v>
      </c>
      <c r="L961" s="64">
        <v>7411832</v>
      </c>
      <c r="N961"/>
      <c r="O961"/>
    </row>
    <row r="962" spans="1:15" x14ac:dyDescent="0.25">
      <c r="A962" s="118" t="s">
        <v>12</v>
      </c>
      <c r="B962" s="29">
        <f t="shared" si="35"/>
        <v>10</v>
      </c>
      <c r="C962" s="63" t="s">
        <v>1145</v>
      </c>
      <c r="D962" s="30" t="s">
        <v>24</v>
      </c>
      <c r="E962" s="62">
        <v>45932</v>
      </c>
      <c r="F962" s="63" t="s">
        <v>1096</v>
      </c>
      <c r="G962" s="63" t="s">
        <v>489</v>
      </c>
      <c r="H962" s="63" t="s">
        <v>511</v>
      </c>
      <c r="I962" s="64">
        <v>1103496</v>
      </c>
      <c r="J962" s="64"/>
      <c r="K962" s="64">
        <v>88280</v>
      </c>
      <c r="L962" s="64">
        <v>1191776</v>
      </c>
      <c r="N962"/>
      <c r="O962"/>
    </row>
    <row r="963" spans="1:15" x14ac:dyDescent="0.25">
      <c r="A963" s="118" t="s">
        <v>12</v>
      </c>
      <c r="B963" s="29">
        <f t="shared" si="35"/>
        <v>10</v>
      </c>
      <c r="C963" s="63" t="s">
        <v>1146</v>
      </c>
      <c r="D963" s="30" t="s">
        <v>24</v>
      </c>
      <c r="E963" s="62">
        <v>45933</v>
      </c>
      <c r="F963" s="63" t="s">
        <v>1097</v>
      </c>
      <c r="G963" s="63" t="s">
        <v>489</v>
      </c>
      <c r="H963" s="63" t="s">
        <v>530</v>
      </c>
      <c r="I963" s="64">
        <v>1511644</v>
      </c>
      <c r="J963" s="64"/>
      <c r="K963" s="64">
        <v>120932</v>
      </c>
      <c r="L963" s="64">
        <v>1632576</v>
      </c>
      <c r="N963"/>
      <c r="O963"/>
    </row>
    <row r="964" spans="1:15" x14ac:dyDescent="0.25">
      <c r="A964" s="118" t="s">
        <v>12</v>
      </c>
      <c r="B964" s="29">
        <f t="shared" si="35"/>
        <v>10</v>
      </c>
      <c r="C964" s="63" t="s">
        <v>1147</v>
      </c>
      <c r="D964" s="30" t="s">
        <v>24</v>
      </c>
      <c r="E964" s="62">
        <v>45933</v>
      </c>
      <c r="F964" s="63" t="s">
        <v>1098</v>
      </c>
      <c r="G964" s="63" t="s">
        <v>489</v>
      </c>
      <c r="H964" s="63" t="s">
        <v>510</v>
      </c>
      <c r="I964" s="64">
        <v>2912688</v>
      </c>
      <c r="J964" s="64"/>
      <c r="K964" s="64">
        <v>233015</v>
      </c>
      <c r="L964" s="64">
        <v>3145703</v>
      </c>
      <c r="N964"/>
      <c r="O964"/>
    </row>
    <row r="965" spans="1:15" x14ac:dyDescent="0.25">
      <c r="A965" s="118" t="s">
        <v>12</v>
      </c>
      <c r="B965" s="29">
        <f t="shared" si="35"/>
        <v>10</v>
      </c>
      <c r="C965" s="63" t="s">
        <v>1148</v>
      </c>
      <c r="D965" s="30" t="s">
        <v>24</v>
      </c>
      <c r="E965" s="62">
        <v>45933</v>
      </c>
      <c r="F965" s="63" t="s">
        <v>1099</v>
      </c>
      <c r="G965" s="63" t="s">
        <v>489</v>
      </c>
      <c r="H965" s="63" t="s">
        <v>533</v>
      </c>
      <c r="I965" s="64">
        <v>1120652</v>
      </c>
      <c r="J965" s="64"/>
      <c r="K965" s="64">
        <v>89652</v>
      </c>
      <c r="L965" s="64">
        <v>1210304</v>
      </c>
      <c r="N965"/>
      <c r="O965"/>
    </row>
    <row r="966" spans="1:15" x14ac:dyDescent="0.25">
      <c r="A966" s="118" t="s">
        <v>12</v>
      </c>
      <c r="B966" s="29">
        <f t="shared" si="35"/>
        <v>10</v>
      </c>
      <c r="C966" s="63" t="s">
        <v>1149</v>
      </c>
      <c r="D966" s="30" t="s">
        <v>24</v>
      </c>
      <c r="E966" s="62">
        <v>45933</v>
      </c>
      <c r="F966" s="63" t="s">
        <v>1100</v>
      </c>
      <c r="G966" s="63" t="s">
        <v>489</v>
      </c>
      <c r="H966" s="63" t="s">
        <v>499</v>
      </c>
      <c r="I966" s="64">
        <v>1163400</v>
      </c>
      <c r="J966" s="64"/>
      <c r="K966" s="64">
        <v>93072</v>
      </c>
      <c r="L966" s="64">
        <v>1256472</v>
      </c>
      <c r="N966"/>
      <c r="O966"/>
    </row>
    <row r="967" spans="1:15" x14ac:dyDescent="0.25">
      <c r="A967" s="118" t="s">
        <v>12</v>
      </c>
      <c r="B967" s="29">
        <f t="shared" si="35"/>
        <v>10</v>
      </c>
      <c r="C967" s="63" t="s">
        <v>1150</v>
      </c>
      <c r="D967" s="30" t="s">
        <v>24</v>
      </c>
      <c r="E967" s="62">
        <v>45933</v>
      </c>
      <c r="F967" s="63" t="s">
        <v>1101</v>
      </c>
      <c r="G967" s="63" t="s">
        <v>489</v>
      </c>
      <c r="H967" s="63" t="s">
        <v>495</v>
      </c>
      <c r="I967" s="64">
        <v>765890</v>
      </c>
      <c r="J967" s="64"/>
      <c r="K967" s="64">
        <v>61271</v>
      </c>
      <c r="L967" s="64">
        <v>827161</v>
      </c>
      <c r="N967"/>
      <c r="O967"/>
    </row>
    <row r="968" spans="1:15" x14ac:dyDescent="0.25">
      <c r="A968" s="118" t="s">
        <v>12</v>
      </c>
      <c r="B968" s="29">
        <f t="shared" si="35"/>
        <v>10</v>
      </c>
      <c r="C968" s="63" t="s">
        <v>1151</v>
      </c>
      <c r="D968" s="30" t="s">
        <v>24</v>
      </c>
      <c r="E968" s="62">
        <v>45936</v>
      </c>
      <c r="F968" s="63" t="s">
        <v>1102</v>
      </c>
      <c r="G968" s="63" t="s">
        <v>489</v>
      </c>
      <c r="H968" s="63" t="s">
        <v>494</v>
      </c>
      <c r="I968" s="64">
        <v>2122526</v>
      </c>
      <c r="J968" s="64"/>
      <c r="K968" s="64">
        <v>169802</v>
      </c>
      <c r="L968" s="64">
        <v>2292328</v>
      </c>
      <c r="N968"/>
      <c r="O968"/>
    </row>
    <row r="969" spans="1:15" x14ac:dyDescent="0.25">
      <c r="A969" s="118" t="s">
        <v>12</v>
      </c>
      <c r="B969" s="29">
        <f t="shared" si="35"/>
        <v>10</v>
      </c>
      <c r="C969" s="63" t="s">
        <v>1152</v>
      </c>
      <c r="D969" s="30" t="s">
        <v>24</v>
      </c>
      <c r="E969" s="62">
        <v>45936</v>
      </c>
      <c r="F969" s="63" t="s">
        <v>1103</v>
      </c>
      <c r="G969" s="63" t="s">
        <v>489</v>
      </c>
      <c r="H969" s="63" t="s">
        <v>539</v>
      </c>
      <c r="I969" s="64">
        <v>348795</v>
      </c>
      <c r="J969" s="64"/>
      <c r="K969" s="64">
        <v>27904</v>
      </c>
      <c r="L969" s="64">
        <v>376699</v>
      </c>
      <c r="N969"/>
      <c r="O969"/>
    </row>
    <row r="970" spans="1:15" x14ac:dyDescent="0.25">
      <c r="A970" s="118" t="s">
        <v>12</v>
      </c>
      <c r="B970" s="29">
        <f t="shared" si="35"/>
        <v>10</v>
      </c>
      <c r="C970" s="63" t="s">
        <v>1153</v>
      </c>
      <c r="D970" s="30" t="s">
        <v>24</v>
      </c>
      <c r="E970" s="62">
        <v>45936</v>
      </c>
      <c r="F970" s="63" t="s">
        <v>1104</v>
      </c>
      <c r="G970" s="63" t="s">
        <v>489</v>
      </c>
      <c r="H970" s="63" t="s">
        <v>1055</v>
      </c>
      <c r="I970" s="64">
        <v>985326</v>
      </c>
      <c r="J970" s="64"/>
      <c r="K970" s="64">
        <v>78826</v>
      </c>
      <c r="L970" s="64">
        <v>1064152</v>
      </c>
      <c r="N970"/>
      <c r="O970"/>
    </row>
    <row r="971" spans="1:15" x14ac:dyDescent="0.25">
      <c r="A971" s="118" t="s">
        <v>12</v>
      </c>
      <c r="B971" s="29">
        <f t="shared" si="35"/>
        <v>10</v>
      </c>
      <c r="C971" s="63" t="s">
        <v>1154</v>
      </c>
      <c r="D971" s="30" t="s">
        <v>24</v>
      </c>
      <c r="E971" s="62">
        <v>45936</v>
      </c>
      <c r="F971" s="63" t="s">
        <v>1105</v>
      </c>
      <c r="G971" s="63" t="s">
        <v>489</v>
      </c>
      <c r="H971" s="63" t="s">
        <v>496</v>
      </c>
      <c r="I971" s="64">
        <v>1518476</v>
      </c>
      <c r="J971" s="64"/>
      <c r="K971" s="64">
        <v>121478</v>
      </c>
      <c r="L971" s="64">
        <v>1639954</v>
      </c>
      <c r="N971"/>
      <c r="O971"/>
    </row>
    <row r="972" spans="1:15" x14ac:dyDescent="0.25">
      <c r="A972" s="118" t="s">
        <v>12</v>
      </c>
      <c r="B972" s="29">
        <f t="shared" si="35"/>
        <v>10</v>
      </c>
      <c r="C972" s="63" t="s">
        <v>1155</v>
      </c>
      <c r="D972" s="30" t="s">
        <v>24</v>
      </c>
      <c r="E972" s="62">
        <v>45936</v>
      </c>
      <c r="F972" s="63" t="s">
        <v>1089</v>
      </c>
      <c r="G972" s="63" t="s">
        <v>489</v>
      </c>
      <c r="H972" s="63" t="s">
        <v>544</v>
      </c>
      <c r="I972" s="64">
        <v>984119</v>
      </c>
      <c r="J972" s="64"/>
      <c r="K972" s="64">
        <v>78730</v>
      </c>
      <c r="L972" s="64">
        <v>1062849</v>
      </c>
      <c r="N972"/>
      <c r="O972"/>
    </row>
    <row r="973" spans="1:15" x14ac:dyDescent="0.25">
      <c r="A973" s="118" t="s">
        <v>12</v>
      </c>
      <c r="B973" s="29">
        <f t="shared" si="35"/>
        <v>10</v>
      </c>
      <c r="C973" s="63" t="s">
        <v>1156</v>
      </c>
      <c r="D973" s="30" t="s">
        <v>24</v>
      </c>
      <c r="E973" s="62">
        <v>45936</v>
      </c>
      <c r="F973" s="63" t="s">
        <v>1106</v>
      </c>
      <c r="G973" s="63" t="s">
        <v>489</v>
      </c>
      <c r="H973" s="63" t="s">
        <v>503</v>
      </c>
      <c r="I973" s="64">
        <v>1562327</v>
      </c>
      <c r="J973" s="64"/>
      <c r="K973" s="64">
        <v>124986</v>
      </c>
      <c r="L973" s="64">
        <v>1687313</v>
      </c>
      <c r="N973"/>
      <c r="O973"/>
    </row>
    <row r="974" spans="1:15" x14ac:dyDescent="0.25">
      <c r="A974" s="118" t="s">
        <v>12</v>
      </c>
      <c r="B974" s="29">
        <f t="shared" si="35"/>
        <v>10</v>
      </c>
      <c r="C974" s="63" t="s">
        <v>1157</v>
      </c>
      <c r="D974" s="30" t="s">
        <v>24</v>
      </c>
      <c r="E974" s="62">
        <v>45936</v>
      </c>
      <c r="F974" s="63" t="s">
        <v>1107</v>
      </c>
      <c r="G974" s="63" t="s">
        <v>489</v>
      </c>
      <c r="H974" s="63" t="s">
        <v>521</v>
      </c>
      <c r="I974" s="64">
        <v>1810476</v>
      </c>
      <c r="J974" s="64"/>
      <c r="K974" s="64">
        <v>144838</v>
      </c>
      <c r="L974" s="64">
        <v>1955314</v>
      </c>
      <c r="N974"/>
      <c r="O974"/>
    </row>
    <row r="975" spans="1:15" x14ac:dyDescent="0.25">
      <c r="A975" s="118" t="s">
        <v>12</v>
      </c>
      <c r="B975" s="29">
        <f t="shared" si="35"/>
        <v>10</v>
      </c>
      <c r="C975" s="63" t="s">
        <v>1158</v>
      </c>
      <c r="D975" s="30" t="s">
        <v>24</v>
      </c>
      <c r="E975" s="62">
        <v>45936</v>
      </c>
      <c r="F975" s="63" t="s">
        <v>1108</v>
      </c>
      <c r="G975" s="63" t="s">
        <v>489</v>
      </c>
      <c r="H975" s="63" t="s">
        <v>506</v>
      </c>
      <c r="I975" s="64">
        <v>933376</v>
      </c>
      <c r="J975" s="64"/>
      <c r="K975" s="64">
        <v>74670</v>
      </c>
      <c r="L975" s="64">
        <v>1008046</v>
      </c>
      <c r="N975"/>
      <c r="O975"/>
    </row>
    <row r="976" spans="1:15" x14ac:dyDescent="0.25">
      <c r="A976" s="118" t="s">
        <v>12</v>
      </c>
      <c r="B976" s="29">
        <f t="shared" ref="B976:B1039" si="38">MONTH(E976)</f>
        <v>10</v>
      </c>
      <c r="C976" s="63" t="s">
        <v>1159</v>
      </c>
      <c r="D976" s="30" t="s">
        <v>24</v>
      </c>
      <c r="E976" s="62">
        <v>45937</v>
      </c>
      <c r="F976" s="63" t="s">
        <v>1109</v>
      </c>
      <c r="G976" s="63" t="s">
        <v>489</v>
      </c>
      <c r="H976" s="63" t="s">
        <v>492</v>
      </c>
      <c r="I976" s="64">
        <v>2586530</v>
      </c>
      <c r="J976" s="64"/>
      <c r="K976" s="64">
        <v>206922</v>
      </c>
      <c r="L976" s="64">
        <v>2793452</v>
      </c>
      <c r="N976"/>
      <c r="O976"/>
    </row>
    <row r="977" spans="1:15" x14ac:dyDescent="0.25">
      <c r="A977" s="118" t="s">
        <v>12</v>
      </c>
      <c r="B977" s="29">
        <f t="shared" si="38"/>
        <v>10</v>
      </c>
      <c r="C977" s="63" t="s">
        <v>1160</v>
      </c>
      <c r="D977" s="30" t="s">
        <v>24</v>
      </c>
      <c r="E977" s="62">
        <v>45937</v>
      </c>
      <c r="F977" s="63" t="s">
        <v>1110</v>
      </c>
      <c r="G977" s="63" t="s">
        <v>489</v>
      </c>
      <c r="H977" s="63" t="s">
        <v>529</v>
      </c>
      <c r="I977" s="64">
        <v>697590</v>
      </c>
      <c r="J977" s="64"/>
      <c r="K977" s="64">
        <v>55807</v>
      </c>
      <c r="L977" s="64">
        <v>753397</v>
      </c>
      <c r="N977"/>
      <c r="O977"/>
    </row>
    <row r="978" spans="1:15" x14ac:dyDescent="0.25">
      <c r="A978" s="118" t="s">
        <v>12</v>
      </c>
      <c r="B978" s="29">
        <f t="shared" si="38"/>
        <v>10</v>
      </c>
      <c r="C978" s="63" t="s">
        <v>1161</v>
      </c>
      <c r="D978" s="30" t="s">
        <v>24</v>
      </c>
      <c r="E978" s="62">
        <v>45937</v>
      </c>
      <c r="F978" s="63" t="s">
        <v>1111</v>
      </c>
      <c r="G978" s="63" t="s">
        <v>489</v>
      </c>
      <c r="H978" s="63" t="s">
        <v>526</v>
      </c>
      <c r="I978" s="64">
        <v>1201037</v>
      </c>
      <c r="J978" s="64"/>
      <c r="K978" s="64">
        <v>96083</v>
      </c>
      <c r="L978" s="64">
        <v>1297120</v>
      </c>
      <c r="N978"/>
      <c r="O978"/>
    </row>
    <row r="979" spans="1:15" x14ac:dyDescent="0.25">
      <c r="A979" s="118" t="s">
        <v>12</v>
      </c>
      <c r="B979" s="29">
        <f t="shared" si="38"/>
        <v>10</v>
      </c>
      <c r="C979" s="63" t="s">
        <v>1162</v>
      </c>
      <c r="D979" s="30" t="s">
        <v>24</v>
      </c>
      <c r="E979" s="62">
        <v>45937</v>
      </c>
      <c r="F979" s="63" t="s">
        <v>1112</v>
      </c>
      <c r="G979" s="63" t="s">
        <v>489</v>
      </c>
      <c r="H979" s="63" t="s">
        <v>498</v>
      </c>
      <c r="I979" s="64">
        <v>1991005</v>
      </c>
      <c r="J979" s="64"/>
      <c r="K979" s="64">
        <v>159280</v>
      </c>
      <c r="L979" s="64">
        <v>2150285</v>
      </c>
      <c r="N979"/>
      <c r="O979"/>
    </row>
    <row r="980" spans="1:15" x14ac:dyDescent="0.25">
      <c r="A980" s="118" t="s">
        <v>12</v>
      </c>
      <c r="B980" s="29">
        <f t="shared" si="38"/>
        <v>10</v>
      </c>
      <c r="C980" s="63" t="s">
        <v>1163</v>
      </c>
      <c r="D980" s="30" t="s">
        <v>24</v>
      </c>
      <c r="E980" s="62">
        <v>45938</v>
      </c>
      <c r="F980" s="63" t="s">
        <v>1113</v>
      </c>
      <c r="G980" s="63" t="s">
        <v>489</v>
      </c>
      <c r="H980" s="63" t="s">
        <v>697</v>
      </c>
      <c r="I980" s="64">
        <v>6008510</v>
      </c>
      <c r="J980" s="64"/>
      <c r="K980" s="64">
        <v>480681</v>
      </c>
      <c r="L980" s="64">
        <v>6489191</v>
      </c>
      <c r="N980"/>
      <c r="O980"/>
    </row>
    <row r="981" spans="1:15" x14ac:dyDescent="0.25">
      <c r="A981" s="118" t="s">
        <v>12</v>
      </c>
      <c r="B981" s="29">
        <f t="shared" si="38"/>
        <v>10</v>
      </c>
      <c r="C981" s="63" t="s">
        <v>1164</v>
      </c>
      <c r="D981" s="30" t="s">
        <v>24</v>
      </c>
      <c r="E981" s="62">
        <v>45938</v>
      </c>
      <c r="F981" s="63" t="s">
        <v>1092</v>
      </c>
      <c r="G981" s="63" t="s">
        <v>489</v>
      </c>
      <c r="H981" s="63" t="s">
        <v>513</v>
      </c>
      <c r="I981" s="64">
        <v>879821</v>
      </c>
      <c r="J981" s="64"/>
      <c r="K981" s="64">
        <v>70386</v>
      </c>
      <c r="L981" s="64">
        <v>950207</v>
      </c>
      <c r="N981"/>
      <c r="O981"/>
    </row>
    <row r="982" spans="1:15" x14ac:dyDescent="0.25">
      <c r="A982" s="118" t="s">
        <v>12</v>
      </c>
      <c r="B982" s="29">
        <f t="shared" si="38"/>
        <v>10</v>
      </c>
      <c r="C982" s="63" t="s">
        <v>1165</v>
      </c>
      <c r="D982" s="30" t="s">
        <v>24</v>
      </c>
      <c r="E982" s="62">
        <v>45938</v>
      </c>
      <c r="F982" s="63" t="s">
        <v>1088</v>
      </c>
      <c r="G982" s="63" t="s">
        <v>489</v>
      </c>
      <c r="H982" s="63" t="s">
        <v>531</v>
      </c>
      <c r="I982" s="64">
        <v>793521</v>
      </c>
      <c r="J982" s="64"/>
      <c r="K982" s="64">
        <v>63482</v>
      </c>
      <c r="L982" s="64">
        <v>857003</v>
      </c>
      <c r="N982"/>
      <c r="O982"/>
    </row>
    <row r="983" spans="1:15" x14ac:dyDescent="0.25">
      <c r="A983" s="118" t="s">
        <v>12</v>
      </c>
      <c r="B983" s="29">
        <f t="shared" si="38"/>
        <v>10</v>
      </c>
      <c r="C983" s="63" t="s">
        <v>1166</v>
      </c>
      <c r="D983" s="30" t="s">
        <v>24</v>
      </c>
      <c r="E983" s="62">
        <v>45938</v>
      </c>
      <c r="F983" s="63" t="s">
        <v>1114</v>
      </c>
      <c r="G983" s="63" t="s">
        <v>489</v>
      </c>
      <c r="H983" s="63" t="s">
        <v>523</v>
      </c>
      <c r="I983" s="64">
        <v>3078380</v>
      </c>
      <c r="J983" s="64"/>
      <c r="K983" s="64">
        <v>246270</v>
      </c>
      <c r="L983" s="64">
        <v>3324650</v>
      </c>
      <c r="N983"/>
      <c r="O983"/>
    </row>
    <row r="984" spans="1:15" x14ac:dyDescent="0.25">
      <c r="A984" s="118" t="s">
        <v>12</v>
      </c>
      <c r="B984" s="29">
        <f t="shared" si="38"/>
        <v>10</v>
      </c>
      <c r="C984" s="63" t="s">
        <v>1167</v>
      </c>
      <c r="D984" s="30" t="s">
        <v>24</v>
      </c>
      <c r="E984" s="62">
        <v>45938</v>
      </c>
      <c r="F984" s="63" t="s">
        <v>1115</v>
      </c>
      <c r="G984" s="63" t="s">
        <v>489</v>
      </c>
      <c r="H984" s="63" t="s">
        <v>505</v>
      </c>
      <c r="I984" s="64">
        <v>1094820</v>
      </c>
      <c r="J984" s="64"/>
      <c r="K984" s="64">
        <v>87586</v>
      </c>
      <c r="L984" s="64">
        <v>1182406</v>
      </c>
      <c r="N984"/>
      <c r="O984"/>
    </row>
    <row r="985" spans="1:15" x14ac:dyDescent="0.25">
      <c r="A985" s="118" t="s">
        <v>12</v>
      </c>
      <c r="B985" s="29">
        <f t="shared" si="38"/>
        <v>10</v>
      </c>
      <c r="C985" s="63" t="s">
        <v>1168</v>
      </c>
      <c r="D985" s="30" t="s">
        <v>24</v>
      </c>
      <c r="E985" s="62">
        <v>45938</v>
      </c>
      <c r="F985" s="63" t="s">
        <v>1116</v>
      </c>
      <c r="G985" s="63" t="s">
        <v>489</v>
      </c>
      <c r="H985" s="63" t="s">
        <v>502</v>
      </c>
      <c r="I985" s="64">
        <v>1254033</v>
      </c>
      <c r="J985" s="64"/>
      <c r="K985" s="64">
        <v>100323</v>
      </c>
      <c r="L985" s="64">
        <v>1354356</v>
      </c>
      <c r="N985"/>
      <c r="O985"/>
    </row>
    <row r="986" spans="1:15" x14ac:dyDescent="0.25">
      <c r="A986" s="118" t="s">
        <v>12</v>
      </c>
      <c r="B986" s="29">
        <f t="shared" si="38"/>
        <v>10</v>
      </c>
      <c r="C986" s="63" t="s">
        <v>1169</v>
      </c>
      <c r="D986" s="30" t="s">
        <v>24</v>
      </c>
      <c r="E986" s="62">
        <v>45939</v>
      </c>
      <c r="F986" s="63" t="s">
        <v>1117</v>
      </c>
      <c r="G986" s="63" t="s">
        <v>489</v>
      </c>
      <c r="H986" s="63" t="s">
        <v>1133</v>
      </c>
      <c r="I986" s="64">
        <v>2812900</v>
      </c>
      <c r="J986" s="64"/>
      <c r="K986" s="64">
        <v>225032</v>
      </c>
      <c r="L986" s="64">
        <v>3037932</v>
      </c>
      <c r="N986"/>
      <c r="O986"/>
    </row>
    <row r="987" spans="1:15" x14ac:dyDescent="0.25">
      <c r="A987" s="118" t="s">
        <v>12</v>
      </c>
      <c r="B987" s="29">
        <f t="shared" si="38"/>
        <v>10</v>
      </c>
      <c r="C987" s="63" t="s">
        <v>1170</v>
      </c>
      <c r="D987" s="30" t="s">
        <v>24</v>
      </c>
      <c r="E987" s="62">
        <v>45939</v>
      </c>
      <c r="F987" s="63" t="s">
        <v>1118</v>
      </c>
      <c r="G987" s="63" t="s">
        <v>489</v>
      </c>
      <c r="H987" s="63" t="s">
        <v>536</v>
      </c>
      <c r="I987" s="64">
        <v>735069</v>
      </c>
      <c r="J987" s="64"/>
      <c r="K987" s="64">
        <v>58806</v>
      </c>
      <c r="L987" s="64">
        <v>793875</v>
      </c>
      <c r="N987"/>
      <c r="O987"/>
    </row>
    <row r="988" spans="1:15" x14ac:dyDescent="0.25">
      <c r="A988" s="118" t="s">
        <v>12</v>
      </c>
      <c r="B988" s="29">
        <f t="shared" si="38"/>
        <v>10</v>
      </c>
      <c r="C988" s="63" t="s">
        <v>1171</v>
      </c>
      <c r="D988" s="30" t="s">
        <v>24</v>
      </c>
      <c r="E988" s="62">
        <v>45939</v>
      </c>
      <c r="F988" s="63" t="s">
        <v>1119</v>
      </c>
      <c r="G988" s="63" t="s">
        <v>489</v>
      </c>
      <c r="H988" s="63" t="s">
        <v>532</v>
      </c>
      <c r="I988" s="64">
        <v>527525</v>
      </c>
      <c r="J988" s="64"/>
      <c r="K988" s="64">
        <v>42202</v>
      </c>
      <c r="L988" s="64">
        <v>569727</v>
      </c>
      <c r="N988"/>
      <c r="O988"/>
    </row>
    <row r="989" spans="1:15" x14ac:dyDescent="0.25">
      <c r="A989" s="118" t="s">
        <v>12</v>
      </c>
      <c r="B989" s="29">
        <f t="shared" si="38"/>
        <v>10</v>
      </c>
      <c r="C989" s="63" t="s">
        <v>1172</v>
      </c>
      <c r="D989" s="30" t="s">
        <v>24</v>
      </c>
      <c r="E989" s="62">
        <v>45940</v>
      </c>
      <c r="F989" s="63" t="s">
        <v>1120</v>
      </c>
      <c r="G989" s="63" t="s">
        <v>489</v>
      </c>
      <c r="H989" s="63" t="s">
        <v>525</v>
      </c>
      <c r="I989" s="64">
        <v>1395180</v>
      </c>
      <c r="J989" s="64"/>
      <c r="K989" s="64">
        <v>111614</v>
      </c>
      <c r="L989" s="64">
        <v>1506794</v>
      </c>
      <c r="N989"/>
      <c r="O989"/>
    </row>
    <row r="990" spans="1:15" x14ac:dyDescent="0.25">
      <c r="A990" s="118" t="s">
        <v>12</v>
      </c>
      <c r="B990" s="29">
        <f t="shared" si="38"/>
        <v>10</v>
      </c>
      <c r="C990" s="63" t="s">
        <v>1173</v>
      </c>
      <c r="D990" s="30" t="s">
        <v>24</v>
      </c>
      <c r="E990" s="62">
        <v>45940</v>
      </c>
      <c r="F990" s="63" t="s">
        <v>1121</v>
      </c>
      <c r="G990" s="63" t="s">
        <v>489</v>
      </c>
      <c r="H990" s="63" t="s">
        <v>540</v>
      </c>
      <c r="I990" s="64">
        <v>1227720</v>
      </c>
      <c r="J990" s="64"/>
      <c r="K990" s="64">
        <v>98218</v>
      </c>
      <c r="L990" s="64">
        <v>1325938</v>
      </c>
      <c r="N990"/>
      <c r="O990"/>
    </row>
    <row r="991" spans="1:15" x14ac:dyDescent="0.25">
      <c r="A991" s="118" t="s">
        <v>12</v>
      </c>
      <c r="B991" s="29">
        <f t="shared" si="38"/>
        <v>10</v>
      </c>
      <c r="C991" s="63" t="s">
        <v>1174</v>
      </c>
      <c r="D991" s="30" t="s">
        <v>24</v>
      </c>
      <c r="E991" s="62">
        <v>45940</v>
      </c>
      <c r="F991" s="63" t="s">
        <v>1089</v>
      </c>
      <c r="G991" s="63" t="s">
        <v>489</v>
      </c>
      <c r="H991" s="63" t="s">
        <v>544</v>
      </c>
      <c r="I991" s="64">
        <v>914360</v>
      </c>
      <c r="J991" s="64"/>
      <c r="K991" s="64">
        <v>73149</v>
      </c>
      <c r="L991" s="64">
        <v>987509</v>
      </c>
      <c r="N991"/>
      <c r="O991"/>
    </row>
    <row r="992" spans="1:15" x14ac:dyDescent="0.25">
      <c r="A992" s="118" t="s">
        <v>12</v>
      </c>
      <c r="B992" s="29">
        <f t="shared" si="38"/>
        <v>10</v>
      </c>
      <c r="C992" s="63" t="s">
        <v>1175</v>
      </c>
      <c r="D992" s="30" t="s">
        <v>24</v>
      </c>
      <c r="E992" s="62">
        <v>45940</v>
      </c>
      <c r="F992" s="63" t="s">
        <v>1096</v>
      </c>
      <c r="G992" s="63" t="s">
        <v>489</v>
      </c>
      <c r="H992" s="63" t="s">
        <v>511</v>
      </c>
      <c r="I992" s="64">
        <v>2559175</v>
      </c>
      <c r="J992" s="64"/>
      <c r="K992" s="64">
        <v>204734</v>
      </c>
      <c r="L992" s="64">
        <v>2763909</v>
      </c>
      <c r="N992"/>
      <c r="O992"/>
    </row>
    <row r="993" spans="1:15" x14ac:dyDescent="0.25">
      <c r="A993" s="118" t="s">
        <v>12</v>
      </c>
      <c r="B993" s="29">
        <f t="shared" si="38"/>
        <v>10</v>
      </c>
      <c r="C993" s="63" t="s">
        <v>1176</v>
      </c>
      <c r="D993" s="30" t="s">
        <v>24</v>
      </c>
      <c r="E993" s="62">
        <v>45941</v>
      </c>
      <c r="F993" s="63" t="s">
        <v>1090</v>
      </c>
      <c r="G993" s="63" t="s">
        <v>489</v>
      </c>
      <c r="H993" s="63" t="s">
        <v>507</v>
      </c>
      <c r="I993" s="64">
        <v>1007420</v>
      </c>
      <c r="J993" s="64"/>
      <c r="K993" s="64">
        <v>80594</v>
      </c>
      <c r="L993" s="64">
        <v>1088014</v>
      </c>
      <c r="N993"/>
      <c r="O993"/>
    </row>
    <row r="994" spans="1:15" x14ac:dyDescent="0.25">
      <c r="A994" s="118" t="s">
        <v>12</v>
      </c>
      <c r="B994" s="29">
        <f t="shared" si="38"/>
        <v>10</v>
      </c>
      <c r="C994" s="63" t="s">
        <v>1177</v>
      </c>
      <c r="D994" s="30" t="s">
        <v>24</v>
      </c>
      <c r="E994" s="62">
        <v>45941</v>
      </c>
      <c r="F994" s="63" t="s">
        <v>1122</v>
      </c>
      <c r="G994" s="63" t="s">
        <v>489</v>
      </c>
      <c r="H994" s="63" t="s">
        <v>501</v>
      </c>
      <c r="I994" s="64">
        <v>1402112</v>
      </c>
      <c r="J994" s="64"/>
      <c r="K994" s="64">
        <v>112169</v>
      </c>
      <c r="L994" s="64">
        <v>1514281</v>
      </c>
      <c r="N994"/>
      <c r="O994"/>
    </row>
    <row r="995" spans="1:15" x14ac:dyDescent="0.25">
      <c r="A995" s="118" t="s">
        <v>12</v>
      </c>
      <c r="B995" s="29">
        <f t="shared" si="38"/>
        <v>10</v>
      </c>
      <c r="C995" s="63" t="s">
        <v>1178</v>
      </c>
      <c r="D995" s="30" t="s">
        <v>24</v>
      </c>
      <c r="E995" s="62">
        <v>45943</v>
      </c>
      <c r="F995" s="63" t="s">
        <v>1114</v>
      </c>
      <c r="G995" s="63" t="s">
        <v>489</v>
      </c>
      <c r="H995" s="63" t="s">
        <v>523</v>
      </c>
      <c r="I995" s="64">
        <v>3223900</v>
      </c>
      <c r="J995" s="64"/>
      <c r="K995" s="64">
        <v>257912</v>
      </c>
      <c r="L995" s="64">
        <v>3481812</v>
      </c>
      <c r="N995"/>
      <c r="O995"/>
    </row>
    <row r="996" spans="1:15" x14ac:dyDescent="0.25">
      <c r="A996" s="118" t="s">
        <v>12</v>
      </c>
      <c r="B996" s="29">
        <f t="shared" si="38"/>
        <v>10</v>
      </c>
      <c r="C996" s="63" t="s">
        <v>1179</v>
      </c>
      <c r="D996" s="30" t="s">
        <v>24</v>
      </c>
      <c r="E996" s="62">
        <v>45943</v>
      </c>
      <c r="F996" s="63" t="s">
        <v>1102</v>
      </c>
      <c r="G996" s="63" t="s">
        <v>489</v>
      </c>
      <c r="H996" s="63" t="s">
        <v>494</v>
      </c>
      <c r="I996" s="64">
        <v>2112535</v>
      </c>
      <c r="J996" s="64"/>
      <c r="K996" s="64">
        <v>169003</v>
      </c>
      <c r="L996" s="64">
        <v>2281538</v>
      </c>
      <c r="N996"/>
      <c r="O996"/>
    </row>
    <row r="997" spans="1:15" x14ac:dyDescent="0.25">
      <c r="A997" s="118" t="s">
        <v>12</v>
      </c>
      <c r="B997" s="29">
        <f t="shared" si="38"/>
        <v>10</v>
      </c>
      <c r="C997" s="63" t="s">
        <v>1180</v>
      </c>
      <c r="D997" s="30" t="s">
        <v>24</v>
      </c>
      <c r="E997" s="62">
        <v>45943</v>
      </c>
      <c r="F997" s="63" t="s">
        <v>1123</v>
      </c>
      <c r="G997" s="63" t="s">
        <v>489</v>
      </c>
      <c r="H997" s="63" t="s">
        <v>537</v>
      </c>
      <c r="I997" s="64">
        <v>1677567</v>
      </c>
      <c r="J997" s="64"/>
      <c r="K997" s="64">
        <v>134205</v>
      </c>
      <c r="L997" s="64">
        <v>1811772</v>
      </c>
      <c r="N997"/>
      <c r="O997"/>
    </row>
    <row r="998" spans="1:15" x14ac:dyDescent="0.25">
      <c r="A998" s="118" t="s">
        <v>12</v>
      </c>
      <c r="B998" s="29">
        <f t="shared" si="38"/>
        <v>10</v>
      </c>
      <c r="C998" s="63" t="s">
        <v>1181</v>
      </c>
      <c r="D998" s="30" t="s">
        <v>24</v>
      </c>
      <c r="E998" s="62">
        <v>45943</v>
      </c>
      <c r="F998" s="63" t="s">
        <v>1124</v>
      </c>
      <c r="G998" s="63" t="s">
        <v>489</v>
      </c>
      <c r="H998" s="63" t="s">
        <v>535</v>
      </c>
      <c r="I998" s="64">
        <v>1046385</v>
      </c>
      <c r="J998" s="64"/>
      <c r="K998" s="64">
        <v>83711</v>
      </c>
      <c r="L998" s="64">
        <v>1130096</v>
      </c>
      <c r="N998"/>
      <c r="O998"/>
    </row>
    <row r="999" spans="1:15" x14ac:dyDescent="0.25">
      <c r="A999" s="118" t="s">
        <v>12</v>
      </c>
      <c r="B999" s="29">
        <f t="shared" si="38"/>
        <v>10</v>
      </c>
      <c r="C999" s="63" t="s">
        <v>1182</v>
      </c>
      <c r="D999" s="30" t="s">
        <v>24</v>
      </c>
      <c r="E999" s="62">
        <v>45943</v>
      </c>
      <c r="F999" s="63" t="s">
        <v>1100</v>
      </c>
      <c r="G999" s="63" t="s">
        <v>489</v>
      </c>
      <c r="H999" s="63" t="s">
        <v>499</v>
      </c>
      <c r="I999" s="64">
        <v>1462160</v>
      </c>
      <c r="J999" s="64"/>
      <c r="K999" s="64">
        <v>116973</v>
      </c>
      <c r="L999" s="64">
        <v>1579133</v>
      </c>
      <c r="N999"/>
      <c r="O999"/>
    </row>
    <row r="1000" spans="1:15" x14ac:dyDescent="0.25">
      <c r="A1000" s="118" t="s">
        <v>12</v>
      </c>
      <c r="B1000" s="29">
        <f t="shared" si="38"/>
        <v>10</v>
      </c>
      <c r="C1000" s="63" t="s">
        <v>1183</v>
      </c>
      <c r="D1000" s="30" t="s">
        <v>24</v>
      </c>
      <c r="E1000" s="62">
        <v>45944</v>
      </c>
      <c r="F1000" s="63" t="s">
        <v>1125</v>
      </c>
      <c r="G1000" s="63" t="s">
        <v>489</v>
      </c>
      <c r="H1000" s="63" t="s">
        <v>519</v>
      </c>
      <c r="I1000" s="64">
        <v>1284852</v>
      </c>
      <c r="J1000" s="64"/>
      <c r="K1000" s="64">
        <v>102788</v>
      </c>
      <c r="L1000" s="64">
        <v>1387640</v>
      </c>
      <c r="N1000"/>
      <c r="O1000"/>
    </row>
    <row r="1001" spans="1:15" x14ac:dyDescent="0.25">
      <c r="A1001" s="118" t="s">
        <v>12</v>
      </c>
      <c r="B1001" s="29">
        <f t="shared" si="38"/>
        <v>10</v>
      </c>
      <c r="C1001" s="63" t="s">
        <v>1184</v>
      </c>
      <c r="D1001" s="30" t="s">
        <v>24</v>
      </c>
      <c r="E1001" s="62">
        <v>45944</v>
      </c>
      <c r="F1001" s="63" t="s">
        <v>1104</v>
      </c>
      <c r="G1001" s="63" t="s">
        <v>489</v>
      </c>
      <c r="H1001" s="63" t="s">
        <v>1055</v>
      </c>
      <c r="I1001" s="64">
        <v>840609</v>
      </c>
      <c r="J1001" s="64"/>
      <c r="K1001" s="64">
        <v>67249</v>
      </c>
      <c r="L1001" s="64">
        <v>907858</v>
      </c>
      <c r="N1001"/>
      <c r="O1001"/>
    </row>
    <row r="1002" spans="1:15" x14ac:dyDescent="0.25">
      <c r="A1002" s="118" t="s">
        <v>12</v>
      </c>
      <c r="B1002" s="29">
        <f t="shared" si="38"/>
        <v>10</v>
      </c>
      <c r="C1002" s="63" t="s">
        <v>1185</v>
      </c>
      <c r="D1002" s="30" t="s">
        <v>24</v>
      </c>
      <c r="E1002" s="62">
        <v>45944</v>
      </c>
      <c r="F1002" s="63" t="s">
        <v>1087</v>
      </c>
      <c r="G1002" s="63" t="s">
        <v>489</v>
      </c>
      <c r="H1002" s="63" t="s">
        <v>509</v>
      </c>
      <c r="I1002" s="64">
        <v>1960745</v>
      </c>
      <c r="J1002" s="64"/>
      <c r="K1002" s="64">
        <v>156860</v>
      </c>
      <c r="L1002" s="64">
        <v>2117605</v>
      </c>
      <c r="N1002"/>
      <c r="O1002"/>
    </row>
    <row r="1003" spans="1:15" x14ac:dyDescent="0.25">
      <c r="A1003" s="118" t="s">
        <v>12</v>
      </c>
      <c r="B1003" s="29">
        <f t="shared" si="38"/>
        <v>10</v>
      </c>
      <c r="C1003" s="63" t="s">
        <v>1186</v>
      </c>
      <c r="D1003" s="30" t="s">
        <v>24</v>
      </c>
      <c r="E1003" s="62">
        <v>45945</v>
      </c>
      <c r="F1003" s="63" t="s">
        <v>1106</v>
      </c>
      <c r="G1003" s="63" t="s">
        <v>489</v>
      </c>
      <c r="H1003" s="63" t="s">
        <v>503</v>
      </c>
      <c r="I1003" s="64">
        <v>1808913</v>
      </c>
      <c r="J1003" s="64"/>
      <c r="K1003" s="64">
        <v>144713</v>
      </c>
      <c r="L1003" s="64">
        <v>1953626</v>
      </c>
      <c r="N1003"/>
      <c r="O1003"/>
    </row>
    <row r="1004" spans="1:15" x14ac:dyDescent="0.25">
      <c r="A1004" s="118" t="s">
        <v>12</v>
      </c>
      <c r="B1004" s="29">
        <f t="shared" si="38"/>
        <v>10</v>
      </c>
      <c r="C1004" s="63" t="s">
        <v>1187</v>
      </c>
      <c r="D1004" s="30" t="s">
        <v>24</v>
      </c>
      <c r="E1004" s="62">
        <v>45945</v>
      </c>
      <c r="F1004" s="63" t="s">
        <v>1093</v>
      </c>
      <c r="G1004" s="63" t="s">
        <v>489</v>
      </c>
      <c r="H1004" s="63" t="s">
        <v>545</v>
      </c>
      <c r="I1004" s="64">
        <v>1696364</v>
      </c>
      <c r="J1004" s="64"/>
      <c r="K1004" s="64">
        <v>135709</v>
      </c>
      <c r="L1004" s="64">
        <v>1832073</v>
      </c>
      <c r="N1004"/>
      <c r="O1004"/>
    </row>
    <row r="1005" spans="1:15" x14ac:dyDescent="0.25">
      <c r="A1005" s="118" t="s">
        <v>12</v>
      </c>
      <c r="B1005" s="29">
        <f t="shared" si="38"/>
        <v>10</v>
      </c>
      <c r="C1005" s="63" t="s">
        <v>1188</v>
      </c>
      <c r="D1005" s="30" t="s">
        <v>24</v>
      </c>
      <c r="E1005" s="62">
        <v>45946</v>
      </c>
      <c r="F1005" s="63" t="s">
        <v>1126</v>
      </c>
      <c r="G1005" s="63" t="s">
        <v>489</v>
      </c>
      <c r="H1005" s="63" t="s">
        <v>517</v>
      </c>
      <c r="I1005" s="64">
        <v>1333185</v>
      </c>
      <c r="J1005" s="64"/>
      <c r="K1005" s="64">
        <v>106655</v>
      </c>
      <c r="L1005" s="64">
        <v>1439840</v>
      </c>
      <c r="N1005"/>
      <c r="O1005"/>
    </row>
    <row r="1006" spans="1:15" x14ac:dyDescent="0.25">
      <c r="A1006" s="118" t="s">
        <v>12</v>
      </c>
      <c r="B1006" s="29">
        <f t="shared" si="38"/>
        <v>10</v>
      </c>
      <c r="C1006" s="63" t="s">
        <v>1189</v>
      </c>
      <c r="D1006" s="30" t="s">
        <v>24</v>
      </c>
      <c r="E1006" s="62">
        <v>45946</v>
      </c>
      <c r="F1006" s="63" t="s">
        <v>1098</v>
      </c>
      <c r="G1006" s="63" t="s">
        <v>489</v>
      </c>
      <c r="H1006" s="63" t="s">
        <v>510</v>
      </c>
      <c r="I1006" s="64">
        <v>1991005</v>
      </c>
      <c r="J1006" s="64"/>
      <c r="K1006" s="64">
        <v>159280</v>
      </c>
      <c r="L1006" s="64">
        <v>2150285</v>
      </c>
      <c r="N1006"/>
      <c r="O1006"/>
    </row>
    <row r="1007" spans="1:15" x14ac:dyDescent="0.25">
      <c r="A1007" s="118" t="s">
        <v>12</v>
      </c>
      <c r="B1007" s="29">
        <f t="shared" si="38"/>
        <v>10</v>
      </c>
      <c r="C1007" s="63" t="s">
        <v>1190</v>
      </c>
      <c r="D1007" s="30" t="s">
        <v>24</v>
      </c>
      <c r="E1007" s="62">
        <v>45946</v>
      </c>
      <c r="F1007" s="63" t="s">
        <v>1127</v>
      </c>
      <c r="G1007" s="63" t="s">
        <v>489</v>
      </c>
      <c r="H1007" s="63" t="s">
        <v>524</v>
      </c>
      <c r="I1007" s="64">
        <v>1273130</v>
      </c>
      <c r="J1007" s="64"/>
      <c r="K1007" s="64">
        <v>101850</v>
      </c>
      <c r="L1007" s="64">
        <v>1374980</v>
      </c>
      <c r="N1007"/>
      <c r="O1007"/>
    </row>
    <row r="1008" spans="1:15" x14ac:dyDescent="0.25">
      <c r="A1008" s="118" t="s">
        <v>12</v>
      </c>
      <c r="B1008" s="29">
        <f t="shared" si="38"/>
        <v>10</v>
      </c>
      <c r="C1008" s="63" t="s">
        <v>1191</v>
      </c>
      <c r="D1008" s="30" t="s">
        <v>24</v>
      </c>
      <c r="E1008" s="62">
        <v>45946</v>
      </c>
      <c r="F1008" s="63" t="s">
        <v>1128</v>
      </c>
      <c r="G1008" s="63" t="s">
        <v>489</v>
      </c>
      <c r="H1008" s="63" t="s">
        <v>504</v>
      </c>
      <c r="I1008" s="64">
        <v>634072</v>
      </c>
      <c r="J1008" s="64"/>
      <c r="K1008" s="64">
        <v>50726</v>
      </c>
      <c r="L1008" s="64">
        <v>684798</v>
      </c>
      <c r="N1008"/>
      <c r="O1008"/>
    </row>
    <row r="1009" spans="1:15" x14ac:dyDescent="0.25">
      <c r="A1009" s="118" t="s">
        <v>12</v>
      </c>
      <c r="B1009" s="29">
        <f t="shared" si="38"/>
        <v>10</v>
      </c>
      <c r="C1009" s="63" t="s">
        <v>1192</v>
      </c>
      <c r="D1009" s="30" t="s">
        <v>24</v>
      </c>
      <c r="E1009" s="62">
        <v>45947</v>
      </c>
      <c r="F1009" s="63" t="s">
        <v>1121</v>
      </c>
      <c r="G1009" s="63" t="s">
        <v>489</v>
      </c>
      <c r="H1009" s="63" t="s">
        <v>540</v>
      </c>
      <c r="I1009" s="64">
        <v>1055050</v>
      </c>
      <c r="J1009" s="64"/>
      <c r="K1009" s="64">
        <v>84404</v>
      </c>
      <c r="L1009" s="64">
        <v>1139454</v>
      </c>
      <c r="N1009"/>
      <c r="O1009"/>
    </row>
    <row r="1010" spans="1:15" x14ac:dyDescent="0.25">
      <c r="A1010" s="118" t="s">
        <v>12</v>
      </c>
      <c r="B1010" s="29">
        <f t="shared" si="38"/>
        <v>10</v>
      </c>
      <c r="C1010" s="63" t="s">
        <v>1193</v>
      </c>
      <c r="D1010" s="30" t="s">
        <v>24</v>
      </c>
      <c r="E1010" s="62">
        <v>45948</v>
      </c>
      <c r="F1010" s="63" t="s">
        <v>1102</v>
      </c>
      <c r="G1010" s="63" t="s">
        <v>489</v>
      </c>
      <c r="H1010" s="63" t="s">
        <v>494</v>
      </c>
      <c r="I1010" s="64">
        <v>2180290</v>
      </c>
      <c r="J1010" s="64"/>
      <c r="K1010" s="64">
        <v>174423</v>
      </c>
      <c r="L1010" s="64">
        <v>2354713</v>
      </c>
      <c r="N1010"/>
      <c r="O1010"/>
    </row>
    <row r="1011" spans="1:15" x14ac:dyDescent="0.25">
      <c r="A1011" s="118" t="s">
        <v>12</v>
      </c>
      <c r="B1011" s="29">
        <f t="shared" si="38"/>
        <v>10</v>
      </c>
      <c r="C1011" s="63" t="s">
        <v>1194</v>
      </c>
      <c r="D1011" s="30" t="s">
        <v>24</v>
      </c>
      <c r="E1011" s="62">
        <v>45950</v>
      </c>
      <c r="F1011" s="63" t="s">
        <v>1092</v>
      </c>
      <c r="G1011" s="63" t="s">
        <v>489</v>
      </c>
      <c r="H1011" s="63" t="s">
        <v>513</v>
      </c>
      <c r="I1011" s="64">
        <v>1428069</v>
      </c>
      <c r="J1011" s="64"/>
      <c r="K1011" s="64">
        <v>114246</v>
      </c>
      <c r="L1011" s="64">
        <v>1542315</v>
      </c>
      <c r="N1011"/>
      <c r="O1011"/>
    </row>
    <row r="1012" spans="1:15" x14ac:dyDescent="0.25">
      <c r="A1012" s="118" t="s">
        <v>12</v>
      </c>
      <c r="B1012" s="29">
        <f t="shared" si="38"/>
        <v>10</v>
      </c>
      <c r="C1012" s="63" t="s">
        <v>1195</v>
      </c>
      <c r="D1012" s="30" t="s">
        <v>24</v>
      </c>
      <c r="E1012" s="62">
        <v>45950</v>
      </c>
      <c r="F1012" s="63" t="s">
        <v>1129</v>
      </c>
      <c r="G1012" s="63" t="s">
        <v>489</v>
      </c>
      <c r="H1012" s="63" t="s">
        <v>512</v>
      </c>
      <c r="I1012" s="64">
        <v>1046727</v>
      </c>
      <c r="J1012" s="64"/>
      <c r="K1012" s="64">
        <v>83738</v>
      </c>
      <c r="L1012" s="64">
        <v>1130465</v>
      </c>
      <c r="N1012"/>
      <c r="O1012"/>
    </row>
    <row r="1013" spans="1:15" x14ac:dyDescent="0.25">
      <c r="A1013" s="118" t="s">
        <v>12</v>
      </c>
      <c r="B1013" s="29">
        <f t="shared" si="38"/>
        <v>10</v>
      </c>
      <c r="C1013" s="63" t="s">
        <v>1196</v>
      </c>
      <c r="D1013" s="30" t="s">
        <v>24</v>
      </c>
      <c r="E1013" s="62">
        <v>45950</v>
      </c>
      <c r="F1013" s="63" t="s">
        <v>1108</v>
      </c>
      <c r="G1013" s="63" t="s">
        <v>489</v>
      </c>
      <c r="H1013" s="63" t="s">
        <v>506</v>
      </c>
      <c r="I1013" s="64">
        <v>721734</v>
      </c>
      <c r="J1013" s="64"/>
      <c r="K1013" s="64">
        <v>57739</v>
      </c>
      <c r="L1013" s="64">
        <v>779473</v>
      </c>
      <c r="N1013"/>
      <c r="O1013"/>
    </row>
    <row r="1014" spans="1:15" x14ac:dyDescent="0.25">
      <c r="A1014" s="118" t="s">
        <v>12</v>
      </c>
      <c r="B1014" s="29">
        <f t="shared" si="38"/>
        <v>10</v>
      </c>
      <c r="C1014" s="63" t="s">
        <v>1197</v>
      </c>
      <c r="D1014" s="30" t="s">
        <v>24</v>
      </c>
      <c r="E1014" s="62">
        <v>45950</v>
      </c>
      <c r="F1014" s="63" t="s">
        <v>1094</v>
      </c>
      <c r="G1014" s="63" t="s">
        <v>489</v>
      </c>
      <c r="H1014" s="63" t="s">
        <v>515</v>
      </c>
      <c r="I1014" s="64">
        <v>1094820</v>
      </c>
      <c r="J1014" s="64"/>
      <c r="K1014" s="64">
        <v>87586</v>
      </c>
      <c r="L1014" s="64">
        <v>1182406</v>
      </c>
      <c r="N1014"/>
      <c r="O1014"/>
    </row>
    <row r="1015" spans="1:15" x14ac:dyDescent="0.25">
      <c r="A1015" s="118" t="s">
        <v>12</v>
      </c>
      <c r="B1015" s="29">
        <f t="shared" si="38"/>
        <v>10</v>
      </c>
      <c r="C1015" s="63" t="s">
        <v>1198</v>
      </c>
      <c r="D1015" s="30" t="s">
        <v>24</v>
      </c>
      <c r="E1015" s="62">
        <v>45950</v>
      </c>
      <c r="F1015" s="63" t="s">
        <v>1113</v>
      </c>
      <c r="G1015" s="63" t="s">
        <v>489</v>
      </c>
      <c r="H1015" s="63" t="s">
        <v>697</v>
      </c>
      <c r="I1015" s="64">
        <v>2827800</v>
      </c>
      <c r="J1015" s="64"/>
      <c r="K1015" s="64">
        <v>226224</v>
      </c>
      <c r="L1015" s="64">
        <v>3054024</v>
      </c>
      <c r="N1015"/>
      <c r="O1015"/>
    </row>
    <row r="1016" spans="1:15" x14ac:dyDescent="0.25">
      <c r="A1016" s="118" t="s">
        <v>12</v>
      </c>
      <c r="B1016" s="29">
        <f t="shared" si="38"/>
        <v>10</v>
      </c>
      <c r="C1016" s="63" t="s">
        <v>1199</v>
      </c>
      <c r="D1016" s="30" t="s">
        <v>24</v>
      </c>
      <c r="E1016" s="62">
        <v>45950</v>
      </c>
      <c r="F1016" s="63" t="s">
        <v>1105</v>
      </c>
      <c r="G1016" s="63" t="s">
        <v>489</v>
      </c>
      <c r="H1016" s="63" t="s">
        <v>496</v>
      </c>
      <c r="I1016" s="64">
        <v>813393</v>
      </c>
      <c r="J1016" s="64"/>
      <c r="K1016" s="64">
        <v>65071</v>
      </c>
      <c r="L1016" s="64">
        <v>878464</v>
      </c>
      <c r="N1016"/>
      <c r="O1016"/>
    </row>
    <row r="1017" spans="1:15" x14ac:dyDescent="0.25">
      <c r="A1017" s="118" t="s">
        <v>12</v>
      </c>
      <c r="B1017" s="29">
        <f t="shared" si="38"/>
        <v>10</v>
      </c>
      <c r="C1017" s="63" t="s">
        <v>1200</v>
      </c>
      <c r="D1017" s="30" t="s">
        <v>24</v>
      </c>
      <c r="E1017" s="62">
        <v>45950</v>
      </c>
      <c r="F1017" s="63" t="s">
        <v>1087</v>
      </c>
      <c r="G1017" s="63" t="s">
        <v>489</v>
      </c>
      <c r="H1017" s="63" t="s">
        <v>509</v>
      </c>
      <c r="I1017" s="64">
        <v>1752640</v>
      </c>
      <c r="J1017" s="64"/>
      <c r="K1017" s="64">
        <v>140211</v>
      </c>
      <c r="L1017" s="64">
        <v>1892851</v>
      </c>
      <c r="N1017"/>
      <c r="O1017"/>
    </row>
    <row r="1018" spans="1:15" x14ac:dyDescent="0.25">
      <c r="A1018" s="118" t="s">
        <v>12</v>
      </c>
      <c r="B1018" s="29">
        <f t="shared" si="38"/>
        <v>10</v>
      </c>
      <c r="C1018" s="63" t="s">
        <v>1201</v>
      </c>
      <c r="D1018" s="30" t="s">
        <v>24</v>
      </c>
      <c r="E1018" s="62">
        <v>45951</v>
      </c>
      <c r="F1018" s="63" t="s">
        <v>1130</v>
      </c>
      <c r="G1018" s="63" t="s">
        <v>489</v>
      </c>
      <c r="H1018" s="63" t="s">
        <v>508</v>
      </c>
      <c r="I1018" s="64">
        <v>374382</v>
      </c>
      <c r="J1018" s="64"/>
      <c r="K1018" s="64">
        <v>29951</v>
      </c>
      <c r="L1018" s="64">
        <v>404333</v>
      </c>
      <c r="N1018"/>
      <c r="O1018"/>
    </row>
    <row r="1019" spans="1:15" x14ac:dyDescent="0.25">
      <c r="A1019" s="118" t="s">
        <v>12</v>
      </c>
      <c r="B1019" s="29">
        <f t="shared" si="38"/>
        <v>10</v>
      </c>
      <c r="C1019" s="63" t="s">
        <v>1202</v>
      </c>
      <c r="D1019" s="30" t="s">
        <v>24</v>
      </c>
      <c r="E1019" s="62">
        <v>45951</v>
      </c>
      <c r="F1019" s="63" t="s">
        <v>1090</v>
      </c>
      <c r="G1019" s="63" t="s">
        <v>489</v>
      </c>
      <c r="H1019" s="63" t="s">
        <v>507</v>
      </c>
      <c r="I1019" s="64">
        <v>807953</v>
      </c>
      <c r="J1019" s="64"/>
      <c r="K1019" s="64">
        <v>64636</v>
      </c>
      <c r="L1019" s="64">
        <v>872589</v>
      </c>
      <c r="N1019"/>
      <c r="O1019"/>
    </row>
    <row r="1020" spans="1:15" x14ac:dyDescent="0.25">
      <c r="A1020" s="118" t="s">
        <v>12</v>
      </c>
      <c r="B1020" s="29">
        <f t="shared" si="38"/>
        <v>10</v>
      </c>
      <c r="C1020" s="63" t="s">
        <v>1203</v>
      </c>
      <c r="D1020" s="30" t="s">
        <v>24</v>
      </c>
      <c r="E1020" s="62">
        <v>45951</v>
      </c>
      <c r="F1020" s="63" t="s">
        <v>1131</v>
      </c>
      <c r="G1020" s="63" t="s">
        <v>489</v>
      </c>
      <c r="H1020" s="63" t="s">
        <v>497</v>
      </c>
      <c r="I1020" s="64">
        <v>719259</v>
      </c>
      <c r="J1020" s="64"/>
      <c r="K1020" s="64">
        <v>57541</v>
      </c>
      <c r="L1020" s="64">
        <v>776800</v>
      </c>
      <c r="N1020"/>
      <c r="O1020"/>
    </row>
    <row r="1021" spans="1:15" x14ac:dyDescent="0.25">
      <c r="A1021" s="118" t="s">
        <v>12</v>
      </c>
      <c r="B1021" s="29">
        <f t="shared" si="38"/>
        <v>10</v>
      </c>
      <c r="C1021" s="63" t="s">
        <v>1204</v>
      </c>
      <c r="D1021" s="30" t="s">
        <v>24</v>
      </c>
      <c r="E1021" s="62">
        <v>45951</v>
      </c>
      <c r="F1021" s="63" t="s">
        <v>1088</v>
      </c>
      <c r="G1021" s="63" t="s">
        <v>489</v>
      </c>
      <c r="H1021" s="63" t="s">
        <v>531</v>
      </c>
      <c r="I1021" s="64">
        <v>1053482</v>
      </c>
      <c r="J1021" s="64"/>
      <c r="K1021" s="64">
        <v>84279</v>
      </c>
      <c r="L1021" s="64">
        <v>1137761</v>
      </c>
      <c r="N1021"/>
      <c r="O1021"/>
    </row>
    <row r="1022" spans="1:15" x14ac:dyDescent="0.25">
      <c r="A1022" s="118" t="s">
        <v>12</v>
      </c>
      <c r="B1022" s="29">
        <f t="shared" si="38"/>
        <v>10</v>
      </c>
      <c r="C1022" s="63" t="s">
        <v>1205</v>
      </c>
      <c r="D1022" s="30" t="s">
        <v>24</v>
      </c>
      <c r="E1022" s="62">
        <v>45952</v>
      </c>
      <c r="F1022" s="63" t="s">
        <v>1096</v>
      </c>
      <c r="G1022" s="63" t="s">
        <v>489</v>
      </c>
      <c r="H1022" s="63" t="s">
        <v>511</v>
      </c>
      <c r="I1022" s="64">
        <v>1499191</v>
      </c>
      <c r="J1022" s="64"/>
      <c r="K1022" s="64">
        <v>119935</v>
      </c>
      <c r="L1022" s="64">
        <v>1619126</v>
      </c>
      <c r="N1022"/>
      <c r="O1022"/>
    </row>
    <row r="1023" spans="1:15" x14ac:dyDescent="0.25">
      <c r="A1023" s="118" t="s">
        <v>12</v>
      </c>
      <c r="B1023" s="29">
        <f t="shared" si="38"/>
        <v>10</v>
      </c>
      <c r="C1023" s="63" t="s">
        <v>1206</v>
      </c>
      <c r="D1023" s="30" t="s">
        <v>24</v>
      </c>
      <c r="E1023" s="62">
        <v>45952</v>
      </c>
      <c r="F1023" s="63" t="s">
        <v>1107</v>
      </c>
      <c r="G1023" s="63" t="s">
        <v>489</v>
      </c>
      <c r="H1023" s="63" t="s">
        <v>521</v>
      </c>
      <c r="I1023" s="64">
        <v>1055050</v>
      </c>
      <c r="J1023" s="64"/>
      <c r="K1023" s="64">
        <v>84404</v>
      </c>
      <c r="L1023" s="64">
        <v>1139454</v>
      </c>
      <c r="N1023"/>
      <c r="O1023"/>
    </row>
    <row r="1024" spans="1:15" x14ac:dyDescent="0.25">
      <c r="A1024" s="118" t="s">
        <v>12</v>
      </c>
      <c r="B1024" s="29">
        <f t="shared" si="38"/>
        <v>10</v>
      </c>
      <c r="C1024" s="63" t="s">
        <v>1207</v>
      </c>
      <c r="D1024" s="30" t="s">
        <v>24</v>
      </c>
      <c r="E1024" s="62">
        <v>45952</v>
      </c>
      <c r="F1024" s="63" t="s">
        <v>1101</v>
      </c>
      <c r="G1024" s="63" t="s">
        <v>489</v>
      </c>
      <c r="H1024" s="63" t="s">
        <v>495</v>
      </c>
      <c r="I1024" s="64">
        <v>1736785</v>
      </c>
      <c r="J1024" s="64"/>
      <c r="K1024" s="64">
        <v>138943</v>
      </c>
      <c r="L1024" s="64">
        <v>1875728</v>
      </c>
      <c r="N1024"/>
      <c r="O1024"/>
    </row>
    <row r="1025" spans="1:15" x14ac:dyDescent="0.25">
      <c r="A1025" s="118" t="s">
        <v>12</v>
      </c>
      <c r="B1025" s="29">
        <f t="shared" si="38"/>
        <v>10</v>
      </c>
      <c r="C1025" s="63" t="s">
        <v>1208</v>
      </c>
      <c r="D1025" s="30" t="s">
        <v>24</v>
      </c>
      <c r="E1025" s="62">
        <v>45953</v>
      </c>
      <c r="F1025" s="63" t="s">
        <v>1122</v>
      </c>
      <c r="G1025" s="63" t="s">
        <v>489</v>
      </c>
      <c r="H1025" s="63" t="s">
        <v>501</v>
      </c>
      <c r="I1025" s="64">
        <v>770815</v>
      </c>
      <c r="J1025" s="64"/>
      <c r="K1025" s="64">
        <v>61665</v>
      </c>
      <c r="L1025" s="64">
        <v>832480</v>
      </c>
      <c r="N1025"/>
      <c r="O1025"/>
    </row>
    <row r="1026" spans="1:15" x14ac:dyDescent="0.25">
      <c r="A1026" s="118" t="s">
        <v>12</v>
      </c>
      <c r="B1026" s="29">
        <f t="shared" si="38"/>
        <v>10</v>
      </c>
      <c r="C1026" s="63" t="s">
        <v>1209</v>
      </c>
      <c r="D1026" s="30" t="s">
        <v>24</v>
      </c>
      <c r="E1026" s="62">
        <v>45953</v>
      </c>
      <c r="F1026" s="63" t="s">
        <v>1118</v>
      </c>
      <c r="G1026" s="63" t="s">
        <v>489</v>
      </c>
      <c r="H1026" s="63" t="s">
        <v>536</v>
      </c>
      <c r="I1026" s="64">
        <v>634072</v>
      </c>
      <c r="J1026" s="64"/>
      <c r="K1026" s="64">
        <v>50726</v>
      </c>
      <c r="L1026" s="64">
        <v>684798</v>
      </c>
      <c r="N1026"/>
      <c r="O1026"/>
    </row>
    <row r="1027" spans="1:15" x14ac:dyDescent="0.25">
      <c r="A1027" s="118" t="s">
        <v>12</v>
      </c>
      <c r="B1027" s="29">
        <f t="shared" si="38"/>
        <v>10</v>
      </c>
      <c r="C1027" s="63" t="s">
        <v>1210</v>
      </c>
      <c r="D1027" s="30" t="s">
        <v>24</v>
      </c>
      <c r="E1027" s="62">
        <v>45954</v>
      </c>
      <c r="F1027" s="63" t="s">
        <v>1097</v>
      </c>
      <c r="G1027" s="63" t="s">
        <v>489</v>
      </c>
      <c r="H1027" s="63" t="s">
        <v>530</v>
      </c>
      <c r="I1027" s="64">
        <v>1074408</v>
      </c>
      <c r="J1027" s="64"/>
      <c r="K1027" s="64">
        <v>85953</v>
      </c>
      <c r="L1027" s="64">
        <v>1160361</v>
      </c>
      <c r="N1027"/>
      <c r="O1027"/>
    </row>
    <row r="1028" spans="1:15" x14ac:dyDescent="0.25">
      <c r="A1028" s="118" t="s">
        <v>12</v>
      </c>
      <c r="B1028" s="29">
        <f t="shared" si="38"/>
        <v>10</v>
      </c>
      <c r="C1028" s="63" t="s">
        <v>1211</v>
      </c>
      <c r="D1028" s="30" t="s">
        <v>24</v>
      </c>
      <c r="E1028" s="62">
        <v>45954</v>
      </c>
      <c r="F1028" s="63" t="s">
        <v>1093</v>
      </c>
      <c r="G1028" s="63" t="s">
        <v>489</v>
      </c>
      <c r="H1028" s="63" t="s">
        <v>545</v>
      </c>
      <c r="I1028" s="64">
        <v>1193877</v>
      </c>
      <c r="J1028" s="64"/>
      <c r="K1028" s="64">
        <v>95510</v>
      </c>
      <c r="L1028" s="64">
        <v>1289387</v>
      </c>
      <c r="N1028"/>
      <c r="O1028"/>
    </row>
    <row r="1029" spans="1:15" x14ac:dyDescent="0.25">
      <c r="A1029" s="118" t="s">
        <v>12</v>
      </c>
      <c r="B1029" s="29">
        <f t="shared" si="38"/>
        <v>10</v>
      </c>
      <c r="C1029" s="63" t="s">
        <v>1212</v>
      </c>
      <c r="D1029" s="30" t="s">
        <v>24</v>
      </c>
      <c r="E1029" s="62">
        <v>45955</v>
      </c>
      <c r="F1029" s="63" t="s">
        <v>1121</v>
      </c>
      <c r="G1029" s="63" t="s">
        <v>489</v>
      </c>
      <c r="H1029" s="63" t="s">
        <v>540</v>
      </c>
      <c r="I1029" s="64">
        <v>1793285</v>
      </c>
      <c r="J1029" s="64"/>
      <c r="K1029" s="64">
        <v>143463</v>
      </c>
      <c r="L1029" s="64">
        <v>1936748</v>
      </c>
      <c r="N1029"/>
      <c r="O1029"/>
    </row>
    <row r="1030" spans="1:15" x14ac:dyDescent="0.25">
      <c r="A1030" s="118" t="s">
        <v>12</v>
      </c>
      <c r="B1030" s="29">
        <f t="shared" si="38"/>
        <v>10</v>
      </c>
      <c r="C1030" s="63" t="s">
        <v>1213</v>
      </c>
      <c r="D1030" s="30" t="s">
        <v>24</v>
      </c>
      <c r="E1030" s="62">
        <v>45957</v>
      </c>
      <c r="F1030" s="63" t="s">
        <v>1106</v>
      </c>
      <c r="G1030" s="63" t="s">
        <v>489</v>
      </c>
      <c r="H1030" s="63" t="s">
        <v>503</v>
      </c>
      <c r="I1030" s="64">
        <v>1638848</v>
      </c>
      <c r="J1030" s="64"/>
      <c r="K1030" s="64">
        <v>131108</v>
      </c>
      <c r="L1030" s="64">
        <v>1769956</v>
      </c>
      <c r="N1030"/>
      <c r="O1030"/>
    </row>
    <row r="1031" spans="1:15" x14ac:dyDescent="0.25">
      <c r="A1031" s="118" t="s">
        <v>12</v>
      </c>
      <c r="B1031" s="29">
        <f t="shared" si="38"/>
        <v>10</v>
      </c>
      <c r="C1031" s="63" t="s">
        <v>1214</v>
      </c>
      <c r="D1031" s="30" t="s">
        <v>24</v>
      </c>
      <c r="E1031" s="62">
        <v>45957</v>
      </c>
      <c r="F1031" s="63" t="s">
        <v>1119</v>
      </c>
      <c r="G1031" s="63" t="s">
        <v>489</v>
      </c>
      <c r="H1031" s="63" t="s">
        <v>532</v>
      </c>
      <c r="I1031" s="64">
        <v>1055050</v>
      </c>
      <c r="J1031" s="64"/>
      <c r="K1031" s="64">
        <v>84404</v>
      </c>
      <c r="L1031" s="64">
        <v>1139454</v>
      </c>
      <c r="N1031"/>
      <c r="O1031"/>
    </row>
    <row r="1032" spans="1:15" x14ac:dyDescent="0.25">
      <c r="A1032" s="118" t="s">
        <v>12</v>
      </c>
      <c r="B1032" s="29">
        <f t="shared" si="38"/>
        <v>10</v>
      </c>
      <c r="C1032" s="63" t="s">
        <v>1215</v>
      </c>
      <c r="D1032" s="30" t="s">
        <v>24</v>
      </c>
      <c r="E1032" s="62">
        <v>45957</v>
      </c>
      <c r="F1032" s="63" t="s">
        <v>1109</v>
      </c>
      <c r="G1032" s="63" t="s">
        <v>489</v>
      </c>
      <c r="H1032" s="63" t="s">
        <v>492</v>
      </c>
      <c r="I1032" s="64">
        <v>1353050</v>
      </c>
      <c r="J1032" s="64"/>
      <c r="K1032" s="64">
        <v>108244</v>
      </c>
      <c r="L1032" s="64">
        <v>1461294</v>
      </c>
      <c r="N1032"/>
      <c r="O1032"/>
    </row>
    <row r="1033" spans="1:15" x14ac:dyDescent="0.25">
      <c r="A1033" s="118" t="s">
        <v>12</v>
      </c>
      <c r="B1033" s="29">
        <f t="shared" si="38"/>
        <v>10</v>
      </c>
      <c r="C1033" s="63" t="s">
        <v>1216</v>
      </c>
      <c r="D1033" s="30" t="s">
        <v>24</v>
      </c>
      <c r="E1033" s="62">
        <v>45957</v>
      </c>
      <c r="F1033" s="63" t="s">
        <v>1105</v>
      </c>
      <c r="G1033" s="63" t="s">
        <v>489</v>
      </c>
      <c r="H1033" s="63" t="s">
        <v>496</v>
      </c>
      <c r="I1033" s="64">
        <v>1373901</v>
      </c>
      <c r="J1033" s="64"/>
      <c r="K1033" s="64">
        <v>109912</v>
      </c>
      <c r="L1033" s="64">
        <v>1483813</v>
      </c>
      <c r="N1033"/>
      <c r="O1033"/>
    </row>
    <row r="1034" spans="1:15" x14ac:dyDescent="0.25">
      <c r="A1034" s="118" t="s">
        <v>12</v>
      </c>
      <c r="B1034" s="29">
        <f t="shared" si="38"/>
        <v>10</v>
      </c>
      <c r="C1034" s="63" t="s">
        <v>1217</v>
      </c>
      <c r="D1034" s="30" t="s">
        <v>24</v>
      </c>
      <c r="E1034" s="62">
        <v>45957</v>
      </c>
      <c r="F1034" s="63" t="s">
        <v>1094</v>
      </c>
      <c r="G1034" s="63" t="s">
        <v>489</v>
      </c>
      <c r="H1034" s="63" t="s">
        <v>515</v>
      </c>
      <c r="I1034" s="64">
        <v>1463480</v>
      </c>
      <c r="J1034" s="64"/>
      <c r="K1034" s="64">
        <v>117078</v>
      </c>
      <c r="L1034" s="64">
        <v>1580558</v>
      </c>
      <c r="N1034"/>
      <c r="O1034"/>
    </row>
    <row r="1035" spans="1:15" x14ac:dyDescent="0.25">
      <c r="A1035" s="118" t="s">
        <v>12</v>
      </c>
      <c r="B1035" s="29">
        <f t="shared" si="38"/>
        <v>10</v>
      </c>
      <c r="C1035" s="63" t="s">
        <v>1218</v>
      </c>
      <c r="D1035" s="30" t="s">
        <v>24</v>
      </c>
      <c r="E1035" s="62">
        <v>45957</v>
      </c>
      <c r="F1035" s="63" t="s">
        <v>1086</v>
      </c>
      <c r="G1035" s="63" t="s">
        <v>489</v>
      </c>
      <c r="H1035" s="63" t="s">
        <v>528</v>
      </c>
      <c r="I1035" s="64">
        <v>650259</v>
      </c>
      <c r="J1035" s="64"/>
      <c r="K1035" s="64">
        <v>52021</v>
      </c>
      <c r="L1035" s="64">
        <v>702280</v>
      </c>
      <c r="N1035"/>
      <c r="O1035"/>
    </row>
    <row r="1036" spans="1:15" x14ac:dyDescent="0.25">
      <c r="A1036" s="118" t="s">
        <v>12</v>
      </c>
      <c r="B1036" s="29">
        <f t="shared" si="38"/>
        <v>10</v>
      </c>
      <c r="C1036" s="63" t="s">
        <v>1219</v>
      </c>
      <c r="D1036" s="30" t="s">
        <v>24</v>
      </c>
      <c r="E1036" s="62">
        <v>45957</v>
      </c>
      <c r="F1036" s="63" t="s">
        <v>1132</v>
      </c>
      <c r="G1036" s="63" t="s">
        <v>489</v>
      </c>
      <c r="H1036" s="63" t="s">
        <v>541</v>
      </c>
      <c r="I1036" s="64">
        <v>1215659</v>
      </c>
      <c r="J1036" s="64"/>
      <c r="K1036" s="64">
        <v>97253</v>
      </c>
      <c r="L1036" s="64">
        <v>1312912</v>
      </c>
      <c r="N1036"/>
      <c r="O1036"/>
    </row>
    <row r="1037" spans="1:15" x14ac:dyDescent="0.25">
      <c r="A1037" s="118" t="s">
        <v>12</v>
      </c>
      <c r="B1037" s="29">
        <f t="shared" si="38"/>
        <v>10</v>
      </c>
      <c r="C1037" s="63" t="s">
        <v>1220</v>
      </c>
      <c r="D1037" s="30" t="s">
        <v>24</v>
      </c>
      <c r="E1037" s="62">
        <v>45957</v>
      </c>
      <c r="F1037" s="63" t="s">
        <v>1125</v>
      </c>
      <c r="G1037" s="63" t="s">
        <v>489</v>
      </c>
      <c r="H1037" s="63" t="s">
        <v>519</v>
      </c>
      <c r="I1037" s="64">
        <v>883810</v>
      </c>
      <c r="J1037" s="64"/>
      <c r="K1037" s="64">
        <v>70705</v>
      </c>
      <c r="L1037" s="64">
        <v>954515</v>
      </c>
      <c r="N1037"/>
      <c r="O1037"/>
    </row>
    <row r="1038" spans="1:15" x14ac:dyDescent="0.25">
      <c r="A1038" s="118" t="s">
        <v>12</v>
      </c>
      <c r="B1038" s="29">
        <f t="shared" si="38"/>
        <v>10</v>
      </c>
      <c r="C1038" s="63" t="s">
        <v>1221</v>
      </c>
      <c r="D1038" s="30" t="s">
        <v>24</v>
      </c>
      <c r="E1038" s="62">
        <v>45957</v>
      </c>
      <c r="F1038" s="63" t="s">
        <v>1110</v>
      </c>
      <c r="G1038" s="63" t="s">
        <v>489</v>
      </c>
      <c r="H1038" s="63" t="s">
        <v>529</v>
      </c>
      <c r="I1038" s="64">
        <v>874587</v>
      </c>
      <c r="J1038" s="64"/>
      <c r="K1038" s="64">
        <v>69967</v>
      </c>
      <c r="L1038" s="64">
        <v>944554</v>
      </c>
      <c r="N1038"/>
      <c r="O1038"/>
    </row>
    <row r="1039" spans="1:15" x14ac:dyDescent="0.25">
      <c r="A1039" s="118" t="s">
        <v>12</v>
      </c>
      <c r="B1039" s="29">
        <f t="shared" si="38"/>
        <v>10</v>
      </c>
      <c r="C1039" s="63" t="s">
        <v>1222</v>
      </c>
      <c r="D1039" s="30" t="s">
        <v>24</v>
      </c>
      <c r="E1039" s="62">
        <v>45957</v>
      </c>
      <c r="F1039" s="63" t="s">
        <v>1092</v>
      </c>
      <c r="G1039" s="63" t="s">
        <v>489</v>
      </c>
      <c r="H1039" s="63" t="s">
        <v>513</v>
      </c>
      <c r="I1039" s="64">
        <v>1052789</v>
      </c>
      <c r="J1039" s="64"/>
      <c r="K1039" s="64">
        <v>84223</v>
      </c>
      <c r="L1039" s="64">
        <v>1137012</v>
      </c>
      <c r="N1039"/>
      <c r="O1039"/>
    </row>
    <row r="1040" spans="1:15" x14ac:dyDescent="0.25">
      <c r="A1040" s="118" t="s">
        <v>12</v>
      </c>
      <c r="B1040" s="29">
        <f t="shared" ref="B1040:B1049" si="39">MONTH(E1040)</f>
        <v>10</v>
      </c>
      <c r="C1040" s="63" t="s">
        <v>1223</v>
      </c>
      <c r="D1040" s="30" t="s">
        <v>24</v>
      </c>
      <c r="E1040" s="62">
        <v>45958</v>
      </c>
      <c r="F1040" s="63" t="s">
        <v>1102</v>
      </c>
      <c r="G1040" s="63" t="s">
        <v>489</v>
      </c>
      <c r="H1040" s="63" t="s">
        <v>494</v>
      </c>
      <c r="I1040" s="64">
        <v>2789569</v>
      </c>
      <c r="J1040" s="64"/>
      <c r="K1040" s="64">
        <v>223166</v>
      </c>
      <c r="L1040" s="64">
        <v>3012735</v>
      </c>
      <c r="N1040"/>
      <c r="O1040"/>
    </row>
    <row r="1041" spans="1:15" x14ac:dyDescent="0.25">
      <c r="A1041" s="118" t="s">
        <v>12</v>
      </c>
      <c r="B1041" s="29">
        <f t="shared" si="39"/>
        <v>10</v>
      </c>
      <c r="C1041" s="63" t="s">
        <v>1224</v>
      </c>
      <c r="D1041" s="30" t="s">
        <v>24</v>
      </c>
      <c r="E1041" s="62">
        <v>45958</v>
      </c>
      <c r="F1041" s="63" t="s">
        <v>1089</v>
      </c>
      <c r="G1041" s="63" t="s">
        <v>489</v>
      </c>
      <c r="H1041" s="63" t="s">
        <v>544</v>
      </c>
      <c r="I1041" s="64">
        <v>525792</v>
      </c>
      <c r="J1041" s="64"/>
      <c r="K1041" s="64">
        <v>42063</v>
      </c>
      <c r="L1041" s="64">
        <v>567855</v>
      </c>
      <c r="N1041"/>
      <c r="O1041"/>
    </row>
    <row r="1042" spans="1:15" x14ac:dyDescent="0.25">
      <c r="A1042" s="118" t="s">
        <v>12</v>
      </c>
      <c r="B1042" s="29">
        <f t="shared" si="39"/>
        <v>10</v>
      </c>
      <c r="C1042" s="63" t="s">
        <v>1225</v>
      </c>
      <c r="D1042" s="30" t="s">
        <v>24</v>
      </c>
      <c r="E1042" s="62">
        <v>45958</v>
      </c>
      <c r="F1042" s="63" t="s">
        <v>1124</v>
      </c>
      <c r="G1042" s="63" t="s">
        <v>489</v>
      </c>
      <c r="H1042" s="63" t="s">
        <v>535</v>
      </c>
      <c r="I1042" s="64">
        <v>1055050</v>
      </c>
      <c r="J1042" s="64"/>
      <c r="K1042" s="64">
        <v>84404</v>
      </c>
      <c r="L1042" s="64">
        <v>1139454</v>
      </c>
      <c r="N1042"/>
      <c r="O1042"/>
    </row>
    <row r="1043" spans="1:15" x14ac:dyDescent="0.25">
      <c r="A1043" s="118" t="s">
        <v>12</v>
      </c>
      <c r="B1043" s="29">
        <f t="shared" si="39"/>
        <v>10</v>
      </c>
      <c r="C1043" s="63" t="s">
        <v>1226</v>
      </c>
      <c r="D1043" s="30" t="s">
        <v>24</v>
      </c>
      <c r="E1043" s="62">
        <v>45959</v>
      </c>
      <c r="F1043" s="63" t="s">
        <v>1104</v>
      </c>
      <c r="G1043" s="63" t="s">
        <v>489</v>
      </c>
      <c r="H1043" s="63" t="s">
        <v>1055</v>
      </c>
      <c r="I1043" s="64">
        <v>935030</v>
      </c>
      <c r="J1043" s="64"/>
      <c r="K1043" s="64">
        <v>74802</v>
      </c>
      <c r="L1043" s="64">
        <v>1009832</v>
      </c>
      <c r="N1043"/>
      <c r="O1043"/>
    </row>
    <row r="1044" spans="1:15" x14ac:dyDescent="0.25">
      <c r="A1044" s="118" t="s">
        <v>12</v>
      </c>
      <c r="B1044" s="29">
        <f t="shared" si="39"/>
        <v>10</v>
      </c>
      <c r="C1044" s="63" t="s">
        <v>1227</v>
      </c>
      <c r="D1044" s="30" t="s">
        <v>24</v>
      </c>
      <c r="E1044" s="62">
        <v>45959</v>
      </c>
      <c r="F1044" s="63" t="s">
        <v>1098</v>
      </c>
      <c r="G1044" s="63" t="s">
        <v>489</v>
      </c>
      <c r="H1044" s="63" t="s">
        <v>510</v>
      </c>
      <c r="I1044" s="64">
        <v>2031650</v>
      </c>
      <c r="J1044" s="64"/>
      <c r="K1044" s="64">
        <v>162532</v>
      </c>
      <c r="L1044" s="64">
        <v>2194182</v>
      </c>
      <c r="N1044"/>
      <c r="O1044"/>
    </row>
    <row r="1045" spans="1:15" x14ac:dyDescent="0.25">
      <c r="A1045" s="118" t="s">
        <v>12</v>
      </c>
      <c r="B1045" s="29">
        <f t="shared" si="39"/>
        <v>10</v>
      </c>
      <c r="C1045" s="63" t="s">
        <v>1228</v>
      </c>
      <c r="D1045" s="30" t="s">
        <v>24</v>
      </c>
      <c r="E1045" s="62">
        <v>45959</v>
      </c>
      <c r="F1045" s="63" t="s">
        <v>1117</v>
      </c>
      <c r="G1045" s="63" t="s">
        <v>489</v>
      </c>
      <c r="H1045" s="63" t="s">
        <v>1133</v>
      </c>
      <c r="I1045" s="64">
        <v>1752640</v>
      </c>
      <c r="J1045" s="64"/>
      <c r="K1045" s="64">
        <v>140211</v>
      </c>
      <c r="L1045" s="64">
        <v>1892851</v>
      </c>
      <c r="N1045"/>
      <c r="O1045"/>
    </row>
    <row r="1046" spans="1:15" x14ac:dyDescent="0.25">
      <c r="A1046" s="118" t="s">
        <v>12</v>
      </c>
      <c r="B1046" s="29">
        <f t="shared" si="39"/>
        <v>10</v>
      </c>
      <c r="C1046" s="63" t="s">
        <v>1229</v>
      </c>
      <c r="D1046" s="30" t="s">
        <v>24</v>
      </c>
      <c r="E1046" s="62">
        <v>45959</v>
      </c>
      <c r="F1046" s="63" t="s">
        <v>1115</v>
      </c>
      <c r="G1046" s="63" t="s">
        <v>489</v>
      </c>
      <c r="H1046" s="63" t="s">
        <v>505</v>
      </c>
      <c r="I1046" s="64">
        <v>1259242</v>
      </c>
      <c r="J1046" s="64"/>
      <c r="K1046" s="64">
        <v>100739</v>
      </c>
      <c r="L1046" s="64">
        <v>1359981</v>
      </c>
      <c r="N1046"/>
      <c r="O1046"/>
    </row>
    <row r="1047" spans="1:15" x14ac:dyDescent="0.25">
      <c r="A1047" s="118" t="s">
        <v>12</v>
      </c>
      <c r="B1047" s="29">
        <f t="shared" si="39"/>
        <v>10</v>
      </c>
      <c r="C1047" s="63" t="s">
        <v>1230</v>
      </c>
      <c r="D1047" s="30" t="s">
        <v>24</v>
      </c>
      <c r="E1047" s="62">
        <v>45960</v>
      </c>
      <c r="F1047" s="63" t="s">
        <v>1092</v>
      </c>
      <c r="G1047" s="63" t="s">
        <v>489</v>
      </c>
      <c r="H1047" s="63" t="s">
        <v>513</v>
      </c>
      <c r="I1047" s="64">
        <v>703866</v>
      </c>
      <c r="J1047" s="64"/>
      <c r="K1047" s="64">
        <v>56309</v>
      </c>
      <c r="L1047" s="64">
        <v>760175</v>
      </c>
      <c r="N1047"/>
      <c r="O1047"/>
    </row>
    <row r="1048" spans="1:15" x14ac:dyDescent="0.25">
      <c r="A1048" s="118" t="s">
        <v>12</v>
      </c>
      <c r="B1048" s="29">
        <f t="shared" si="39"/>
        <v>10</v>
      </c>
      <c r="C1048" s="63" t="s">
        <v>1231</v>
      </c>
      <c r="D1048" s="30" t="s">
        <v>24</v>
      </c>
      <c r="E1048" s="62">
        <v>45960</v>
      </c>
      <c r="F1048" s="63" t="s">
        <v>1113</v>
      </c>
      <c r="G1048" s="63" t="s">
        <v>489</v>
      </c>
      <c r="H1048" s="63" t="s">
        <v>697</v>
      </c>
      <c r="I1048" s="64">
        <v>3814550</v>
      </c>
      <c r="J1048" s="64"/>
      <c r="K1048" s="64">
        <v>305164</v>
      </c>
      <c r="L1048" s="64">
        <v>4119714</v>
      </c>
      <c r="N1048"/>
      <c r="O1048"/>
    </row>
    <row r="1049" spans="1:15" x14ac:dyDescent="0.25">
      <c r="A1049" s="118" t="s">
        <v>13</v>
      </c>
      <c r="B1049" s="29">
        <f t="shared" si="39"/>
        <v>10</v>
      </c>
      <c r="C1049" s="63" t="s">
        <v>1232</v>
      </c>
      <c r="D1049" s="30" t="s">
        <v>700</v>
      </c>
      <c r="E1049" s="62">
        <v>45931</v>
      </c>
      <c r="F1049" s="63" t="s">
        <v>1092</v>
      </c>
      <c r="G1049" s="63" t="s">
        <v>489</v>
      </c>
      <c r="H1049" s="63" t="s">
        <v>764</v>
      </c>
      <c r="I1049" s="23">
        <v>-360736</v>
      </c>
      <c r="K1049" s="23">
        <v>-28859</v>
      </c>
      <c r="L1049" s="23">
        <v>-389595</v>
      </c>
      <c r="N1049"/>
      <c r="O1049" s="23">
        <f t="shared" ref="O1049:O1101" si="40">-L1049</f>
        <v>389595</v>
      </c>
    </row>
    <row r="1050" spans="1:15" x14ac:dyDescent="0.25">
      <c r="A1050" s="118" t="s">
        <v>13</v>
      </c>
      <c r="B1050" s="29">
        <f t="shared" ref="B1050:B1103" si="41">MONTH(E1050)</f>
        <v>10</v>
      </c>
      <c r="C1050" s="63" t="s">
        <v>1232</v>
      </c>
      <c r="D1050" s="30" t="s">
        <v>700</v>
      </c>
      <c r="E1050" s="62">
        <v>45931</v>
      </c>
      <c r="F1050" s="63" t="s">
        <v>1116</v>
      </c>
      <c r="G1050" s="63" t="s">
        <v>489</v>
      </c>
      <c r="H1050" s="63" t="s">
        <v>752</v>
      </c>
      <c r="I1050" s="23">
        <v>-451717</v>
      </c>
      <c r="K1050" s="23">
        <v>-36137</v>
      </c>
      <c r="L1050" s="23">
        <v>-487854</v>
      </c>
      <c r="N1050"/>
      <c r="O1050" s="23">
        <f t="shared" si="40"/>
        <v>487854</v>
      </c>
    </row>
    <row r="1051" spans="1:15" x14ac:dyDescent="0.25">
      <c r="A1051" s="118" t="s">
        <v>13</v>
      </c>
      <c r="B1051" s="29">
        <f t="shared" si="41"/>
        <v>10</v>
      </c>
      <c r="C1051" s="63" t="s">
        <v>1232</v>
      </c>
      <c r="D1051" s="30" t="s">
        <v>700</v>
      </c>
      <c r="E1051" s="62">
        <v>45931</v>
      </c>
      <c r="F1051" s="63" t="s">
        <v>1130</v>
      </c>
      <c r="G1051" s="63" t="s">
        <v>489</v>
      </c>
      <c r="H1051" s="63" t="s">
        <v>767</v>
      </c>
      <c r="I1051" s="23">
        <v>-351049</v>
      </c>
      <c r="K1051" s="23">
        <v>-28083</v>
      </c>
      <c r="L1051" s="23">
        <v>-379132</v>
      </c>
      <c r="N1051"/>
      <c r="O1051" s="23">
        <f t="shared" si="40"/>
        <v>379132</v>
      </c>
    </row>
    <row r="1052" spans="1:15" x14ac:dyDescent="0.25">
      <c r="A1052" s="118" t="s">
        <v>13</v>
      </c>
      <c r="B1052" s="29">
        <f t="shared" si="41"/>
        <v>10</v>
      </c>
      <c r="C1052" s="63" t="s">
        <v>1232</v>
      </c>
      <c r="D1052" s="30" t="s">
        <v>700</v>
      </c>
      <c r="E1052" s="62">
        <v>45931</v>
      </c>
      <c r="F1052" s="63" t="s">
        <v>1125</v>
      </c>
      <c r="G1052" s="63" t="s">
        <v>489</v>
      </c>
      <c r="H1052" s="63" t="s">
        <v>724</v>
      </c>
      <c r="I1052" s="23">
        <v>-634798</v>
      </c>
      <c r="K1052" s="23">
        <v>-50785</v>
      </c>
      <c r="L1052" s="23">
        <v>-685583</v>
      </c>
      <c r="N1052"/>
      <c r="O1052" s="23">
        <f t="shared" si="40"/>
        <v>685583</v>
      </c>
    </row>
    <row r="1053" spans="1:15" x14ac:dyDescent="0.25">
      <c r="A1053" s="118" t="s">
        <v>13</v>
      </c>
      <c r="B1053" s="29">
        <f t="shared" si="41"/>
        <v>10</v>
      </c>
      <c r="C1053" s="63" t="s">
        <v>1232</v>
      </c>
      <c r="D1053" s="30" t="s">
        <v>700</v>
      </c>
      <c r="E1053" s="62">
        <v>45931</v>
      </c>
      <c r="F1053" s="63" t="s">
        <v>1085</v>
      </c>
      <c r="G1053" s="63" t="s">
        <v>489</v>
      </c>
      <c r="H1053" s="63" t="s">
        <v>734</v>
      </c>
      <c r="I1053" s="23">
        <v>-211010</v>
      </c>
      <c r="K1053" s="23">
        <v>-16881</v>
      </c>
      <c r="L1053" s="23">
        <v>-227891</v>
      </c>
      <c r="N1053"/>
      <c r="O1053" s="23">
        <f t="shared" si="40"/>
        <v>227891</v>
      </c>
    </row>
    <row r="1054" spans="1:15" x14ac:dyDescent="0.25">
      <c r="A1054" s="118" t="s">
        <v>13</v>
      </c>
      <c r="B1054" s="29">
        <f t="shared" si="41"/>
        <v>10</v>
      </c>
      <c r="C1054" s="63" t="s">
        <v>1232</v>
      </c>
      <c r="D1054" s="30" t="s">
        <v>700</v>
      </c>
      <c r="E1054" s="62">
        <v>45932</v>
      </c>
      <c r="F1054" s="63" t="s">
        <v>1099</v>
      </c>
      <c r="G1054" s="63" t="s">
        <v>489</v>
      </c>
      <c r="H1054" s="63" t="s">
        <v>783</v>
      </c>
      <c r="I1054" s="23">
        <v>-306356</v>
      </c>
      <c r="K1054" s="23">
        <v>-24509</v>
      </c>
      <c r="L1054" s="23">
        <v>-330865</v>
      </c>
      <c r="N1054"/>
      <c r="O1054" s="23">
        <f t="shared" si="40"/>
        <v>330865</v>
      </c>
    </row>
    <row r="1055" spans="1:15" x14ac:dyDescent="0.25">
      <c r="A1055" s="118" t="s">
        <v>13</v>
      </c>
      <c r="B1055" s="29">
        <f t="shared" si="41"/>
        <v>10</v>
      </c>
      <c r="C1055" s="63" t="s">
        <v>1232</v>
      </c>
      <c r="D1055" s="30" t="s">
        <v>700</v>
      </c>
      <c r="E1055" s="62">
        <v>45932</v>
      </c>
      <c r="F1055" s="63" t="s">
        <v>487</v>
      </c>
      <c r="G1055" s="63" t="s">
        <v>489</v>
      </c>
      <c r="H1055" s="63" t="s">
        <v>701</v>
      </c>
      <c r="I1055" s="23">
        <v>-631297</v>
      </c>
      <c r="K1055" s="23">
        <v>-50504</v>
      </c>
      <c r="L1055" s="23">
        <v>-681801</v>
      </c>
      <c r="N1055"/>
      <c r="O1055" s="23">
        <f t="shared" si="40"/>
        <v>681801</v>
      </c>
    </row>
    <row r="1056" spans="1:15" x14ac:dyDescent="0.25">
      <c r="A1056" s="118" t="s">
        <v>13</v>
      </c>
      <c r="B1056" s="29">
        <f t="shared" si="41"/>
        <v>10</v>
      </c>
      <c r="C1056" s="63" t="s">
        <v>1232</v>
      </c>
      <c r="D1056" s="30" t="s">
        <v>700</v>
      </c>
      <c r="E1056" s="62">
        <v>45932</v>
      </c>
      <c r="F1056" s="63" t="s">
        <v>1086</v>
      </c>
      <c r="G1056" s="63" t="s">
        <v>489</v>
      </c>
      <c r="H1056" s="63" t="s">
        <v>1071</v>
      </c>
      <c r="I1056" s="23">
        <v>-113459</v>
      </c>
      <c r="K1056" s="23">
        <v>-9077</v>
      </c>
      <c r="L1056" s="23">
        <v>-122536</v>
      </c>
      <c r="N1056"/>
      <c r="O1056" s="23">
        <f t="shared" si="40"/>
        <v>122536</v>
      </c>
    </row>
    <row r="1057" spans="1:15" x14ac:dyDescent="0.25">
      <c r="A1057" s="118" t="s">
        <v>13</v>
      </c>
      <c r="B1057" s="29">
        <f t="shared" si="41"/>
        <v>10</v>
      </c>
      <c r="C1057" s="63" t="s">
        <v>1232</v>
      </c>
      <c r="D1057" s="30" t="s">
        <v>700</v>
      </c>
      <c r="E1057" s="62">
        <v>45933</v>
      </c>
      <c r="F1057" s="63" t="s">
        <v>1099</v>
      </c>
      <c r="G1057" s="63" t="s">
        <v>489</v>
      </c>
      <c r="H1057" s="63" t="s">
        <v>783</v>
      </c>
      <c r="I1057" s="23">
        <v>-212052</v>
      </c>
      <c r="K1057" s="23">
        <v>-16964</v>
      </c>
      <c r="L1057" s="23">
        <v>-229016</v>
      </c>
      <c r="N1057"/>
      <c r="O1057" s="23">
        <f t="shared" si="40"/>
        <v>229016</v>
      </c>
    </row>
    <row r="1058" spans="1:15" x14ac:dyDescent="0.25">
      <c r="A1058" s="118" t="s">
        <v>13</v>
      </c>
      <c r="B1058" s="29">
        <f t="shared" si="41"/>
        <v>10</v>
      </c>
      <c r="C1058" s="63" t="s">
        <v>1232</v>
      </c>
      <c r="D1058" s="30" t="s">
        <v>700</v>
      </c>
      <c r="E1058" s="62">
        <v>45933</v>
      </c>
      <c r="F1058" s="63" t="s">
        <v>1129</v>
      </c>
      <c r="G1058" s="63" t="s">
        <v>489</v>
      </c>
      <c r="H1058" s="63" t="s">
        <v>760</v>
      </c>
      <c r="I1058" s="23">
        <v>-152155</v>
      </c>
      <c r="K1058" s="23">
        <v>-12172</v>
      </c>
      <c r="L1058" s="23">
        <v>-164327</v>
      </c>
      <c r="N1058"/>
      <c r="O1058" s="23">
        <f t="shared" si="40"/>
        <v>164327</v>
      </c>
    </row>
    <row r="1059" spans="1:15" x14ac:dyDescent="0.25">
      <c r="A1059" s="118" t="s">
        <v>13</v>
      </c>
      <c r="B1059" s="29">
        <f t="shared" si="41"/>
        <v>10</v>
      </c>
      <c r="C1059" s="63" t="s">
        <v>1232</v>
      </c>
      <c r="D1059" s="30" t="s">
        <v>700</v>
      </c>
      <c r="E1059" s="62">
        <v>45933</v>
      </c>
      <c r="F1059" s="63" t="s">
        <v>1101</v>
      </c>
      <c r="G1059" s="63" t="s">
        <v>489</v>
      </c>
      <c r="H1059" s="63" t="s">
        <v>736</v>
      </c>
      <c r="I1059" s="23">
        <v>-106023</v>
      </c>
      <c r="K1059" s="23">
        <v>-8482</v>
      </c>
      <c r="L1059" s="23">
        <v>-114505</v>
      </c>
      <c r="N1059"/>
      <c r="O1059" s="23">
        <f t="shared" si="40"/>
        <v>114505</v>
      </c>
    </row>
    <row r="1060" spans="1:15" x14ac:dyDescent="0.25">
      <c r="A1060" s="118" t="s">
        <v>13</v>
      </c>
      <c r="B1060" s="29">
        <f t="shared" si="41"/>
        <v>10</v>
      </c>
      <c r="C1060" s="63" t="s">
        <v>1232</v>
      </c>
      <c r="D1060" s="30" t="s">
        <v>700</v>
      </c>
      <c r="E1060" s="62">
        <v>45935</v>
      </c>
      <c r="F1060" s="63" t="s">
        <v>1130</v>
      </c>
      <c r="G1060" s="63" t="s">
        <v>489</v>
      </c>
      <c r="H1060" s="63" t="s">
        <v>767</v>
      </c>
      <c r="I1060" s="23">
        <v>-122574</v>
      </c>
      <c r="K1060" s="23">
        <v>-9806</v>
      </c>
      <c r="L1060" s="23">
        <v>-132380</v>
      </c>
      <c r="N1060"/>
      <c r="O1060" s="23">
        <f t="shared" si="40"/>
        <v>132380</v>
      </c>
    </row>
    <row r="1061" spans="1:15" x14ac:dyDescent="0.25">
      <c r="A1061" s="118" t="s">
        <v>13</v>
      </c>
      <c r="B1061" s="29">
        <f t="shared" si="41"/>
        <v>10</v>
      </c>
      <c r="C1061" s="63" t="s">
        <v>1232</v>
      </c>
      <c r="D1061" s="30" t="s">
        <v>700</v>
      </c>
      <c r="E1061" s="62">
        <v>45937</v>
      </c>
      <c r="F1061" s="63" t="s">
        <v>1108</v>
      </c>
      <c r="G1061" s="63" t="s">
        <v>489</v>
      </c>
      <c r="H1061" s="63" t="s">
        <v>740</v>
      </c>
      <c r="I1061" s="23">
        <v>-87400</v>
      </c>
      <c r="K1061" s="23">
        <v>-6992</v>
      </c>
      <c r="L1061" s="23">
        <v>-94392</v>
      </c>
      <c r="N1061"/>
      <c r="O1061" s="23">
        <f t="shared" si="40"/>
        <v>94392</v>
      </c>
    </row>
    <row r="1062" spans="1:15" x14ac:dyDescent="0.25">
      <c r="A1062" s="118" t="s">
        <v>13</v>
      </c>
      <c r="B1062" s="29">
        <f t="shared" si="41"/>
        <v>10</v>
      </c>
      <c r="C1062" s="63" t="s">
        <v>1232</v>
      </c>
      <c r="D1062" s="30" t="s">
        <v>700</v>
      </c>
      <c r="E1062" s="62">
        <v>45938</v>
      </c>
      <c r="F1062" s="63" t="s">
        <v>1114</v>
      </c>
      <c r="G1062" s="63" t="s">
        <v>489</v>
      </c>
      <c r="H1062" s="63" t="s">
        <v>1069</v>
      </c>
      <c r="I1062" s="23">
        <v>-1020061</v>
      </c>
      <c r="K1062" s="23">
        <v>-81605</v>
      </c>
      <c r="L1062" s="23">
        <v>-1101666</v>
      </c>
      <c r="N1062"/>
      <c r="O1062" s="23">
        <f t="shared" si="40"/>
        <v>1101666</v>
      </c>
    </row>
    <row r="1063" spans="1:15" x14ac:dyDescent="0.25">
      <c r="A1063" s="118" t="s">
        <v>13</v>
      </c>
      <c r="B1063" s="29">
        <f t="shared" si="41"/>
        <v>10</v>
      </c>
      <c r="C1063" s="63" t="s">
        <v>1232</v>
      </c>
      <c r="D1063" s="30" t="s">
        <v>700</v>
      </c>
      <c r="E1063" s="62">
        <v>45939</v>
      </c>
      <c r="F1063" s="63" t="s">
        <v>1100</v>
      </c>
      <c r="G1063" s="63" t="s">
        <v>489</v>
      </c>
      <c r="H1063" s="63" t="s">
        <v>1068</v>
      </c>
      <c r="I1063" s="23">
        <v>-317557</v>
      </c>
      <c r="K1063" s="23">
        <v>-25404</v>
      </c>
      <c r="L1063" s="23">
        <v>-342961</v>
      </c>
      <c r="N1063"/>
      <c r="O1063" s="23">
        <f t="shared" si="40"/>
        <v>342961</v>
      </c>
    </row>
    <row r="1064" spans="1:15" x14ac:dyDescent="0.25">
      <c r="A1064" s="118" t="s">
        <v>13</v>
      </c>
      <c r="B1064" s="29">
        <f t="shared" si="41"/>
        <v>10</v>
      </c>
      <c r="C1064" s="63" t="s">
        <v>1232</v>
      </c>
      <c r="D1064" s="30" t="s">
        <v>700</v>
      </c>
      <c r="E1064" s="62">
        <v>45939</v>
      </c>
      <c r="F1064" s="63" t="s">
        <v>1103</v>
      </c>
      <c r="G1064" s="63" t="s">
        <v>489</v>
      </c>
      <c r="H1064" s="63" t="s">
        <v>716</v>
      </c>
      <c r="I1064" s="23">
        <v>-69759</v>
      </c>
      <c r="K1064" s="23">
        <v>-5581</v>
      </c>
      <c r="L1064" s="23">
        <v>-75340</v>
      </c>
      <c r="N1064"/>
      <c r="O1064" s="23">
        <f t="shared" si="40"/>
        <v>75340</v>
      </c>
    </row>
    <row r="1065" spans="1:15" x14ac:dyDescent="0.25">
      <c r="A1065" s="118" t="s">
        <v>13</v>
      </c>
      <c r="B1065" s="29">
        <f t="shared" si="41"/>
        <v>10</v>
      </c>
      <c r="C1065" s="63" t="s">
        <v>1232</v>
      </c>
      <c r="D1065" s="30" t="s">
        <v>700</v>
      </c>
      <c r="E1065" s="62">
        <v>45939</v>
      </c>
      <c r="F1065" s="63" t="s">
        <v>1120</v>
      </c>
      <c r="G1065" s="63" t="s">
        <v>489</v>
      </c>
      <c r="H1065" s="63" t="s">
        <v>705</v>
      </c>
      <c r="I1065" s="23">
        <v>-201372</v>
      </c>
      <c r="K1065" s="23">
        <v>-16110</v>
      </c>
      <c r="L1065" s="23">
        <v>-217482</v>
      </c>
      <c r="N1065"/>
      <c r="O1065" s="23">
        <f t="shared" si="40"/>
        <v>217482</v>
      </c>
    </row>
    <row r="1066" spans="1:15" x14ac:dyDescent="0.25">
      <c r="A1066" s="118" t="s">
        <v>13</v>
      </c>
      <c r="B1066" s="29">
        <f t="shared" si="41"/>
        <v>10</v>
      </c>
      <c r="C1066" s="63" t="s">
        <v>1232</v>
      </c>
      <c r="D1066" s="30" t="s">
        <v>700</v>
      </c>
      <c r="E1066" s="62">
        <v>45941</v>
      </c>
      <c r="F1066" s="63" t="s">
        <v>1090</v>
      </c>
      <c r="G1066" s="63" t="s">
        <v>489</v>
      </c>
      <c r="H1066" s="63" t="s">
        <v>722</v>
      </c>
      <c r="I1066" s="23">
        <v>-106026</v>
      </c>
      <c r="K1066" s="23">
        <v>-8482</v>
      </c>
      <c r="L1066" s="23">
        <v>-114508</v>
      </c>
      <c r="N1066"/>
      <c r="O1066" s="23">
        <f t="shared" si="40"/>
        <v>114508</v>
      </c>
    </row>
    <row r="1067" spans="1:15" x14ac:dyDescent="0.25">
      <c r="A1067" s="118" t="s">
        <v>13</v>
      </c>
      <c r="B1067" s="29">
        <f t="shared" si="41"/>
        <v>10</v>
      </c>
      <c r="C1067" s="63" t="s">
        <v>1232</v>
      </c>
      <c r="D1067" s="30" t="s">
        <v>700</v>
      </c>
      <c r="E1067" s="62">
        <v>45941</v>
      </c>
      <c r="F1067" s="63" t="s">
        <v>1088</v>
      </c>
      <c r="G1067" s="63" t="s">
        <v>489</v>
      </c>
      <c r="H1067" s="63" t="s">
        <v>730</v>
      </c>
      <c r="I1067" s="23">
        <v>-100488</v>
      </c>
      <c r="K1067" s="23">
        <v>-8039</v>
      </c>
      <c r="L1067" s="23">
        <v>-108527</v>
      </c>
      <c r="N1067"/>
      <c r="O1067" s="23">
        <f t="shared" si="40"/>
        <v>108527</v>
      </c>
    </row>
    <row r="1068" spans="1:15" x14ac:dyDescent="0.25">
      <c r="A1068" s="118" t="s">
        <v>13</v>
      </c>
      <c r="B1068" s="29">
        <f t="shared" si="41"/>
        <v>10</v>
      </c>
      <c r="C1068" s="63" t="s">
        <v>1232</v>
      </c>
      <c r="D1068" s="30" t="s">
        <v>700</v>
      </c>
      <c r="E1068" s="62">
        <v>45941</v>
      </c>
      <c r="F1068" s="63" t="s">
        <v>487</v>
      </c>
      <c r="G1068" s="63" t="s">
        <v>489</v>
      </c>
      <c r="H1068" s="63" t="s">
        <v>728</v>
      </c>
      <c r="I1068" s="23">
        <v>-106026</v>
      </c>
      <c r="K1068" s="23">
        <v>-8482</v>
      </c>
      <c r="L1068" s="23">
        <v>-114508</v>
      </c>
      <c r="N1068"/>
      <c r="O1068" s="23">
        <f t="shared" si="40"/>
        <v>114508</v>
      </c>
    </row>
    <row r="1069" spans="1:15" x14ac:dyDescent="0.25">
      <c r="A1069" s="118" t="s">
        <v>13</v>
      </c>
      <c r="B1069" s="29">
        <f t="shared" si="41"/>
        <v>10</v>
      </c>
      <c r="C1069" s="63" t="s">
        <v>1232</v>
      </c>
      <c r="D1069" s="30" t="s">
        <v>700</v>
      </c>
      <c r="E1069" s="62">
        <v>45941</v>
      </c>
      <c r="F1069" s="63" t="s">
        <v>1122</v>
      </c>
      <c r="G1069" s="63" t="s">
        <v>489</v>
      </c>
      <c r="H1069" s="63" t="s">
        <v>1233</v>
      </c>
      <c r="I1069" s="23">
        <v>-211010</v>
      </c>
      <c r="K1069" s="23">
        <v>-16881</v>
      </c>
      <c r="L1069" s="23">
        <v>-227891</v>
      </c>
      <c r="N1069"/>
      <c r="O1069" s="23">
        <f t="shared" si="40"/>
        <v>227891</v>
      </c>
    </row>
    <row r="1070" spans="1:15" x14ac:dyDescent="0.25">
      <c r="A1070" s="118" t="s">
        <v>13</v>
      </c>
      <c r="B1070" s="29">
        <f t="shared" si="41"/>
        <v>10</v>
      </c>
      <c r="C1070" s="63" t="s">
        <v>1232</v>
      </c>
      <c r="D1070" s="30" t="s">
        <v>700</v>
      </c>
      <c r="E1070" s="62">
        <v>45942</v>
      </c>
      <c r="F1070" s="63" t="s">
        <v>1092</v>
      </c>
      <c r="G1070" s="63" t="s">
        <v>489</v>
      </c>
      <c r="H1070" s="63" t="s">
        <v>764</v>
      </c>
      <c r="I1070" s="23">
        <v>-271315</v>
      </c>
      <c r="K1070" s="23">
        <v>-21705</v>
      </c>
      <c r="L1070" s="23">
        <v>-293020</v>
      </c>
      <c r="N1070"/>
      <c r="O1070" s="23">
        <f t="shared" si="40"/>
        <v>293020</v>
      </c>
    </row>
    <row r="1071" spans="1:15" x14ac:dyDescent="0.25">
      <c r="A1071" s="118" t="s">
        <v>13</v>
      </c>
      <c r="B1071" s="29">
        <f t="shared" si="41"/>
        <v>10</v>
      </c>
      <c r="C1071" s="63" t="s">
        <v>1232</v>
      </c>
      <c r="D1071" s="30" t="s">
        <v>700</v>
      </c>
      <c r="E1071" s="62">
        <v>45943</v>
      </c>
      <c r="F1071" s="63" t="s">
        <v>1125</v>
      </c>
      <c r="G1071" s="63" t="s">
        <v>489</v>
      </c>
      <c r="H1071" s="63" t="s">
        <v>724</v>
      </c>
      <c r="I1071" s="23">
        <v>-386399</v>
      </c>
      <c r="K1071" s="23">
        <v>-30912</v>
      </c>
      <c r="L1071" s="23">
        <v>-417311</v>
      </c>
      <c r="N1071"/>
      <c r="O1071" s="23">
        <f t="shared" si="40"/>
        <v>417311</v>
      </c>
    </row>
    <row r="1072" spans="1:15" x14ac:dyDescent="0.25">
      <c r="A1072" s="118" t="s">
        <v>13</v>
      </c>
      <c r="B1072" s="29">
        <f t="shared" si="41"/>
        <v>10</v>
      </c>
      <c r="C1072" s="63" t="s">
        <v>1232</v>
      </c>
      <c r="D1072" s="30" t="s">
        <v>700</v>
      </c>
      <c r="E1072" s="62">
        <v>45944</v>
      </c>
      <c r="F1072" s="63" t="s">
        <v>1120</v>
      </c>
      <c r="G1072" s="63" t="s">
        <v>489</v>
      </c>
      <c r="H1072" s="63" t="s">
        <v>705</v>
      </c>
      <c r="I1072" s="23">
        <v>-209277</v>
      </c>
      <c r="K1072" s="23">
        <v>-16742</v>
      </c>
      <c r="L1072" s="23">
        <v>-226019</v>
      </c>
      <c r="N1072"/>
      <c r="O1072" s="23">
        <f t="shared" si="40"/>
        <v>226019</v>
      </c>
    </row>
    <row r="1073" spans="1:15" x14ac:dyDescent="0.25">
      <c r="A1073" s="118" t="s">
        <v>13</v>
      </c>
      <c r="B1073" s="29">
        <f t="shared" si="41"/>
        <v>10</v>
      </c>
      <c r="C1073" s="63" t="s">
        <v>1232</v>
      </c>
      <c r="D1073" s="30" t="s">
        <v>700</v>
      </c>
      <c r="E1073" s="62">
        <v>45944</v>
      </c>
      <c r="F1073" s="63" t="s">
        <v>1092</v>
      </c>
      <c r="G1073" s="63" t="s">
        <v>489</v>
      </c>
      <c r="H1073" s="63" t="s">
        <v>764</v>
      </c>
      <c r="I1073" s="23">
        <v>-106026</v>
      </c>
      <c r="K1073" s="23">
        <v>-8482</v>
      </c>
      <c r="L1073" s="23">
        <v>-114508</v>
      </c>
      <c r="N1073"/>
      <c r="O1073" s="23">
        <f t="shared" si="40"/>
        <v>114508</v>
      </c>
    </row>
    <row r="1074" spans="1:15" x14ac:dyDescent="0.25">
      <c r="A1074" s="118" t="s">
        <v>13</v>
      </c>
      <c r="B1074" s="29">
        <f t="shared" si="41"/>
        <v>10</v>
      </c>
      <c r="C1074" s="63" t="s">
        <v>1232</v>
      </c>
      <c r="D1074" s="30" t="s">
        <v>700</v>
      </c>
      <c r="E1074" s="62">
        <v>45944</v>
      </c>
      <c r="F1074" s="63" t="s">
        <v>1105</v>
      </c>
      <c r="G1074" s="63" t="s">
        <v>489</v>
      </c>
      <c r="H1074" s="63" t="s">
        <v>772</v>
      </c>
      <c r="I1074" s="23">
        <v>-683308</v>
      </c>
      <c r="K1074" s="23">
        <v>-54664</v>
      </c>
      <c r="L1074" s="23">
        <v>-737972</v>
      </c>
      <c r="N1074"/>
      <c r="O1074" s="23">
        <f t="shared" si="40"/>
        <v>737972</v>
      </c>
    </row>
    <row r="1075" spans="1:15" x14ac:dyDescent="0.25">
      <c r="A1075" s="118" t="s">
        <v>13</v>
      </c>
      <c r="B1075" s="29">
        <f t="shared" si="41"/>
        <v>10</v>
      </c>
      <c r="C1075" s="63" t="s">
        <v>1232</v>
      </c>
      <c r="D1075" s="30" t="s">
        <v>700</v>
      </c>
      <c r="E1075" s="62">
        <v>45945</v>
      </c>
      <c r="F1075" s="63" t="s">
        <v>487</v>
      </c>
      <c r="G1075" s="63" t="s">
        <v>489</v>
      </c>
      <c r="H1075" s="63" t="s">
        <v>703</v>
      </c>
      <c r="I1075" s="23">
        <v>-383039</v>
      </c>
      <c r="K1075" s="23">
        <v>-30643</v>
      </c>
      <c r="L1075" s="23">
        <v>-413682</v>
      </c>
      <c r="N1075"/>
      <c r="O1075" s="23">
        <f t="shared" si="40"/>
        <v>413682</v>
      </c>
    </row>
    <row r="1076" spans="1:15" x14ac:dyDescent="0.25">
      <c r="A1076" s="118" t="s">
        <v>13</v>
      </c>
      <c r="B1076" s="29">
        <f t="shared" si="41"/>
        <v>10</v>
      </c>
      <c r="C1076" s="63" t="s">
        <v>1232</v>
      </c>
      <c r="D1076" s="30" t="s">
        <v>700</v>
      </c>
      <c r="E1076" s="62">
        <v>45945</v>
      </c>
      <c r="F1076" s="63" t="s">
        <v>1109</v>
      </c>
      <c r="G1076" s="63" t="s">
        <v>489</v>
      </c>
      <c r="H1076" s="63" t="s">
        <v>732</v>
      </c>
      <c r="I1076" s="23">
        <v>-153178</v>
      </c>
      <c r="K1076" s="23">
        <v>-12254</v>
      </c>
      <c r="L1076" s="23">
        <v>-165432</v>
      </c>
      <c r="N1076"/>
      <c r="O1076" s="23">
        <f t="shared" si="40"/>
        <v>165432</v>
      </c>
    </row>
    <row r="1077" spans="1:15" x14ac:dyDescent="0.25">
      <c r="A1077" s="118" t="s">
        <v>13</v>
      </c>
      <c r="B1077" s="29">
        <f t="shared" si="41"/>
        <v>10</v>
      </c>
      <c r="C1077" s="63" t="s">
        <v>1232</v>
      </c>
      <c r="D1077" s="30" t="s">
        <v>700</v>
      </c>
      <c r="E1077" s="62">
        <v>45945</v>
      </c>
      <c r="F1077" s="63" t="s">
        <v>487</v>
      </c>
      <c r="G1077" s="63" t="s">
        <v>489</v>
      </c>
      <c r="H1077" s="63" t="s">
        <v>1234</v>
      </c>
      <c r="I1077" s="23">
        <v>-1319973</v>
      </c>
      <c r="K1077" s="23">
        <v>-105597</v>
      </c>
      <c r="L1077" s="23">
        <v>-1425570</v>
      </c>
      <c r="N1077"/>
      <c r="O1077" s="23">
        <f t="shared" si="40"/>
        <v>1425570</v>
      </c>
    </row>
    <row r="1078" spans="1:15" x14ac:dyDescent="0.25">
      <c r="A1078" s="118" t="s">
        <v>13</v>
      </c>
      <c r="B1078" s="29">
        <f t="shared" si="41"/>
        <v>10</v>
      </c>
      <c r="C1078" s="63" t="s">
        <v>1232</v>
      </c>
      <c r="D1078" s="30" t="s">
        <v>700</v>
      </c>
      <c r="E1078" s="62">
        <v>45945</v>
      </c>
      <c r="F1078" s="63" t="s">
        <v>1100</v>
      </c>
      <c r="G1078" s="63" t="s">
        <v>489</v>
      </c>
      <c r="H1078" s="63" t="s">
        <v>1068</v>
      </c>
      <c r="I1078" s="23">
        <v>-105505</v>
      </c>
      <c r="K1078" s="23">
        <v>-8440</v>
      </c>
      <c r="L1078" s="23">
        <v>-113945</v>
      </c>
      <c r="N1078"/>
      <c r="O1078" s="23">
        <f t="shared" si="40"/>
        <v>113945</v>
      </c>
    </row>
    <row r="1079" spans="1:15" x14ac:dyDescent="0.25">
      <c r="A1079" s="118" t="s">
        <v>13</v>
      </c>
      <c r="B1079" s="29">
        <f t="shared" si="41"/>
        <v>10</v>
      </c>
      <c r="C1079" s="63" t="s">
        <v>1232</v>
      </c>
      <c r="D1079" s="30" t="s">
        <v>700</v>
      </c>
      <c r="E1079" s="62">
        <v>45946</v>
      </c>
      <c r="F1079" s="63" t="s">
        <v>1098</v>
      </c>
      <c r="G1079" s="63" t="s">
        <v>489</v>
      </c>
      <c r="H1079" s="63" t="s">
        <v>1235</v>
      </c>
      <c r="I1079" s="23">
        <v>-105505</v>
      </c>
      <c r="K1079" s="23">
        <v>-8440</v>
      </c>
      <c r="L1079" s="23">
        <v>-113945</v>
      </c>
      <c r="N1079"/>
      <c r="O1079" s="23">
        <f t="shared" si="40"/>
        <v>113945</v>
      </c>
    </row>
    <row r="1080" spans="1:15" x14ac:dyDescent="0.25">
      <c r="A1080" s="118" t="s">
        <v>13</v>
      </c>
      <c r="B1080" s="29">
        <f t="shared" si="41"/>
        <v>10</v>
      </c>
      <c r="C1080" s="63" t="s">
        <v>1232</v>
      </c>
      <c r="D1080" s="30" t="s">
        <v>700</v>
      </c>
      <c r="E1080" s="62">
        <v>45946</v>
      </c>
      <c r="F1080" s="63" t="s">
        <v>1106</v>
      </c>
      <c r="G1080" s="63" t="s">
        <v>489</v>
      </c>
      <c r="H1080" s="63" t="s">
        <v>746</v>
      </c>
      <c r="I1080" s="23">
        <v>-157738</v>
      </c>
      <c r="K1080" s="23">
        <v>-12619</v>
      </c>
      <c r="L1080" s="23">
        <v>-170357</v>
      </c>
      <c r="N1080"/>
      <c r="O1080" s="23">
        <f t="shared" si="40"/>
        <v>170357</v>
      </c>
    </row>
    <row r="1081" spans="1:15" x14ac:dyDescent="0.25">
      <c r="A1081" s="118" t="s">
        <v>13</v>
      </c>
      <c r="B1081" s="29">
        <f t="shared" si="41"/>
        <v>10</v>
      </c>
      <c r="C1081" s="63" t="s">
        <v>1232</v>
      </c>
      <c r="D1081" s="30" t="s">
        <v>700</v>
      </c>
      <c r="E1081" s="62">
        <v>45946</v>
      </c>
      <c r="F1081" s="63" t="s">
        <v>487</v>
      </c>
      <c r="G1081" s="63" t="s">
        <v>489</v>
      </c>
      <c r="H1081" s="63" t="s">
        <v>748</v>
      </c>
      <c r="I1081" s="23">
        <v>-390495</v>
      </c>
      <c r="K1081" s="23">
        <v>-31239</v>
      </c>
      <c r="L1081" s="23">
        <v>-421734</v>
      </c>
      <c r="N1081"/>
      <c r="O1081" s="23">
        <f t="shared" si="40"/>
        <v>421734</v>
      </c>
    </row>
    <row r="1082" spans="1:15" x14ac:dyDescent="0.25">
      <c r="A1082" s="118" t="s">
        <v>13</v>
      </c>
      <c r="B1082" s="29">
        <f t="shared" si="41"/>
        <v>10</v>
      </c>
      <c r="C1082" s="63" t="s">
        <v>1232</v>
      </c>
      <c r="D1082" s="30" t="s">
        <v>700</v>
      </c>
      <c r="E1082" s="62">
        <v>45948</v>
      </c>
      <c r="F1082" s="63" t="s">
        <v>1090</v>
      </c>
      <c r="G1082" s="63" t="s">
        <v>489</v>
      </c>
      <c r="H1082" s="63" t="s">
        <v>722</v>
      </c>
      <c r="I1082" s="23">
        <v>-105505</v>
      </c>
      <c r="K1082" s="23">
        <v>-8440</v>
      </c>
      <c r="L1082" s="23">
        <v>-113945</v>
      </c>
      <c r="N1082"/>
      <c r="O1082" s="23">
        <f t="shared" si="40"/>
        <v>113945</v>
      </c>
    </row>
    <row r="1083" spans="1:15" x14ac:dyDescent="0.25">
      <c r="A1083" s="118" t="s">
        <v>13</v>
      </c>
      <c r="B1083" s="29">
        <f t="shared" si="41"/>
        <v>10</v>
      </c>
      <c r="C1083" s="63" t="s">
        <v>1232</v>
      </c>
      <c r="D1083" s="30" t="s">
        <v>700</v>
      </c>
      <c r="E1083" s="62">
        <v>45950</v>
      </c>
      <c r="F1083" s="63" t="s">
        <v>1090</v>
      </c>
      <c r="G1083" s="63" t="s">
        <v>489</v>
      </c>
      <c r="H1083" s="63" t="s">
        <v>722</v>
      </c>
      <c r="I1083" s="23">
        <v>-106026</v>
      </c>
      <c r="K1083" s="23">
        <v>-8482</v>
      </c>
      <c r="L1083" s="23">
        <v>-114508</v>
      </c>
      <c r="N1083"/>
      <c r="O1083" s="23">
        <f t="shared" si="40"/>
        <v>114508</v>
      </c>
    </row>
    <row r="1084" spans="1:15" x14ac:dyDescent="0.25">
      <c r="A1084" s="118" t="s">
        <v>13</v>
      </c>
      <c r="B1084" s="29">
        <f t="shared" si="41"/>
        <v>10</v>
      </c>
      <c r="C1084" s="63" t="s">
        <v>1232</v>
      </c>
      <c r="D1084" s="30" t="s">
        <v>700</v>
      </c>
      <c r="E1084" s="62">
        <v>45950</v>
      </c>
      <c r="F1084" s="63" t="s">
        <v>1111</v>
      </c>
      <c r="G1084" s="63" t="s">
        <v>489</v>
      </c>
      <c r="H1084" s="63" t="s">
        <v>774</v>
      </c>
      <c r="I1084" s="23">
        <v>-496917</v>
      </c>
      <c r="K1084" s="23">
        <v>-39753</v>
      </c>
      <c r="L1084" s="23">
        <v>-536670</v>
      </c>
      <c r="N1084"/>
      <c r="O1084" s="23">
        <f t="shared" si="40"/>
        <v>536670</v>
      </c>
    </row>
    <row r="1085" spans="1:15" x14ac:dyDescent="0.25">
      <c r="A1085" s="118" t="s">
        <v>13</v>
      </c>
      <c r="B1085" s="29">
        <f t="shared" si="41"/>
        <v>10</v>
      </c>
      <c r="C1085" s="63" t="s">
        <v>1232</v>
      </c>
      <c r="D1085" s="30" t="s">
        <v>700</v>
      </c>
      <c r="E1085" s="62">
        <v>45950</v>
      </c>
      <c r="F1085" s="63" t="s">
        <v>487</v>
      </c>
      <c r="G1085" s="63" t="s">
        <v>489</v>
      </c>
      <c r="H1085" s="63" t="s">
        <v>728</v>
      </c>
      <c r="I1085" s="23">
        <v>-105505</v>
      </c>
      <c r="K1085" s="23">
        <v>-8440</v>
      </c>
      <c r="L1085" s="23">
        <v>-113945</v>
      </c>
      <c r="N1085"/>
      <c r="O1085" s="23">
        <f t="shared" si="40"/>
        <v>113945</v>
      </c>
    </row>
    <row r="1086" spans="1:15" x14ac:dyDescent="0.25">
      <c r="A1086" s="118" t="s">
        <v>13</v>
      </c>
      <c r="B1086" s="29">
        <f t="shared" si="41"/>
        <v>10</v>
      </c>
      <c r="C1086" s="63" t="s">
        <v>1232</v>
      </c>
      <c r="D1086" s="30" t="s">
        <v>700</v>
      </c>
      <c r="E1086" s="62">
        <v>45950</v>
      </c>
      <c r="F1086" s="63" t="s">
        <v>1100</v>
      </c>
      <c r="G1086" s="63" t="s">
        <v>489</v>
      </c>
      <c r="H1086" s="63" t="s">
        <v>1068</v>
      </c>
      <c r="I1086" s="23">
        <v>-113113</v>
      </c>
      <c r="K1086" s="23">
        <v>-9049</v>
      </c>
      <c r="L1086" s="23">
        <v>-122162</v>
      </c>
      <c r="N1086"/>
      <c r="O1086" s="23">
        <f t="shared" si="40"/>
        <v>122162</v>
      </c>
    </row>
    <row r="1087" spans="1:15" x14ac:dyDescent="0.25">
      <c r="A1087" s="118" t="s">
        <v>13</v>
      </c>
      <c r="B1087" s="29">
        <f t="shared" si="41"/>
        <v>10</v>
      </c>
      <c r="C1087" s="63" t="s">
        <v>1232</v>
      </c>
      <c r="D1087" s="30" t="s">
        <v>700</v>
      </c>
      <c r="E1087" s="62">
        <v>45951</v>
      </c>
      <c r="F1087" s="63" t="s">
        <v>1129</v>
      </c>
      <c r="G1087" s="63" t="s">
        <v>489</v>
      </c>
      <c r="H1087" s="63" t="s">
        <v>760</v>
      </c>
      <c r="I1087" s="23">
        <v>-158320</v>
      </c>
      <c r="K1087" s="23">
        <v>-12665</v>
      </c>
      <c r="L1087" s="23">
        <v>-170985</v>
      </c>
      <c r="N1087"/>
      <c r="O1087" s="23">
        <f t="shared" si="40"/>
        <v>170985</v>
      </c>
    </row>
    <row r="1088" spans="1:15" x14ac:dyDescent="0.25">
      <c r="A1088" s="118" t="s">
        <v>13</v>
      </c>
      <c r="B1088" s="29">
        <f t="shared" si="41"/>
        <v>10</v>
      </c>
      <c r="C1088" s="63" t="s">
        <v>1232</v>
      </c>
      <c r="D1088" s="30" t="s">
        <v>700</v>
      </c>
      <c r="E1088" s="62">
        <v>45951</v>
      </c>
      <c r="F1088" s="63" t="s">
        <v>1088</v>
      </c>
      <c r="G1088" s="63" t="s">
        <v>489</v>
      </c>
      <c r="H1088" s="63" t="s">
        <v>730</v>
      </c>
      <c r="I1088" s="23">
        <v>-218618</v>
      </c>
      <c r="K1088" s="23">
        <v>-17489</v>
      </c>
      <c r="L1088" s="23">
        <v>-236107</v>
      </c>
      <c r="N1088"/>
      <c r="O1088" s="23">
        <f t="shared" si="40"/>
        <v>236107</v>
      </c>
    </row>
    <row r="1089" spans="1:15" x14ac:dyDescent="0.25">
      <c r="A1089" s="118" t="s">
        <v>13</v>
      </c>
      <c r="B1089" s="29">
        <f t="shared" si="41"/>
        <v>10</v>
      </c>
      <c r="C1089" s="63" t="s">
        <v>1232</v>
      </c>
      <c r="D1089" s="30" t="s">
        <v>700</v>
      </c>
      <c r="E1089" s="62">
        <v>45952</v>
      </c>
      <c r="F1089" s="63" t="s">
        <v>1086</v>
      </c>
      <c r="G1089" s="63" t="s">
        <v>489</v>
      </c>
      <c r="H1089" s="63" t="s">
        <v>1071</v>
      </c>
      <c r="I1089" s="23">
        <v>-139518</v>
      </c>
      <c r="K1089" s="23">
        <v>-11161</v>
      </c>
      <c r="L1089" s="23">
        <v>-150679</v>
      </c>
      <c r="N1089"/>
      <c r="O1089" s="23">
        <f t="shared" si="40"/>
        <v>150679</v>
      </c>
    </row>
    <row r="1090" spans="1:15" x14ac:dyDescent="0.25">
      <c r="A1090" s="118" t="s">
        <v>13</v>
      </c>
      <c r="B1090" s="29">
        <f t="shared" si="41"/>
        <v>10</v>
      </c>
      <c r="C1090" s="63" t="s">
        <v>1232</v>
      </c>
      <c r="D1090" s="30" t="s">
        <v>700</v>
      </c>
      <c r="E1090" s="62">
        <v>45952</v>
      </c>
      <c r="F1090" s="63" t="s">
        <v>1132</v>
      </c>
      <c r="G1090" s="63" t="s">
        <v>489</v>
      </c>
      <c r="H1090" s="63" t="s">
        <v>785</v>
      </c>
      <c r="I1090" s="23">
        <v>-226226</v>
      </c>
      <c r="K1090" s="23">
        <v>-18098</v>
      </c>
      <c r="L1090" s="23">
        <v>-244324</v>
      </c>
      <c r="N1090"/>
      <c r="O1090" s="23">
        <f t="shared" si="40"/>
        <v>244324</v>
      </c>
    </row>
    <row r="1091" spans="1:15" x14ac:dyDescent="0.25">
      <c r="A1091" s="118" t="s">
        <v>13</v>
      </c>
      <c r="B1091" s="29">
        <f t="shared" si="41"/>
        <v>10</v>
      </c>
      <c r="C1091" s="63" t="s">
        <v>1232</v>
      </c>
      <c r="D1091" s="30" t="s">
        <v>700</v>
      </c>
      <c r="E1091" s="62">
        <v>45952</v>
      </c>
      <c r="F1091" s="63" t="s">
        <v>487</v>
      </c>
      <c r="G1091" s="63" t="s">
        <v>489</v>
      </c>
      <c r="H1091" s="63" t="s">
        <v>728</v>
      </c>
      <c r="I1091" s="23">
        <v>-212052</v>
      </c>
      <c r="K1091" s="23">
        <v>-16964</v>
      </c>
      <c r="L1091" s="23">
        <v>-229016</v>
      </c>
      <c r="N1091"/>
      <c r="O1091" s="23">
        <f t="shared" si="40"/>
        <v>229016</v>
      </c>
    </row>
    <row r="1092" spans="1:15" x14ac:dyDescent="0.25">
      <c r="A1092" s="118" t="s">
        <v>13</v>
      </c>
      <c r="B1092" s="29">
        <f t="shared" si="41"/>
        <v>10</v>
      </c>
      <c r="C1092" s="63" t="s">
        <v>1232</v>
      </c>
      <c r="D1092" s="30" t="s">
        <v>700</v>
      </c>
      <c r="E1092" s="62">
        <v>45952</v>
      </c>
      <c r="F1092" s="63" t="s">
        <v>1116</v>
      </c>
      <c r="G1092" s="63" t="s">
        <v>489</v>
      </c>
      <c r="H1092" s="63" t="s">
        <v>752</v>
      </c>
      <c r="I1092" s="23">
        <v>-249045</v>
      </c>
      <c r="K1092" s="23">
        <v>-19924</v>
      </c>
      <c r="L1092" s="23">
        <v>-268969</v>
      </c>
      <c r="N1092"/>
      <c r="O1092" s="23">
        <f t="shared" si="40"/>
        <v>268969</v>
      </c>
    </row>
    <row r="1093" spans="1:15" x14ac:dyDescent="0.25">
      <c r="A1093" s="118" t="s">
        <v>13</v>
      </c>
      <c r="B1093" s="29">
        <f t="shared" si="41"/>
        <v>10</v>
      </c>
      <c r="C1093" s="63" t="s">
        <v>1232</v>
      </c>
      <c r="D1093" s="30" t="s">
        <v>700</v>
      </c>
      <c r="E1093" s="62">
        <v>45952</v>
      </c>
      <c r="F1093" s="63" t="s">
        <v>487</v>
      </c>
      <c r="G1093" s="63" t="s">
        <v>489</v>
      </c>
      <c r="H1093" s="63" t="s">
        <v>713</v>
      </c>
      <c r="I1093" s="23">
        <v>-887836</v>
      </c>
      <c r="K1093" s="23">
        <v>-71027</v>
      </c>
      <c r="L1093" s="23">
        <v>-958863</v>
      </c>
      <c r="N1093"/>
      <c r="O1093" s="23">
        <f t="shared" si="40"/>
        <v>958863</v>
      </c>
    </row>
    <row r="1094" spans="1:15" x14ac:dyDescent="0.25">
      <c r="A1094" s="118" t="s">
        <v>13</v>
      </c>
      <c r="B1094" s="29">
        <f t="shared" si="41"/>
        <v>10</v>
      </c>
      <c r="C1094" s="63" t="s">
        <v>1232</v>
      </c>
      <c r="D1094" s="30" t="s">
        <v>700</v>
      </c>
      <c r="E1094" s="62">
        <v>45954</v>
      </c>
      <c r="F1094" s="63" t="s">
        <v>1118</v>
      </c>
      <c r="G1094" s="63" t="s">
        <v>489</v>
      </c>
      <c r="H1094" s="63" t="s">
        <v>756</v>
      </c>
      <c r="I1094" s="23">
        <v>-105505</v>
      </c>
      <c r="K1094" s="23">
        <v>-8440</v>
      </c>
      <c r="L1094" s="23">
        <v>-113945</v>
      </c>
      <c r="N1094"/>
      <c r="O1094" s="23">
        <f t="shared" si="40"/>
        <v>113945</v>
      </c>
    </row>
    <row r="1095" spans="1:15" x14ac:dyDescent="0.25">
      <c r="A1095" s="118" t="s">
        <v>13</v>
      </c>
      <c r="B1095" s="29">
        <f t="shared" si="41"/>
        <v>10</v>
      </c>
      <c r="C1095" s="63" t="s">
        <v>1232</v>
      </c>
      <c r="D1095" s="30" t="s">
        <v>700</v>
      </c>
      <c r="E1095" s="62">
        <v>45954</v>
      </c>
      <c r="F1095" s="63" t="s">
        <v>1114</v>
      </c>
      <c r="G1095" s="63" t="s">
        <v>489</v>
      </c>
      <c r="H1095" s="63" t="s">
        <v>1069</v>
      </c>
      <c r="I1095" s="23">
        <v>-1073272</v>
      </c>
      <c r="K1095" s="23">
        <v>-85861</v>
      </c>
      <c r="L1095" s="23">
        <v>-1159133</v>
      </c>
      <c r="N1095"/>
      <c r="O1095" s="23">
        <f t="shared" si="40"/>
        <v>1159133</v>
      </c>
    </row>
    <row r="1096" spans="1:15" x14ac:dyDescent="0.25">
      <c r="A1096" s="118" t="s">
        <v>13</v>
      </c>
      <c r="B1096" s="29">
        <f t="shared" si="41"/>
        <v>10</v>
      </c>
      <c r="C1096" s="63" t="s">
        <v>1232</v>
      </c>
      <c r="D1096" s="30" t="s">
        <v>700</v>
      </c>
      <c r="E1096" s="62">
        <v>45954</v>
      </c>
      <c r="F1096" s="63" t="s">
        <v>1108</v>
      </c>
      <c r="G1096" s="63" t="s">
        <v>489</v>
      </c>
      <c r="H1096" s="63" t="s">
        <v>740</v>
      </c>
      <c r="I1096" s="23">
        <v>-403915</v>
      </c>
      <c r="K1096" s="23">
        <v>-32313</v>
      </c>
      <c r="L1096" s="23">
        <v>-436228</v>
      </c>
      <c r="N1096"/>
      <c r="O1096" s="23">
        <f t="shared" si="40"/>
        <v>436228</v>
      </c>
    </row>
    <row r="1097" spans="1:15" x14ac:dyDescent="0.25">
      <c r="A1097" s="118" t="s">
        <v>13</v>
      </c>
      <c r="B1097" s="29">
        <f t="shared" si="41"/>
        <v>10</v>
      </c>
      <c r="C1097" s="63" t="s">
        <v>1232</v>
      </c>
      <c r="D1097" s="30" t="s">
        <v>700</v>
      </c>
      <c r="E1097" s="62">
        <v>45954</v>
      </c>
      <c r="F1097" s="63" t="s">
        <v>487</v>
      </c>
      <c r="G1097" s="63" t="s">
        <v>489</v>
      </c>
      <c r="H1097" s="63" t="s">
        <v>748</v>
      </c>
      <c r="I1097" s="23">
        <v>-211010</v>
      </c>
      <c r="K1097" s="23">
        <v>-16881</v>
      </c>
      <c r="L1097" s="23">
        <v>-227891</v>
      </c>
      <c r="N1097"/>
      <c r="O1097" s="23">
        <f t="shared" si="40"/>
        <v>227891</v>
      </c>
    </row>
    <row r="1098" spans="1:15" x14ac:dyDescent="0.25">
      <c r="A1098" s="118" t="s">
        <v>13</v>
      </c>
      <c r="B1098" s="29">
        <f t="shared" si="41"/>
        <v>10</v>
      </c>
      <c r="C1098" s="63" t="s">
        <v>1232</v>
      </c>
      <c r="D1098" s="30" t="s">
        <v>700</v>
      </c>
      <c r="E1098" s="62">
        <v>45954</v>
      </c>
      <c r="F1098" s="63" t="s">
        <v>487</v>
      </c>
      <c r="G1098" s="63" t="s">
        <v>489</v>
      </c>
      <c r="H1098" s="63" t="s">
        <v>720</v>
      </c>
      <c r="I1098" s="23">
        <v>-317036</v>
      </c>
      <c r="K1098" s="23">
        <v>-25363</v>
      </c>
      <c r="L1098" s="23">
        <v>-342399</v>
      </c>
      <c r="N1098"/>
      <c r="O1098" s="23">
        <f t="shared" si="40"/>
        <v>342399</v>
      </c>
    </row>
    <row r="1099" spans="1:15" x14ac:dyDescent="0.25">
      <c r="A1099" s="118" t="s">
        <v>13</v>
      </c>
      <c r="B1099" s="29">
        <f t="shared" si="41"/>
        <v>10</v>
      </c>
      <c r="C1099" s="63" t="s">
        <v>1232</v>
      </c>
      <c r="D1099" s="30" t="s">
        <v>700</v>
      </c>
      <c r="E1099" s="62">
        <v>45955</v>
      </c>
      <c r="F1099" s="63" t="s">
        <v>1092</v>
      </c>
      <c r="G1099" s="63" t="s">
        <v>489</v>
      </c>
      <c r="H1099" s="63" t="s">
        <v>764</v>
      </c>
      <c r="I1099" s="23">
        <v>-158320</v>
      </c>
      <c r="K1099" s="23">
        <v>-12665</v>
      </c>
      <c r="L1099" s="23">
        <v>-170985</v>
      </c>
      <c r="N1099"/>
      <c r="O1099" s="23">
        <f t="shared" si="40"/>
        <v>170985</v>
      </c>
    </row>
    <row r="1100" spans="1:15" x14ac:dyDescent="0.25">
      <c r="A1100" s="118" t="s">
        <v>13</v>
      </c>
      <c r="B1100" s="29">
        <f t="shared" si="41"/>
        <v>10</v>
      </c>
      <c r="C1100" s="63" t="s">
        <v>1232</v>
      </c>
      <c r="D1100" s="30" t="s">
        <v>700</v>
      </c>
      <c r="E1100" s="62">
        <v>45955</v>
      </c>
      <c r="F1100" s="63" t="s">
        <v>487</v>
      </c>
      <c r="G1100" s="63" t="s">
        <v>489</v>
      </c>
      <c r="H1100" s="63" t="s">
        <v>1234</v>
      </c>
      <c r="I1100" s="23">
        <v>-934895</v>
      </c>
      <c r="K1100" s="23">
        <v>-74791</v>
      </c>
      <c r="L1100" s="23">
        <v>-1009686</v>
      </c>
      <c r="N1100"/>
      <c r="O1100" s="23">
        <f t="shared" si="40"/>
        <v>1009686</v>
      </c>
    </row>
    <row r="1101" spans="1:15" x14ac:dyDescent="0.25">
      <c r="A1101" s="118" t="s">
        <v>13</v>
      </c>
      <c r="B1101" s="29">
        <f t="shared" si="41"/>
        <v>10</v>
      </c>
      <c r="C1101" s="63" t="s">
        <v>1232</v>
      </c>
      <c r="D1101" s="30" t="s">
        <v>700</v>
      </c>
      <c r="E1101" s="62">
        <v>45959</v>
      </c>
      <c r="F1101" s="63" t="s">
        <v>1115</v>
      </c>
      <c r="G1101" s="63" t="s">
        <v>489</v>
      </c>
      <c r="H1101" s="63" t="s">
        <v>718</v>
      </c>
      <c r="I1101" s="23">
        <v>-209277</v>
      </c>
      <c r="K1101" s="23">
        <v>-16742</v>
      </c>
      <c r="L1101" s="23">
        <v>-226019</v>
      </c>
      <c r="N1101"/>
      <c r="O1101" s="23">
        <f t="shared" si="40"/>
        <v>226019</v>
      </c>
    </row>
    <row r="1102" spans="1:15" x14ac:dyDescent="0.25">
      <c r="A1102" s="118" t="s">
        <v>15</v>
      </c>
      <c r="B1102" s="119">
        <f t="shared" si="41"/>
        <v>8</v>
      </c>
      <c r="E1102" s="22">
        <v>45894</v>
      </c>
      <c r="F1102" s="63" t="s">
        <v>487</v>
      </c>
      <c r="G1102" s="63" t="s">
        <v>489</v>
      </c>
      <c r="H1102" s="82" t="s">
        <v>1065</v>
      </c>
      <c r="L1102" s="23">
        <v>-150388295</v>
      </c>
      <c r="N1102"/>
      <c r="O1102"/>
    </row>
    <row r="1103" spans="1:15" x14ac:dyDescent="0.25">
      <c r="A1103" s="118" t="s">
        <v>15</v>
      </c>
      <c r="B1103" s="119">
        <f t="shared" si="41"/>
        <v>10</v>
      </c>
      <c r="E1103" s="22">
        <v>45957</v>
      </c>
      <c r="F1103" s="63" t="s">
        <v>487</v>
      </c>
      <c r="G1103" s="63" t="s">
        <v>489</v>
      </c>
      <c r="H1103" s="82" t="s">
        <v>1065</v>
      </c>
      <c r="L1103" s="23">
        <v>-144520073</v>
      </c>
      <c r="N1103"/>
      <c r="O1103"/>
    </row>
    <row r="1104" spans="1:15" x14ac:dyDescent="0.25">
      <c r="A1104" s="16" t="s">
        <v>562</v>
      </c>
      <c r="B1104" s="29">
        <v>10</v>
      </c>
      <c r="C1104">
        <v>2510</v>
      </c>
      <c r="D1104" t="s">
        <v>1077</v>
      </c>
      <c r="E1104" s="22">
        <v>45961</v>
      </c>
      <c r="H1104" s="121" t="s">
        <v>1245</v>
      </c>
      <c r="L1104" s="26">
        <v>-700422</v>
      </c>
      <c r="N1104" s="71">
        <f t="shared" ref="N1104:N1109" si="42">L1104/1.08</f>
        <v>-648538.88888888888</v>
      </c>
      <c r="O1104" s="71">
        <f t="shared" ref="O1104:O1109" si="43">L1104-N1104</f>
        <v>-51883.111111111124</v>
      </c>
    </row>
    <row r="1105" spans="1:15" x14ac:dyDescent="0.25">
      <c r="A1105" s="16" t="s">
        <v>562</v>
      </c>
      <c r="B1105" s="29">
        <v>10</v>
      </c>
      <c r="C1105">
        <v>2510</v>
      </c>
      <c r="D1105" t="s">
        <v>1077</v>
      </c>
      <c r="E1105" s="22">
        <v>45961</v>
      </c>
      <c r="H1105" s="121" t="s">
        <v>1243</v>
      </c>
      <c r="L1105" s="26">
        <v>-3240000</v>
      </c>
      <c r="O1105" s="71">
        <f t="shared" si="43"/>
        <v>-3240000</v>
      </c>
    </row>
    <row r="1106" spans="1:15" x14ac:dyDescent="0.25">
      <c r="A1106" s="16" t="s">
        <v>562</v>
      </c>
      <c r="B1106" s="29">
        <v>10</v>
      </c>
      <c r="C1106">
        <v>2510</v>
      </c>
      <c r="D1106" t="s">
        <v>1077</v>
      </c>
      <c r="E1106" s="22">
        <v>45961</v>
      </c>
      <c r="H1106" s="121" t="s">
        <v>1239</v>
      </c>
      <c r="L1106" s="26">
        <v>-10800000</v>
      </c>
      <c r="O1106" s="71">
        <f t="shared" si="43"/>
        <v>-10800000</v>
      </c>
    </row>
    <row r="1107" spans="1:15" x14ac:dyDescent="0.25">
      <c r="A1107" s="16" t="s">
        <v>562</v>
      </c>
      <c r="B1107" s="29">
        <v>10</v>
      </c>
      <c r="C1107">
        <v>2510</v>
      </c>
      <c r="D1107" t="s">
        <v>1077</v>
      </c>
      <c r="E1107" s="22">
        <v>45961</v>
      </c>
      <c r="H1107" t="s">
        <v>1246</v>
      </c>
      <c r="L1107" s="26">
        <v>-2801687</v>
      </c>
      <c r="N1107" s="71">
        <f t="shared" si="42"/>
        <v>-2594154.6296296297</v>
      </c>
      <c r="O1107" s="71">
        <f t="shared" si="43"/>
        <v>-207532.37037037034</v>
      </c>
    </row>
    <row r="1108" spans="1:15" x14ac:dyDescent="0.25">
      <c r="A1108" s="16" t="s">
        <v>562</v>
      </c>
      <c r="B1108" s="29">
        <v>10</v>
      </c>
      <c r="C1108">
        <v>2510</v>
      </c>
      <c r="D1108" t="s">
        <v>1077</v>
      </c>
      <c r="E1108" s="22">
        <v>45961</v>
      </c>
      <c r="H1108" t="s">
        <v>1247</v>
      </c>
      <c r="L1108" s="26">
        <v>-6504166</v>
      </c>
      <c r="N1108" s="71">
        <f t="shared" ref="N1108" si="44">L1108/1.08</f>
        <v>-6022375.9259259254</v>
      </c>
      <c r="O1108" s="71">
        <f t="shared" ref="O1108" si="45">L1108-N1108</f>
        <v>-481790.07407407463</v>
      </c>
    </row>
    <row r="1109" spans="1:15" x14ac:dyDescent="0.25">
      <c r="A1109" s="16" t="s">
        <v>562</v>
      </c>
      <c r="B1109" s="29">
        <v>10</v>
      </c>
      <c r="C1109">
        <v>2510</v>
      </c>
      <c r="D1109" t="s">
        <v>1077</v>
      </c>
      <c r="E1109" s="22">
        <v>45961</v>
      </c>
      <c r="H1109" s="89" t="s">
        <v>1242</v>
      </c>
      <c r="L1109" s="26">
        <v>-2369806</v>
      </c>
      <c r="N1109" s="71">
        <f t="shared" si="42"/>
        <v>-2194264.8148148148</v>
      </c>
      <c r="O1109" s="71">
        <f t="shared" si="43"/>
        <v>-175541.18518518517</v>
      </c>
    </row>
    <row r="1110" spans="1:15" x14ac:dyDescent="0.25">
      <c r="A1110" s="16" t="s">
        <v>562</v>
      </c>
      <c r="B1110" s="29">
        <v>10</v>
      </c>
      <c r="E1110" s="22">
        <v>45961</v>
      </c>
      <c r="H1110" t="s">
        <v>1248</v>
      </c>
      <c r="L1110" s="26">
        <v>-2071607</v>
      </c>
    </row>
    <row r="1111" spans="1:15" x14ac:dyDescent="0.25">
      <c r="A1111" s="16" t="s">
        <v>562</v>
      </c>
      <c r="B1111" s="29">
        <v>10</v>
      </c>
      <c r="E1111" s="22">
        <v>45961</v>
      </c>
      <c r="H1111" s="124" t="s">
        <v>1249</v>
      </c>
      <c r="L1111" s="26">
        <v>-2369806</v>
      </c>
    </row>
    <row r="1112" spans="1:15" x14ac:dyDescent="0.25">
      <c r="A1112" s="16" t="s">
        <v>562</v>
      </c>
      <c r="B1112" s="29">
        <v>10</v>
      </c>
      <c r="E1112" s="22">
        <v>45961</v>
      </c>
      <c r="H1112" s="124" t="s">
        <v>1244</v>
      </c>
      <c r="L1112" s="26">
        <v>-4552741</v>
      </c>
    </row>
    <row r="1113" spans="1:15" x14ac:dyDescent="0.25">
      <c r="A1113" s="16" t="s">
        <v>562</v>
      </c>
      <c r="B1113" s="29">
        <v>10</v>
      </c>
      <c r="E1113" s="22">
        <v>45961</v>
      </c>
      <c r="H1113" s="124" t="s">
        <v>1250</v>
      </c>
      <c r="L1113" s="26">
        <v>-3131636</v>
      </c>
    </row>
    <row r="1114" spans="1:15" x14ac:dyDescent="0.25">
      <c r="A1114" s="16" t="s">
        <v>562</v>
      </c>
      <c r="B1114" s="29">
        <v>10</v>
      </c>
      <c r="E1114" s="22">
        <v>45961</v>
      </c>
      <c r="H1114" s="124" t="s">
        <v>1251</v>
      </c>
      <c r="L1114" s="26">
        <v>-1445370</v>
      </c>
    </row>
    <row r="1115" spans="1:15" x14ac:dyDescent="0.25">
      <c r="A1115" s="16" t="s">
        <v>562</v>
      </c>
      <c r="B1115" s="29">
        <v>10</v>
      </c>
      <c r="E1115" s="22">
        <v>45961</v>
      </c>
      <c r="H1115" s="124" t="s">
        <v>1252</v>
      </c>
      <c r="L1115" s="26">
        <v>-2071607</v>
      </c>
    </row>
    <row r="1116" spans="1:15" x14ac:dyDescent="0.25">
      <c r="A1116" s="16" t="s">
        <v>13</v>
      </c>
      <c r="B1116" s="29">
        <f>MONTH(E1116)</f>
        <v>11</v>
      </c>
      <c r="C1116" s="63" t="s">
        <v>1256</v>
      </c>
      <c r="E1116" s="62">
        <v>45964</v>
      </c>
      <c r="F1116" s="63" t="s">
        <v>1254</v>
      </c>
      <c r="G1116" s="28" t="s">
        <v>489</v>
      </c>
      <c r="H1116" s="63" t="s">
        <v>1257</v>
      </c>
      <c r="L1116" s="64">
        <v>-119642</v>
      </c>
      <c r="O1116" s="23">
        <f t="shared" ref="O1116:O1175" si="46">-L1116</f>
        <v>119642</v>
      </c>
    </row>
    <row r="1117" spans="1:15" x14ac:dyDescent="0.25">
      <c r="A1117" s="16" t="s">
        <v>13</v>
      </c>
      <c r="B1117" s="29">
        <f t="shared" ref="B1117:B1131" si="47">MONTH(E1117)</f>
        <v>11</v>
      </c>
      <c r="C1117" s="63" t="s">
        <v>1256</v>
      </c>
      <c r="E1117" s="62">
        <v>45985</v>
      </c>
      <c r="F1117" s="63" t="s">
        <v>1255</v>
      </c>
      <c r="G1117" s="28" t="s">
        <v>489</v>
      </c>
      <c r="H1117" s="63" t="s">
        <v>1257</v>
      </c>
      <c r="L1117" s="64">
        <v>-119642</v>
      </c>
      <c r="O1117" s="23">
        <f t="shared" si="46"/>
        <v>119642</v>
      </c>
    </row>
    <row r="1118" spans="1:15" x14ac:dyDescent="0.25">
      <c r="A1118" s="16" t="s">
        <v>13</v>
      </c>
      <c r="B1118" s="29">
        <f t="shared" si="47"/>
        <v>11</v>
      </c>
      <c r="C1118" s="63" t="s">
        <v>1256</v>
      </c>
      <c r="E1118" s="62">
        <v>45965</v>
      </c>
      <c r="F1118" s="63" t="s">
        <v>1258</v>
      </c>
      <c r="G1118" s="28" t="s">
        <v>489</v>
      </c>
      <c r="H1118" s="63" t="s">
        <v>734</v>
      </c>
      <c r="L1118" s="64">
        <v>-244324</v>
      </c>
      <c r="O1118" s="23">
        <f t="shared" si="46"/>
        <v>244324</v>
      </c>
    </row>
    <row r="1119" spans="1:15" x14ac:dyDescent="0.25">
      <c r="A1119" s="16" t="s">
        <v>13</v>
      </c>
      <c r="B1119" s="29">
        <f t="shared" si="47"/>
        <v>11</v>
      </c>
      <c r="C1119" s="63" t="s">
        <v>1256</v>
      </c>
      <c r="E1119" s="62">
        <v>45964</v>
      </c>
      <c r="F1119" s="63" t="s">
        <v>1259</v>
      </c>
      <c r="G1119" s="28" t="s">
        <v>489</v>
      </c>
      <c r="H1119" s="63" t="s">
        <v>1316</v>
      </c>
      <c r="L1119" s="64">
        <v>-239285</v>
      </c>
      <c r="O1119" s="23">
        <f t="shared" si="46"/>
        <v>239285</v>
      </c>
    </row>
    <row r="1120" spans="1:15" x14ac:dyDescent="0.25">
      <c r="A1120" s="16" t="s">
        <v>13</v>
      </c>
      <c r="B1120" s="29">
        <f t="shared" si="47"/>
        <v>11</v>
      </c>
      <c r="C1120" s="63" t="s">
        <v>1256</v>
      </c>
      <c r="E1120" s="62">
        <v>45978</v>
      </c>
      <c r="F1120" s="63" t="s">
        <v>1260</v>
      </c>
      <c r="G1120" s="28" t="s">
        <v>489</v>
      </c>
      <c r="H1120" s="63" t="s">
        <v>716</v>
      </c>
      <c r="L1120" s="64">
        <v>-119642</v>
      </c>
      <c r="O1120" s="23">
        <f t="shared" si="46"/>
        <v>119642</v>
      </c>
    </row>
    <row r="1121" spans="1:15" x14ac:dyDescent="0.25">
      <c r="A1121" s="16" t="s">
        <v>13</v>
      </c>
      <c r="B1121" s="29">
        <f t="shared" si="47"/>
        <v>11</v>
      </c>
      <c r="C1121" s="63" t="s">
        <v>1256</v>
      </c>
      <c r="E1121" s="62">
        <v>45967</v>
      </c>
      <c r="F1121" s="63" t="s">
        <v>1261</v>
      </c>
      <c r="G1121" s="28" t="s">
        <v>489</v>
      </c>
      <c r="H1121" s="63" t="s">
        <v>762</v>
      </c>
      <c r="L1121" s="64">
        <v>-122162</v>
      </c>
      <c r="O1121" s="23">
        <f t="shared" si="46"/>
        <v>122162</v>
      </c>
    </row>
    <row r="1122" spans="1:15" x14ac:dyDescent="0.25">
      <c r="A1122" s="16" t="s">
        <v>13</v>
      </c>
      <c r="B1122" s="29">
        <f t="shared" si="47"/>
        <v>11</v>
      </c>
      <c r="C1122" s="63" t="s">
        <v>1256</v>
      </c>
      <c r="E1122" s="62">
        <v>45971</v>
      </c>
      <c r="F1122" s="63" t="s">
        <v>1262</v>
      </c>
      <c r="G1122" s="28" t="s">
        <v>489</v>
      </c>
      <c r="H1122" s="63" t="s">
        <v>776</v>
      </c>
      <c r="L1122" s="64">
        <v>-366486</v>
      </c>
      <c r="O1122" s="23">
        <f t="shared" si="46"/>
        <v>366486</v>
      </c>
    </row>
    <row r="1123" spans="1:15" x14ac:dyDescent="0.25">
      <c r="A1123" s="16" t="s">
        <v>13</v>
      </c>
      <c r="B1123" s="29">
        <f t="shared" si="47"/>
        <v>11</v>
      </c>
      <c r="C1123" s="63" t="s">
        <v>1256</v>
      </c>
      <c r="E1123" s="62">
        <v>45969</v>
      </c>
      <c r="F1123" s="63" t="s">
        <v>1263</v>
      </c>
      <c r="G1123" s="28" t="s">
        <v>489</v>
      </c>
      <c r="H1123" s="63" t="s">
        <v>1067</v>
      </c>
      <c r="L1123" s="64">
        <v>-458032</v>
      </c>
      <c r="O1123" s="23">
        <f t="shared" si="46"/>
        <v>458032</v>
      </c>
    </row>
    <row r="1124" spans="1:15" x14ac:dyDescent="0.25">
      <c r="A1124" s="16" t="s">
        <v>13</v>
      </c>
      <c r="B1124" s="29">
        <f t="shared" si="47"/>
        <v>11</v>
      </c>
      <c r="C1124" s="63" t="s">
        <v>1256</v>
      </c>
      <c r="E1124" s="62">
        <v>45984</v>
      </c>
      <c r="F1124" s="63" t="s">
        <v>1264</v>
      </c>
      <c r="G1124" s="28" t="s">
        <v>489</v>
      </c>
      <c r="H1124" s="63" t="s">
        <v>1317</v>
      </c>
      <c r="L1124" s="64">
        <v>-114508</v>
      </c>
      <c r="O1124" s="23">
        <f t="shared" si="46"/>
        <v>114508</v>
      </c>
    </row>
    <row r="1125" spans="1:15" x14ac:dyDescent="0.25">
      <c r="A1125" s="16" t="s">
        <v>13</v>
      </c>
      <c r="B1125" s="29">
        <f t="shared" si="47"/>
        <v>11</v>
      </c>
      <c r="C1125" s="63" t="s">
        <v>1256</v>
      </c>
      <c r="E1125" s="62">
        <v>45973</v>
      </c>
      <c r="F1125" s="63" t="s">
        <v>1265</v>
      </c>
      <c r="G1125" s="28" t="s">
        <v>489</v>
      </c>
      <c r="H1125" s="63" t="s">
        <v>730</v>
      </c>
      <c r="L1125" s="64">
        <v>-171129</v>
      </c>
      <c r="O1125" s="23">
        <f t="shared" si="46"/>
        <v>171129</v>
      </c>
    </row>
    <row r="1126" spans="1:15" x14ac:dyDescent="0.25">
      <c r="A1126" s="16" t="s">
        <v>13</v>
      </c>
      <c r="B1126" s="29">
        <f t="shared" si="47"/>
        <v>11</v>
      </c>
      <c r="C1126" s="63" t="s">
        <v>1256</v>
      </c>
      <c r="E1126" s="62">
        <v>45966</v>
      </c>
      <c r="F1126" s="63" t="s">
        <v>1266</v>
      </c>
      <c r="G1126" s="28" t="s">
        <v>489</v>
      </c>
      <c r="H1126" s="63" t="s">
        <v>1070</v>
      </c>
      <c r="L1126" s="64">
        <v>-587848</v>
      </c>
      <c r="O1126" s="23">
        <f t="shared" si="46"/>
        <v>587848</v>
      </c>
    </row>
    <row r="1127" spans="1:15" x14ac:dyDescent="0.25">
      <c r="A1127" s="16" t="s">
        <v>13</v>
      </c>
      <c r="B1127" s="29">
        <f t="shared" si="47"/>
        <v>11</v>
      </c>
      <c r="C1127" s="63" t="s">
        <v>1256</v>
      </c>
      <c r="E1127" s="62">
        <v>45964</v>
      </c>
      <c r="F1127" s="63" t="s">
        <v>1267</v>
      </c>
      <c r="G1127" s="28" t="s">
        <v>489</v>
      </c>
      <c r="H1127" s="63" t="s">
        <v>703</v>
      </c>
      <c r="L1127" s="64">
        <v>-169358</v>
      </c>
      <c r="O1127" s="23">
        <f t="shared" si="46"/>
        <v>169358</v>
      </c>
    </row>
    <row r="1128" spans="1:15" x14ac:dyDescent="0.25">
      <c r="A1128" s="16" t="s">
        <v>13</v>
      </c>
      <c r="B1128" s="29">
        <f t="shared" si="47"/>
        <v>11</v>
      </c>
      <c r="C1128" s="63" t="s">
        <v>1256</v>
      </c>
      <c r="E1128" s="62">
        <v>45971</v>
      </c>
      <c r="F1128" s="63" t="s">
        <v>1268</v>
      </c>
      <c r="G1128" s="28" t="s">
        <v>489</v>
      </c>
      <c r="H1128" s="63" t="s">
        <v>767</v>
      </c>
      <c r="L1128" s="64">
        <v>-785350</v>
      </c>
      <c r="O1128" s="23">
        <f t="shared" si="46"/>
        <v>785350</v>
      </c>
    </row>
    <row r="1129" spans="1:15" x14ac:dyDescent="0.25">
      <c r="A1129" s="16" t="s">
        <v>13</v>
      </c>
      <c r="B1129" s="29">
        <f t="shared" si="47"/>
        <v>11</v>
      </c>
      <c r="C1129" s="63" t="s">
        <v>1256</v>
      </c>
      <c r="E1129" s="62">
        <v>45975</v>
      </c>
      <c r="F1129" s="63" t="s">
        <v>1269</v>
      </c>
      <c r="G1129" s="28" t="s">
        <v>489</v>
      </c>
      <c r="H1129" s="63" t="s">
        <v>732</v>
      </c>
      <c r="L1129" s="64">
        <v>-241804</v>
      </c>
      <c r="O1129" s="23">
        <f t="shared" si="46"/>
        <v>241804</v>
      </c>
    </row>
    <row r="1130" spans="1:15" x14ac:dyDescent="0.25">
      <c r="A1130" s="16" t="s">
        <v>13</v>
      </c>
      <c r="B1130" s="29">
        <f t="shared" si="47"/>
        <v>11</v>
      </c>
      <c r="C1130" s="63" t="s">
        <v>1256</v>
      </c>
      <c r="E1130" s="62">
        <v>45975</v>
      </c>
      <c r="F1130" s="63" t="s">
        <v>1270</v>
      </c>
      <c r="G1130" s="28" t="s">
        <v>489</v>
      </c>
      <c r="H1130" s="63" t="s">
        <v>705</v>
      </c>
      <c r="L1130" s="64">
        <v>-512757</v>
      </c>
      <c r="O1130" s="23">
        <f t="shared" si="46"/>
        <v>512757</v>
      </c>
    </row>
    <row r="1131" spans="1:15" x14ac:dyDescent="0.25">
      <c r="A1131" s="16" t="s">
        <v>13</v>
      </c>
      <c r="B1131" s="29">
        <f t="shared" si="47"/>
        <v>11</v>
      </c>
      <c r="C1131" s="63" t="s">
        <v>1256</v>
      </c>
      <c r="E1131" s="62">
        <v>45984</v>
      </c>
      <c r="F1131" s="63" t="s">
        <v>1271</v>
      </c>
      <c r="G1131" s="28" t="s">
        <v>489</v>
      </c>
      <c r="H1131" s="63" t="s">
        <v>720</v>
      </c>
      <c r="L1131" s="64">
        <v>-358832</v>
      </c>
      <c r="O1131" s="23">
        <f t="shared" si="46"/>
        <v>358832</v>
      </c>
    </row>
    <row r="1132" spans="1:15" x14ac:dyDescent="0.25">
      <c r="A1132" s="16" t="s">
        <v>13</v>
      </c>
      <c r="B1132" s="29">
        <f t="shared" ref="B1132:B1175" si="48">MONTH(E1132)</f>
        <v>11</v>
      </c>
      <c r="C1132" s="63" t="s">
        <v>1256</v>
      </c>
      <c r="E1132" s="62">
        <v>45985</v>
      </c>
      <c r="F1132" s="63" t="s">
        <v>1272</v>
      </c>
      <c r="G1132" s="28" t="s">
        <v>489</v>
      </c>
      <c r="H1132" s="63" t="s">
        <v>767</v>
      </c>
      <c r="L1132" s="64">
        <v>-222616</v>
      </c>
      <c r="O1132" s="23">
        <f t="shared" si="46"/>
        <v>222616</v>
      </c>
    </row>
    <row r="1133" spans="1:15" x14ac:dyDescent="0.25">
      <c r="A1133" s="16" t="s">
        <v>13</v>
      </c>
      <c r="B1133" s="29">
        <f t="shared" si="48"/>
        <v>11</v>
      </c>
      <c r="C1133" s="63" t="s">
        <v>1256</v>
      </c>
      <c r="E1133" s="62">
        <v>45972</v>
      </c>
      <c r="F1133" s="63" t="s">
        <v>1273</v>
      </c>
      <c r="G1133" s="28" t="s">
        <v>489</v>
      </c>
      <c r="H1133" s="63" t="s">
        <v>722</v>
      </c>
      <c r="L1133" s="64">
        <v>-165995</v>
      </c>
      <c r="O1133" s="23">
        <f t="shared" si="46"/>
        <v>165995</v>
      </c>
    </row>
    <row r="1134" spans="1:15" x14ac:dyDescent="0.25">
      <c r="A1134" s="16" t="s">
        <v>13</v>
      </c>
      <c r="B1134" s="29">
        <f t="shared" si="48"/>
        <v>11</v>
      </c>
      <c r="C1134" s="63" t="s">
        <v>1256</v>
      </c>
      <c r="E1134" s="62">
        <v>45971</v>
      </c>
      <c r="F1134" s="63" t="s">
        <v>1274</v>
      </c>
      <c r="G1134" s="28" t="s">
        <v>489</v>
      </c>
      <c r="H1134" s="63" t="s">
        <v>764</v>
      </c>
      <c r="L1134" s="64">
        <v>-114508</v>
      </c>
      <c r="O1134" s="23">
        <f t="shared" si="46"/>
        <v>114508</v>
      </c>
    </row>
    <row r="1135" spans="1:15" x14ac:dyDescent="0.25">
      <c r="A1135" s="16" t="s">
        <v>13</v>
      </c>
      <c r="B1135" s="29">
        <f t="shared" si="48"/>
        <v>11</v>
      </c>
      <c r="C1135" s="63" t="s">
        <v>1256</v>
      </c>
      <c r="E1135" s="62">
        <v>45969</v>
      </c>
      <c r="F1135" s="63" t="s">
        <v>1275</v>
      </c>
      <c r="G1135" s="28" t="s">
        <v>489</v>
      </c>
      <c r="H1135" s="63" t="s">
        <v>780</v>
      </c>
      <c r="L1135" s="64">
        <v>-234150</v>
      </c>
      <c r="O1135" s="23">
        <f t="shared" si="46"/>
        <v>234150</v>
      </c>
    </row>
    <row r="1136" spans="1:15" x14ac:dyDescent="0.25">
      <c r="A1136" s="16" t="s">
        <v>13</v>
      </c>
      <c r="B1136" s="29">
        <f t="shared" si="48"/>
        <v>11</v>
      </c>
      <c r="C1136" s="63" t="s">
        <v>1256</v>
      </c>
      <c r="E1136" s="62">
        <v>45963</v>
      </c>
      <c r="F1136" s="63" t="s">
        <v>1276</v>
      </c>
      <c r="G1136" s="28" t="s">
        <v>489</v>
      </c>
      <c r="H1136" s="63" t="s">
        <v>767</v>
      </c>
      <c r="L1136" s="64">
        <v>-855220</v>
      </c>
      <c r="O1136" s="23">
        <f t="shared" si="46"/>
        <v>855220</v>
      </c>
    </row>
    <row r="1137" spans="1:15" x14ac:dyDescent="0.25">
      <c r="A1137" s="16" t="s">
        <v>13</v>
      </c>
      <c r="B1137" s="29">
        <f t="shared" si="48"/>
        <v>11</v>
      </c>
      <c r="C1137" s="63" t="s">
        <v>1256</v>
      </c>
      <c r="E1137" s="62">
        <v>45968</v>
      </c>
      <c r="F1137" s="63" t="s">
        <v>1277</v>
      </c>
      <c r="G1137" s="28" t="s">
        <v>489</v>
      </c>
      <c r="H1137" s="63" t="s">
        <v>736</v>
      </c>
      <c r="L1137" s="64">
        <v>-114508</v>
      </c>
      <c r="O1137" s="23">
        <f t="shared" si="46"/>
        <v>114508</v>
      </c>
    </row>
    <row r="1138" spans="1:15" x14ac:dyDescent="0.25">
      <c r="A1138" s="16" t="s">
        <v>13</v>
      </c>
      <c r="B1138" s="29">
        <f t="shared" si="48"/>
        <v>11</v>
      </c>
      <c r="C1138" s="63" t="s">
        <v>1256</v>
      </c>
      <c r="E1138" s="62">
        <v>45977</v>
      </c>
      <c r="F1138" s="63" t="s">
        <v>1278</v>
      </c>
      <c r="G1138" s="28" t="s">
        <v>489</v>
      </c>
      <c r="H1138" s="63" t="s">
        <v>722</v>
      </c>
      <c r="L1138" s="64">
        <v>-47196</v>
      </c>
      <c r="O1138" s="23">
        <f t="shared" si="46"/>
        <v>47196</v>
      </c>
    </row>
    <row r="1139" spans="1:15" x14ac:dyDescent="0.25">
      <c r="A1139" s="16" t="s">
        <v>13</v>
      </c>
      <c r="B1139" s="29">
        <f t="shared" si="48"/>
        <v>11</v>
      </c>
      <c r="C1139" s="63" t="s">
        <v>1256</v>
      </c>
      <c r="E1139" s="62">
        <v>45976</v>
      </c>
      <c r="F1139" s="63" t="s">
        <v>1279</v>
      </c>
      <c r="G1139" s="28" t="s">
        <v>489</v>
      </c>
      <c r="H1139" s="63" t="s">
        <v>780</v>
      </c>
      <c r="L1139" s="64">
        <v>-122162</v>
      </c>
      <c r="O1139" s="23">
        <f t="shared" si="46"/>
        <v>122162</v>
      </c>
    </row>
    <row r="1140" spans="1:15" x14ac:dyDescent="0.25">
      <c r="A1140" s="16" t="s">
        <v>13</v>
      </c>
      <c r="B1140" s="29">
        <f t="shared" si="48"/>
        <v>11</v>
      </c>
      <c r="C1140" s="63" t="s">
        <v>1256</v>
      </c>
      <c r="E1140" s="62">
        <v>45983</v>
      </c>
      <c r="F1140" s="63" t="s">
        <v>1280</v>
      </c>
      <c r="G1140" s="28" t="s">
        <v>489</v>
      </c>
      <c r="H1140" s="63" t="s">
        <v>1068</v>
      </c>
      <c r="L1140" s="64">
        <v>-114508</v>
      </c>
      <c r="O1140" s="23">
        <f t="shared" si="46"/>
        <v>114508</v>
      </c>
    </row>
    <row r="1141" spans="1:15" x14ac:dyDescent="0.25">
      <c r="A1141" s="16" t="s">
        <v>13</v>
      </c>
      <c r="B1141" s="29">
        <f t="shared" si="48"/>
        <v>11</v>
      </c>
      <c r="C1141" s="63" t="s">
        <v>1256</v>
      </c>
      <c r="E1141" s="62">
        <v>45971</v>
      </c>
      <c r="F1141" s="63" t="s">
        <v>1281</v>
      </c>
      <c r="G1141" s="28" t="s">
        <v>489</v>
      </c>
      <c r="H1141" s="63" t="s">
        <v>746</v>
      </c>
      <c r="L1141" s="64">
        <v>-114508</v>
      </c>
      <c r="O1141" s="23">
        <f t="shared" si="46"/>
        <v>114508</v>
      </c>
    </row>
    <row r="1142" spans="1:15" x14ac:dyDescent="0.25">
      <c r="A1142" s="16" t="s">
        <v>13</v>
      </c>
      <c r="B1142" s="29">
        <f t="shared" si="48"/>
        <v>11</v>
      </c>
      <c r="C1142" s="63" t="s">
        <v>1256</v>
      </c>
      <c r="E1142" s="62">
        <v>45963</v>
      </c>
      <c r="F1142" s="63" t="s">
        <v>1282</v>
      </c>
      <c r="G1142" s="28" t="s">
        <v>489</v>
      </c>
      <c r="H1142" s="63" t="s">
        <v>722</v>
      </c>
      <c r="L1142" s="64">
        <v>-229016</v>
      </c>
      <c r="O1142" s="23">
        <f t="shared" si="46"/>
        <v>229016</v>
      </c>
    </row>
    <row r="1143" spans="1:15" x14ac:dyDescent="0.25">
      <c r="A1143" s="16" t="s">
        <v>13</v>
      </c>
      <c r="B1143" s="29">
        <f t="shared" si="48"/>
        <v>11</v>
      </c>
      <c r="C1143" s="63" t="s">
        <v>1256</v>
      </c>
      <c r="E1143" s="62">
        <v>45966</v>
      </c>
      <c r="F1143" s="63" t="s">
        <v>1283</v>
      </c>
      <c r="G1143" s="28" t="s">
        <v>489</v>
      </c>
      <c r="H1143" s="63" t="s">
        <v>738</v>
      </c>
      <c r="L1143" s="64">
        <v>-113945</v>
      </c>
      <c r="O1143" s="23">
        <f t="shared" si="46"/>
        <v>113945</v>
      </c>
    </row>
    <row r="1144" spans="1:15" x14ac:dyDescent="0.25">
      <c r="A1144" s="16" t="s">
        <v>13</v>
      </c>
      <c r="B1144" s="29">
        <f t="shared" si="48"/>
        <v>11</v>
      </c>
      <c r="C1144" s="63" t="s">
        <v>1256</v>
      </c>
      <c r="E1144" s="62">
        <v>45974</v>
      </c>
      <c r="F1144" s="63" t="s">
        <v>1284</v>
      </c>
      <c r="G1144" s="28" t="s">
        <v>489</v>
      </c>
      <c r="H1144" s="63" t="s">
        <v>742</v>
      </c>
      <c r="L1144" s="64">
        <v>-114508</v>
      </c>
      <c r="O1144" s="23">
        <f t="shared" si="46"/>
        <v>114508</v>
      </c>
    </row>
    <row r="1145" spans="1:15" x14ac:dyDescent="0.25">
      <c r="A1145" s="16" t="s">
        <v>13</v>
      </c>
      <c r="B1145" s="29">
        <f t="shared" si="48"/>
        <v>11</v>
      </c>
      <c r="C1145" s="63" t="s">
        <v>1256</v>
      </c>
      <c r="E1145" s="62">
        <v>45967</v>
      </c>
      <c r="F1145" s="63" t="s">
        <v>1285</v>
      </c>
      <c r="G1145" s="28" t="s">
        <v>489</v>
      </c>
      <c r="H1145" s="63" t="s">
        <v>742</v>
      </c>
      <c r="L1145" s="64">
        <v>-51487</v>
      </c>
      <c r="O1145" s="23">
        <f t="shared" si="46"/>
        <v>51487</v>
      </c>
    </row>
    <row r="1146" spans="1:15" x14ac:dyDescent="0.25">
      <c r="A1146" s="16" t="s">
        <v>13</v>
      </c>
      <c r="B1146" s="29">
        <f t="shared" si="48"/>
        <v>11</v>
      </c>
      <c r="C1146" s="63" t="s">
        <v>1256</v>
      </c>
      <c r="E1146" s="62">
        <v>45972</v>
      </c>
      <c r="F1146" s="63" t="s">
        <v>1286</v>
      </c>
      <c r="G1146" s="28" t="s">
        <v>489</v>
      </c>
      <c r="H1146" s="63" t="s">
        <v>1317</v>
      </c>
      <c r="L1146" s="64">
        <v>-114508</v>
      </c>
      <c r="O1146" s="23">
        <f t="shared" si="46"/>
        <v>114508</v>
      </c>
    </row>
    <row r="1147" spans="1:15" x14ac:dyDescent="0.25">
      <c r="A1147" s="16" t="s">
        <v>13</v>
      </c>
      <c r="B1147" s="29">
        <f t="shared" si="48"/>
        <v>11</v>
      </c>
      <c r="C1147" s="63" t="s">
        <v>1256</v>
      </c>
      <c r="E1147" s="62">
        <v>45971</v>
      </c>
      <c r="F1147" s="63" t="s">
        <v>1287</v>
      </c>
      <c r="G1147" s="28" t="s">
        <v>489</v>
      </c>
      <c r="H1147" s="63" t="s">
        <v>736</v>
      </c>
      <c r="L1147" s="64">
        <v>-114508</v>
      </c>
      <c r="O1147" s="23">
        <f t="shared" si="46"/>
        <v>114508</v>
      </c>
    </row>
    <row r="1148" spans="1:15" x14ac:dyDescent="0.25">
      <c r="A1148" s="16" t="s">
        <v>13</v>
      </c>
      <c r="B1148" s="29">
        <f t="shared" si="48"/>
        <v>11</v>
      </c>
      <c r="C1148" s="63" t="s">
        <v>1256</v>
      </c>
      <c r="E1148" s="62">
        <v>45974</v>
      </c>
      <c r="F1148" s="63" t="s">
        <v>1288</v>
      </c>
      <c r="G1148" s="28" t="s">
        <v>489</v>
      </c>
      <c r="H1148" s="63" t="s">
        <v>760</v>
      </c>
      <c r="L1148" s="64">
        <v>-113945</v>
      </c>
      <c r="O1148" s="23">
        <f t="shared" si="46"/>
        <v>113945</v>
      </c>
    </row>
    <row r="1149" spans="1:15" x14ac:dyDescent="0.25">
      <c r="A1149" s="16" t="s">
        <v>13</v>
      </c>
      <c r="B1149" s="29">
        <f t="shared" si="48"/>
        <v>11</v>
      </c>
      <c r="C1149" s="63" t="s">
        <v>1256</v>
      </c>
      <c r="E1149" s="62">
        <v>45987</v>
      </c>
      <c r="F1149" s="63" t="s">
        <v>1289</v>
      </c>
      <c r="G1149" s="28" t="s">
        <v>489</v>
      </c>
      <c r="H1149" s="63" t="s">
        <v>776</v>
      </c>
      <c r="L1149" s="64">
        <v>-304356</v>
      </c>
      <c r="O1149" s="23">
        <f t="shared" si="46"/>
        <v>304356</v>
      </c>
    </row>
    <row r="1150" spans="1:15" x14ac:dyDescent="0.25">
      <c r="A1150" s="16" t="s">
        <v>13</v>
      </c>
      <c r="B1150" s="29">
        <f t="shared" si="48"/>
        <v>11</v>
      </c>
      <c r="C1150" s="63" t="s">
        <v>1256</v>
      </c>
      <c r="E1150" s="62">
        <v>45978</v>
      </c>
      <c r="F1150" s="63" t="s">
        <v>1290</v>
      </c>
      <c r="G1150" s="28" t="s">
        <v>489</v>
      </c>
      <c r="H1150" s="63" t="s">
        <v>762</v>
      </c>
      <c r="L1150" s="64">
        <v>-363966</v>
      </c>
      <c r="O1150" s="23">
        <f t="shared" si="46"/>
        <v>363966</v>
      </c>
    </row>
    <row r="1151" spans="1:15" x14ac:dyDescent="0.25">
      <c r="A1151" s="16" t="s">
        <v>13</v>
      </c>
      <c r="B1151" s="29">
        <f t="shared" si="48"/>
        <v>11</v>
      </c>
      <c r="C1151" s="63" t="s">
        <v>1256</v>
      </c>
      <c r="E1151" s="62">
        <v>45973</v>
      </c>
      <c r="F1151" s="63" t="s">
        <v>1291</v>
      </c>
      <c r="G1151" s="28" t="s">
        <v>489</v>
      </c>
      <c r="H1151" s="63" t="s">
        <v>705</v>
      </c>
      <c r="L1151" s="64">
        <v>-512757</v>
      </c>
      <c r="O1151" s="23">
        <f t="shared" si="46"/>
        <v>512757</v>
      </c>
    </row>
    <row r="1152" spans="1:15" x14ac:dyDescent="0.25">
      <c r="A1152" s="16" t="s">
        <v>13</v>
      </c>
      <c r="B1152" s="29">
        <f t="shared" si="48"/>
        <v>11</v>
      </c>
      <c r="C1152" s="63" t="s">
        <v>1256</v>
      </c>
      <c r="E1152" s="62">
        <v>45980</v>
      </c>
      <c r="F1152" s="63" t="s">
        <v>1292</v>
      </c>
      <c r="G1152" s="28" t="s">
        <v>489</v>
      </c>
      <c r="H1152" s="63" t="s">
        <v>703</v>
      </c>
      <c r="L1152" s="64">
        <v>-166838</v>
      </c>
      <c r="O1152" s="23">
        <f t="shared" si="46"/>
        <v>166838</v>
      </c>
    </row>
    <row r="1153" spans="1:15" x14ac:dyDescent="0.25">
      <c r="A1153" s="16" t="s">
        <v>13</v>
      </c>
      <c r="B1153" s="29">
        <f t="shared" si="48"/>
        <v>11</v>
      </c>
      <c r="C1153" s="63" t="s">
        <v>1256</v>
      </c>
      <c r="E1153" s="62">
        <v>45967</v>
      </c>
      <c r="F1153" s="63" t="s">
        <v>1293</v>
      </c>
      <c r="G1153" s="28" t="s">
        <v>489</v>
      </c>
      <c r="H1153" s="63" t="s">
        <v>711</v>
      </c>
      <c r="L1153" s="64">
        <v>-229016</v>
      </c>
      <c r="O1153" s="23">
        <f t="shared" si="46"/>
        <v>229016</v>
      </c>
    </row>
    <row r="1154" spans="1:15" x14ac:dyDescent="0.25">
      <c r="A1154" s="16" t="s">
        <v>13</v>
      </c>
      <c r="B1154" s="29">
        <f t="shared" si="48"/>
        <v>11</v>
      </c>
      <c r="C1154" s="63" t="s">
        <v>1256</v>
      </c>
      <c r="E1154" s="62">
        <v>45978</v>
      </c>
      <c r="F1154" s="63" t="s">
        <v>1294</v>
      </c>
      <c r="G1154" s="28" t="s">
        <v>489</v>
      </c>
      <c r="H1154" s="63" t="s">
        <v>736</v>
      </c>
      <c r="L1154" s="64">
        <v>-75340</v>
      </c>
      <c r="O1154" s="23">
        <f t="shared" si="46"/>
        <v>75340</v>
      </c>
    </row>
    <row r="1155" spans="1:15" x14ac:dyDescent="0.25">
      <c r="A1155" s="16" t="s">
        <v>13</v>
      </c>
      <c r="B1155" s="29">
        <f t="shared" si="48"/>
        <v>11</v>
      </c>
      <c r="C1155" s="63" t="s">
        <v>1256</v>
      </c>
      <c r="E1155" s="62">
        <v>45980</v>
      </c>
      <c r="F1155" s="63" t="s">
        <v>1295</v>
      </c>
      <c r="G1155" s="28" t="s">
        <v>489</v>
      </c>
      <c r="H1155" s="63" t="s">
        <v>1235</v>
      </c>
      <c r="L1155" s="64">
        <v>-122162</v>
      </c>
      <c r="O1155" s="23">
        <f t="shared" si="46"/>
        <v>122162</v>
      </c>
    </row>
    <row r="1156" spans="1:15" x14ac:dyDescent="0.25">
      <c r="A1156" s="16" t="s">
        <v>13</v>
      </c>
      <c r="B1156" s="29">
        <f t="shared" si="48"/>
        <v>11</v>
      </c>
      <c r="C1156" s="63" t="s">
        <v>1256</v>
      </c>
      <c r="E1156" s="62">
        <v>45986</v>
      </c>
      <c r="F1156" s="63" t="s">
        <v>1296</v>
      </c>
      <c r="G1156" s="28" t="s">
        <v>489</v>
      </c>
      <c r="H1156" s="63" t="s">
        <v>707</v>
      </c>
      <c r="L1156" s="64">
        <v>-543896</v>
      </c>
      <c r="O1156" s="23">
        <f t="shared" si="46"/>
        <v>543896</v>
      </c>
    </row>
    <row r="1157" spans="1:15" x14ac:dyDescent="0.25">
      <c r="A1157" s="16" t="s">
        <v>13</v>
      </c>
      <c r="B1157" s="29">
        <f t="shared" si="48"/>
        <v>11</v>
      </c>
      <c r="C1157" s="63" t="s">
        <v>1256</v>
      </c>
      <c r="E1157" s="62">
        <v>45964</v>
      </c>
      <c r="F1157" s="63" t="s">
        <v>1297</v>
      </c>
      <c r="G1157" s="28" t="s">
        <v>489</v>
      </c>
      <c r="H1157" s="63" t="s">
        <v>769</v>
      </c>
      <c r="L1157" s="64">
        <v>-227891</v>
      </c>
      <c r="O1157" s="23">
        <f t="shared" si="46"/>
        <v>227891</v>
      </c>
    </row>
    <row r="1158" spans="1:15" x14ac:dyDescent="0.25">
      <c r="A1158" s="16" t="s">
        <v>13</v>
      </c>
      <c r="B1158" s="29">
        <f t="shared" si="48"/>
        <v>11</v>
      </c>
      <c r="C1158" s="63" t="s">
        <v>1256</v>
      </c>
      <c r="E1158" s="62">
        <v>45964</v>
      </c>
      <c r="F1158" s="63" t="s">
        <v>1298</v>
      </c>
      <c r="G1158" s="28" t="s">
        <v>489</v>
      </c>
      <c r="H1158" s="63" t="s">
        <v>730</v>
      </c>
      <c r="L1158" s="64">
        <v>-176682</v>
      </c>
      <c r="O1158" s="23">
        <f t="shared" si="46"/>
        <v>176682</v>
      </c>
    </row>
    <row r="1159" spans="1:15" x14ac:dyDescent="0.25">
      <c r="A1159" s="16" t="s">
        <v>13</v>
      </c>
      <c r="B1159" s="29">
        <f t="shared" si="48"/>
        <v>11</v>
      </c>
      <c r="C1159" s="63" t="s">
        <v>1256</v>
      </c>
      <c r="E1159" s="62">
        <v>45978</v>
      </c>
      <c r="F1159" s="63" t="s">
        <v>1299</v>
      </c>
      <c r="G1159" s="28" t="s">
        <v>489</v>
      </c>
      <c r="H1159" s="63" t="s">
        <v>711</v>
      </c>
      <c r="L1159" s="64">
        <v>-579631</v>
      </c>
      <c r="O1159" s="23">
        <f t="shared" si="46"/>
        <v>579631</v>
      </c>
    </row>
    <row r="1160" spans="1:15" x14ac:dyDescent="0.25">
      <c r="A1160" s="16" t="s">
        <v>13</v>
      </c>
      <c r="B1160" s="29">
        <f t="shared" si="48"/>
        <v>11</v>
      </c>
      <c r="C1160" s="63" t="s">
        <v>1256</v>
      </c>
      <c r="E1160" s="62">
        <v>45962</v>
      </c>
      <c r="F1160" s="63" t="s">
        <v>1300</v>
      </c>
      <c r="G1160" s="28" t="s">
        <v>489</v>
      </c>
      <c r="H1160" s="63" t="s">
        <v>760</v>
      </c>
      <c r="L1160" s="64">
        <v>-341836</v>
      </c>
      <c r="O1160" s="23">
        <f t="shared" si="46"/>
        <v>341836</v>
      </c>
    </row>
    <row r="1161" spans="1:15" x14ac:dyDescent="0.25">
      <c r="A1161" s="16" t="s">
        <v>13</v>
      </c>
      <c r="B1161" s="29">
        <f t="shared" si="48"/>
        <v>11</v>
      </c>
      <c r="C1161" s="63" t="s">
        <v>1256</v>
      </c>
      <c r="E1161" s="62">
        <v>45966</v>
      </c>
      <c r="F1161" s="63" t="s">
        <v>1301</v>
      </c>
      <c r="G1161" s="28" t="s">
        <v>489</v>
      </c>
      <c r="H1161" s="63" t="s">
        <v>1069</v>
      </c>
      <c r="L1161" s="64">
        <v>-481089</v>
      </c>
      <c r="O1161" s="23">
        <f t="shared" si="46"/>
        <v>481089</v>
      </c>
    </row>
    <row r="1162" spans="1:15" x14ac:dyDescent="0.25">
      <c r="A1162" s="16" t="s">
        <v>13</v>
      </c>
      <c r="B1162" s="29">
        <f t="shared" si="48"/>
        <v>11</v>
      </c>
      <c r="C1162" s="63" t="s">
        <v>1256</v>
      </c>
      <c r="E1162" s="62">
        <v>45978</v>
      </c>
      <c r="F1162" s="63" t="s">
        <v>1302</v>
      </c>
      <c r="G1162" s="28" t="s">
        <v>489</v>
      </c>
      <c r="H1162" s="63" t="s">
        <v>711</v>
      </c>
      <c r="L1162" s="64">
        <v>-114508</v>
      </c>
      <c r="O1162" s="23">
        <f t="shared" si="46"/>
        <v>114508</v>
      </c>
    </row>
    <row r="1163" spans="1:15" x14ac:dyDescent="0.25">
      <c r="A1163" s="16" t="s">
        <v>13</v>
      </c>
      <c r="B1163" s="29">
        <f t="shared" si="48"/>
        <v>11</v>
      </c>
      <c r="C1163" s="63" t="s">
        <v>1256</v>
      </c>
      <c r="E1163" s="62">
        <v>45971</v>
      </c>
      <c r="F1163" s="63" t="s">
        <v>1303</v>
      </c>
      <c r="G1163" s="28" t="s">
        <v>489</v>
      </c>
      <c r="H1163" s="63" t="s">
        <v>724</v>
      </c>
      <c r="L1163" s="64">
        <v>-317427</v>
      </c>
      <c r="O1163" s="23">
        <f t="shared" si="46"/>
        <v>317427</v>
      </c>
    </row>
    <row r="1164" spans="1:15" x14ac:dyDescent="0.25">
      <c r="A1164" s="16" t="s">
        <v>13</v>
      </c>
      <c r="B1164" s="29">
        <f t="shared" si="48"/>
        <v>11</v>
      </c>
      <c r="C1164" s="63" t="s">
        <v>1256</v>
      </c>
      <c r="E1164" s="62">
        <v>45982</v>
      </c>
      <c r="F1164" s="63" t="s">
        <v>1304</v>
      </c>
      <c r="G1164" s="28" t="s">
        <v>489</v>
      </c>
      <c r="H1164" s="63" t="s">
        <v>748</v>
      </c>
      <c r="L1164" s="64">
        <v>-227891</v>
      </c>
      <c r="O1164" s="23">
        <f t="shared" si="46"/>
        <v>227891</v>
      </c>
    </row>
    <row r="1165" spans="1:15" x14ac:dyDescent="0.25">
      <c r="A1165" s="16" t="s">
        <v>13</v>
      </c>
      <c r="B1165" s="29">
        <f t="shared" si="48"/>
        <v>11</v>
      </c>
      <c r="C1165" s="63" t="s">
        <v>1256</v>
      </c>
      <c r="E1165" s="62">
        <v>45965</v>
      </c>
      <c r="F1165" s="63" t="s">
        <v>1305</v>
      </c>
      <c r="G1165" s="28" t="s">
        <v>489</v>
      </c>
      <c r="H1165" s="63" t="s">
        <v>716</v>
      </c>
      <c r="L1165" s="64">
        <v>-348658</v>
      </c>
      <c r="O1165" s="23">
        <f t="shared" si="46"/>
        <v>348658</v>
      </c>
    </row>
    <row r="1166" spans="1:15" x14ac:dyDescent="0.25">
      <c r="A1166" s="16" t="s">
        <v>13</v>
      </c>
      <c r="B1166" s="29">
        <f t="shared" si="48"/>
        <v>11</v>
      </c>
      <c r="C1166" s="63" t="s">
        <v>1256</v>
      </c>
      <c r="E1166" s="62">
        <v>45974</v>
      </c>
      <c r="F1166" s="63" t="s">
        <v>1306</v>
      </c>
      <c r="G1166" s="28" t="s">
        <v>489</v>
      </c>
      <c r="H1166" s="63" t="s">
        <v>783</v>
      </c>
      <c r="L1166" s="64">
        <v>-333677</v>
      </c>
      <c r="O1166" s="23">
        <f t="shared" si="46"/>
        <v>333677</v>
      </c>
    </row>
    <row r="1167" spans="1:15" x14ac:dyDescent="0.25">
      <c r="A1167" s="16" t="s">
        <v>13</v>
      </c>
      <c r="B1167" s="29">
        <f t="shared" si="48"/>
        <v>11</v>
      </c>
      <c r="C1167" s="63" t="s">
        <v>1256</v>
      </c>
      <c r="E1167" s="62">
        <v>45974</v>
      </c>
      <c r="F1167" s="63" t="s">
        <v>1307</v>
      </c>
      <c r="G1167" s="28" t="s">
        <v>489</v>
      </c>
      <c r="H1167" s="63" t="s">
        <v>783</v>
      </c>
      <c r="L1167" s="64">
        <v>-114508</v>
      </c>
      <c r="O1167" s="23">
        <f t="shared" si="46"/>
        <v>114508</v>
      </c>
    </row>
    <row r="1168" spans="1:15" x14ac:dyDescent="0.25">
      <c r="A1168" s="16" t="s">
        <v>13</v>
      </c>
      <c r="B1168" s="29">
        <f t="shared" si="48"/>
        <v>11</v>
      </c>
      <c r="C1168" s="63" t="s">
        <v>1256</v>
      </c>
      <c r="E1168" s="62">
        <v>45980</v>
      </c>
      <c r="F1168" s="63" t="s">
        <v>1308</v>
      </c>
      <c r="G1168" s="28" t="s">
        <v>489</v>
      </c>
      <c r="H1168" s="63" t="s">
        <v>752</v>
      </c>
      <c r="L1168" s="64">
        <v>-387752</v>
      </c>
      <c r="O1168" s="23">
        <f t="shared" si="46"/>
        <v>387752</v>
      </c>
    </row>
    <row r="1169" spans="1:15" x14ac:dyDescent="0.25">
      <c r="A1169" s="16" t="s">
        <v>13</v>
      </c>
      <c r="B1169" s="29">
        <f t="shared" si="48"/>
        <v>11</v>
      </c>
      <c r="C1169" s="63" t="s">
        <v>1256</v>
      </c>
      <c r="E1169" s="62">
        <v>45982</v>
      </c>
      <c r="F1169" s="63" t="s">
        <v>1309</v>
      </c>
      <c r="G1169" s="28" t="s">
        <v>489</v>
      </c>
      <c r="H1169" s="63" t="s">
        <v>713</v>
      </c>
      <c r="L1169" s="64">
        <v>-412934</v>
      </c>
      <c r="O1169" s="23">
        <f t="shared" si="46"/>
        <v>412934</v>
      </c>
    </row>
    <row r="1170" spans="1:15" x14ac:dyDescent="0.25">
      <c r="A1170" s="16" t="s">
        <v>13</v>
      </c>
      <c r="B1170" s="29">
        <f t="shared" si="48"/>
        <v>11</v>
      </c>
      <c r="C1170" s="63" t="s">
        <v>1256</v>
      </c>
      <c r="E1170" s="62">
        <v>45971</v>
      </c>
      <c r="F1170" s="63" t="s">
        <v>1310</v>
      </c>
      <c r="G1170" s="28" t="s">
        <v>489</v>
      </c>
      <c r="H1170" s="63" t="s">
        <v>774</v>
      </c>
      <c r="L1170" s="64">
        <v>-458032</v>
      </c>
      <c r="O1170" s="23">
        <f t="shared" si="46"/>
        <v>458032</v>
      </c>
    </row>
    <row r="1171" spans="1:15" x14ac:dyDescent="0.25">
      <c r="A1171" s="16" t="s">
        <v>13</v>
      </c>
      <c r="B1171" s="29">
        <f t="shared" si="48"/>
        <v>11</v>
      </c>
      <c r="C1171" s="63" t="s">
        <v>1256</v>
      </c>
      <c r="E1171" s="138">
        <v>45980</v>
      </c>
      <c r="F1171" s="137" t="s">
        <v>1311</v>
      </c>
      <c r="G1171" s="28" t="s">
        <v>489</v>
      </c>
      <c r="H1171" s="137" t="s">
        <v>724</v>
      </c>
      <c r="L1171" s="64">
        <v>-171121</v>
      </c>
      <c r="O1171" s="23">
        <f t="shared" si="46"/>
        <v>171121</v>
      </c>
    </row>
    <row r="1172" spans="1:15" x14ac:dyDescent="0.25">
      <c r="A1172" s="16" t="s">
        <v>13</v>
      </c>
      <c r="B1172" s="29">
        <f t="shared" si="48"/>
        <v>11</v>
      </c>
      <c r="C1172" s="63" t="s">
        <v>1256</v>
      </c>
      <c r="E1172" s="138">
        <v>45986</v>
      </c>
      <c r="F1172" s="137" t="s">
        <v>1312</v>
      </c>
      <c r="G1172" s="28" t="s">
        <v>489</v>
      </c>
      <c r="H1172" s="137" t="s">
        <v>756</v>
      </c>
      <c r="L1172" s="64">
        <v>-458032</v>
      </c>
      <c r="O1172" s="23">
        <f t="shared" si="46"/>
        <v>458032</v>
      </c>
    </row>
    <row r="1173" spans="1:15" x14ac:dyDescent="0.25">
      <c r="A1173" s="16" t="s">
        <v>13</v>
      </c>
      <c r="B1173" s="29">
        <f t="shared" si="48"/>
        <v>11</v>
      </c>
      <c r="C1173" s="63" t="s">
        <v>1256</v>
      </c>
      <c r="E1173" s="62">
        <v>45982</v>
      </c>
      <c r="F1173" s="63" t="s">
        <v>1313</v>
      </c>
      <c r="G1173" s="28" t="s">
        <v>489</v>
      </c>
      <c r="H1173" s="63" t="s">
        <v>713</v>
      </c>
      <c r="L1173" s="64">
        <v>-464421</v>
      </c>
      <c r="O1173" s="23">
        <f t="shared" si="46"/>
        <v>464421</v>
      </c>
    </row>
    <row r="1174" spans="1:15" x14ac:dyDescent="0.25">
      <c r="A1174" s="16" t="s">
        <v>13</v>
      </c>
      <c r="B1174" s="29">
        <f t="shared" si="48"/>
        <v>11</v>
      </c>
      <c r="C1174" s="63" t="s">
        <v>1256</v>
      </c>
      <c r="E1174" s="62">
        <v>45973</v>
      </c>
      <c r="F1174" s="63" t="s">
        <v>1314</v>
      </c>
      <c r="G1174" s="28" t="s">
        <v>489</v>
      </c>
      <c r="H1174" s="63" t="s">
        <v>728</v>
      </c>
      <c r="L1174" s="64">
        <v>-417973</v>
      </c>
      <c r="O1174" s="23">
        <f t="shared" si="46"/>
        <v>417973</v>
      </c>
    </row>
    <row r="1175" spans="1:15" x14ac:dyDescent="0.25">
      <c r="A1175" s="16" t="s">
        <v>13</v>
      </c>
      <c r="B1175" s="29">
        <f t="shared" si="48"/>
        <v>11</v>
      </c>
      <c r="C1175" s="63" t="s">
        <v>1256</v>
      </c>
      <c r="E1175" s="62">
        <v>45972</v>
      </c>
      <c r="F1175" s="63" t="s">
        <v>1315</v>
      </c>
      <c r="G1175" s="28" t="s">
        <v>489</v>
      </c>
      <c r="H1175" s="63" t="s">
        <v>726</v>
      </c>
      <c r="L1175" s="64">
        <v>-119642</v>
      </c>
      <c r="O1175" s="23">
        <f t="shared" si="46"/>
        <v>119642</v>
      </c>
    </row>
    <row r="1176" spans="1:15" x14ac:dyDescent="0.25">
      <c r="A1176" s="16" t="s">
        <v>12</v>
      </c>
      <c r="B1176" s="29"/>
      <c r="C1176" s="63" t="s">
        <v>1412</v>
      </c>
      <c r="D1176" s="30" t="s">
        <v>24</v>
      </c>
      <c r="E1176" s="62">
        <v>45982</v>
      </c>
      <c r="F1176" s="63" t="s">
        <v>1318</v>
      </c>
      <c r="G1176" s="28" t="s">
        <v>489</v>
      </c>
      <c r="H1176" s="63" t="s">
        <v>1506</v>
      </c>
      <c r="I1176" s="141">
        <v>-1165518</v>
      </c>
      <c r="J1176" s="64">
        <v>0</v>
      </c>
      <c r="K1176" s="141">
        <v>-93241</v>
      </c>
      <c r="L1176" s="141">
        <v>-1258759</v>
      </c>
    </row>
    <row r="1177" spans="1:15" x14ac:dyDescent="0.25">
      <c r="A1177" s="16" t="s">
        <v>12</v>
      </c>
      <c r="B1177" s="29">
        <f t="shared" ref="B1177:B1240" si="49">MONTH(E1177)</f>
        <v>11</v>
      </c>
      <c r="C1177" s="63" t="s">
        <v>1413</v>
      </c>
      <c r="D1177" s="30" t="s">
        <v>24</v>
      </c>
      <c r="E1177" s="62">
        <v>45962</v>
      </c>
      <c r="F1177" s="63" t="s">
        <v>1319</v>
      </c>
      <c r="G1177" s="28" t="s">
        <v>489</v>
      </c>
      <c r="H1177" s="63" t="s">
        <v>1507</v>
      </c>
      <c r="I1177" s="64">
        <v>2977755</v>
      </c>
      <c r="J1177" s="64">
        <v>297776</v>
      </c>
      <c r="K1177" s="64">
        <v>214398</v>
      </c>
      <c r="L1177" s="64">
        <v>2894377</v>
      </c>
    </row>
    <row r="1178" spans="1:15" x14ac:dyDescent="0.25">
      <c r="A1178" s="16" t="s">
        <v>12</v>
      </c>
      <c r="B1178" s="29">
        <f t="shared" si="49"/>
        <v>11</v>
      </c>
      <c r="C1178" s="63" t="s">
        <v>1414</v>
      </c>
      <c r="D1178" s="30" t="s">
        <v>24</v>
      </c>
      <c r="E1178" s="62">
        <v>45962</v>
      </c>
      <c r="F1178" s="63" t="s">
        <v>1320</v>
      </c>
      <c r="G1178" s="28" t="s">
        <v>489</v>
      </c>
      <c r="H1178" s="63" t="s">
        <v>1508</v>
      </c>
      <c r="I1178" s="64">
        <v>1129901</v>
      </c>
      <c r="J1178" s="64">
        <v>0</v>
      </c>
      <c r="K1178" s="64">
        <v>90392</v>
      </c>
      <c r="L1178" s="64">
        <v>1220293</v>
      </c>
    </row>
    <row r="1179" spans="1:15" x14ac:dyDescent="0.25">
      <c r="A1179" s="16" t="s">
        <v>12</v>
      </c>
      <c r="B1179" s="29">
        <f t="shared" si="49"/>
        <v>11</v>
      </c>
      <c r="C1179" s="63" t="s">
        <v>1415</v>
      </c>
      <c r="D1179" s="30" t="s">
        <v>24</v>
      </c>
      <c r="E1179" s="62">
        <v>45962</v>
      </c>
      <c r="F1179" s="63" t="s">
        <v>1321</v>
      </c>
      <c r="G1179" s="28" t="s">
        <v>489</v>
      </c>
      <c r="H1179" s="63" t="s">
        <v>1509</v>
      </c>
      <c r="I1179" s="64">
        <v>846124</v>
      </c>
      <c r="J1179" s="64">
        <v>0</v>
      </c>
      <c r="K1179" s="64">
        <v>67690</v>
      </c>
      <c r="L1179" s="64">
        <v>913814</v>
      </c>
    </row>
    <row r="1180" spans="1:15" x14ac:dyDescent="0.25">
      <c r="A1180" s="16" t="s">
        <v>12</v>
      </c>
      <c r="B1180" s="29">
        <f t="shared" si="49"/>
        <v>11</v>
      </c>
      <c r="C1180" s="63" t="s">
        <v>1416</v>
      </c>
      <c r="D1180" s="30" t="s">
        <v>24</v>
      </c>
      <c r="E1180" s="62">
        <v>45964</v>
      </c>
      <c r="F1180" s="63" t="s">
        <v>1322</v>
      </c>
      <c r="G1180" s="28" t="s">
        <v>489</v>
      </c>
      <c r="H1180" s="63" t="s">
        <v>523</v>
      </c>
      <c r="I1180" s="64">
        <v>3846725</v>
      </c>
      <c r="J1180" s="64">
        <v>0</v>
      </c>
      <c r="K1180" s="64">
        <v>307738</v>
      </c>
      <c r="L1180" s="64">
        <v>4154463</v>
      </c>
    </row>
    <row r="1181" spans="1:15" x14ac:dyDescent="0.25">
      <c r="A1181" s="16" t="s">
        <v>12</v>
      </c>
      <c r="B1181" s="29">
        <f t="shared" si="49"/>
        <v>11</v>
      </c>
      <c r="C1181" s="63" t="s">
        <v>1417</v>
      </c>
      <c r="D1181" s="30" t="s">
        <v>24</v>
      </c>
      <c r="E1181" s="62">
        <v>45964</v>
      </c>
      <c r="F1181" s="63" t="s">
        <v>1323</v>
      </c>
      <c r="G1181" s="28" t="s">
        <v>489</v>
      </c>
      <c r="H1181" s="63" t="s">
        <v>534</v>
      </c>
      <c r="I1181" s="64">
        <v>418554</v>
      </c>
      <c r="J1181" s="64">
        <v>0</v>
      </c>
      <c r="K1181" s="64">
        <v>33484</v>
      </c>
      <c r="L1181" s="64">
        <v>452038</v>
      </c>
    </row>
    <row r="1182" spans="1:15" x14ac:dyDescent="0.25">
      <c r="A1182" s="16" t="s">
        <v>12</v>
      </c>
      <c r="B1182" s="29">
        <f t="shared" si="49"/>
        <v>11</v>
      </c>
      <c r="C1182" s="63" t="s">
        <v>1418</v>
      </c>
      <c r="D1182" s="30" t="s">
        <v>24</v>
      </c>
      <c r="E1182" s="62">
        <v>45964</v>
      </c>
      <c r="F1182" s="63" t="s">
        <v>1324</v>
      </c>
      <c r="G1182" s="28" t="s">
        <v>489</v>
      </c>
      <c r="H1182" s="63" t="s">
        <v>522</v>
      </c>
      <c r="I1182" s="64">
        <v>1586470</v>
      </c>
      <c r="J1182" s="64">
        <v>0</v>
      </c>
      <c r="K1182" s="64">
        <v>126918</v>
      </c>
      <c r="L1182" s="64">
        <v>1713388</v>
      </c>
    </row>
    <row r="1183" spans="1:15" x14ac:dyDescent="0.25">
      <c r="A1183" s="16" t="s">
        <v>12</v>
      </c>
      <c r="B1183" s="29">
        <f t="shared" si="49"/>
        <v>11</v>
      </c>
      <c r="C1183" s="63" t="s">
        <v>1419</v>
      </c>
      <c r="D1183" s="30" t="s">
        <v>24</v>
      </c>
      <c r="E1183" s="62">
        <v>45964</v>
      </c>
      <c r="F1183" s="63" t="s">
        <v>1325</v>
      </c>
      <c r="G1183" s="28" t="s">
        <v>489</v>
      </c>
      <c r="H1183" s="63" t="s">
        <v>500</v>
      </c>
      <c r="I1183" s="64">
        <v>796581</v>
      </c>
      <c r="J1183" s="64">
        <v>0</v>
      </c>
      <c r="K1183" s="64">
        <v>63726</v>
      </c>
      <c r="L1183" s="64">
        <v>860307</v>
      </c>
    </row>
    <row r="1184" spans="1:15" x14ac:dyDescent="0.25">
      <c r="A1184" s="16" t="s">
        <v>12</v>
      </c>
      <c r="B1184" s="29">
        <f t="shared" si="49"/>
        <v>11</v>
      </c>
      <c r="C1184" s="63" t="s">
        <v>1420</v>
      </c>
      <c r="D1184" s="30" t="s">
        <v>24</v>
      </c>
      <c r="E1184" s="62">
        <v>45964</v>
      </c>
      <c r="F1184" s="63" t="s">
        <v>1326</v>
      </c>
      <c r="G1184" s="28" t="s">
        <v>489</v>
      </c>
      <c r="H1184" s="63" t="s">
        <v>544</v>
      </c>
      <c r="I1184" s="64">
        <v>664680</v>
      </c>
      <c r="J1184" s="64">
        <v>0</v>
      </c>
      <c r="K1184" s="64">
        <v>53174</v>
      </c>
      <c r="L1184" s="64">
        <v>717854</v>
      </c>
    </row>
    <row r="1185" spans="1:12" x14ac:dyDescent="0.25">
      <c r="A1185" s="16" t="s">
        <v>12</v>
      </c>
      <c r="B1185" s="29">
        <f t="shared" si="49"/>
        <v>11</v>
      </c>
      <c r="C1185" s="63" t="s">
        <v>1421</v>
      </c>
      <c r="D1185" s="30" t="s">
        <v>24</v>
      </c>
      <c r="E1185" s="62">
        <v>45964</v>
      </c>
      <c r="F1185" s="63" t="s">
        <v>1327</v>
      </c>
      <c r="G1185" s="28" t="s">
        <v>489</v>
      </c>
      <c r="H1185" s="63" t="s">
        <v>511</v>
      </c>
      <c r="I1185" s="64">
        <v>1919849</v>
      </c>
      <c r="J1185" s="64">
        <v>0</v>
      </c>
      <c r="K1185" s="64">
        <v>153588</v>
      </c>
      <c r="L1185" s="64">
        <v>2073437</v>
      </c>
    </row>
    <row r="1186" spans="1:12" x14ac:dyDescent="0.25">
      <c r="A1186" s="16" t="s">
        <v>12</v>
      </c>
      <c r="B1186" s="29">
        <f t="shared" si="49"/>
        <v>11</v>
      </c>
      <c r="C1186" s="63" t="s">
        <v>1422</v>
      </c>
      <c r="D1186" s="30" t="s">
        <v>24</v>
      </c>
      <c r="E1186" s="62">
        <v>45964</v>
      </c>
      <c r="F1186" s="63" t="s">
        <v>1328</v>
      </c>
      <c r="G1186" s="28" t="s">
        <v>489</v>
      </c>
      <c r="H1186" s="63" t="s">
        <v>529</v>
      </c>
      <c r="I1186" s="64">
        <v>902695</v>
      </c>
      <c r="J1186" s="64">
        <v>0</v>
      </c>
      <c r="K1186" s="64">
        <v>72216</v>
      </c>
      <c r="L1186" s="64">
        <v>974911</v>
      </c>
    </row>
    <row r="1187" spans="1:12" x14ac:dyDescent="0.25">
      <c r="A1187" s="16" t="s">
        <v>12</v>
      </c>
      <c r="B1187" s="29">
        <f t="shared" si="49"/>
        <v>11</v>
      </c>
      <c r="C1187" s="63" t="s">
        <v>1423</v>
      </c>
      <c r="D1187" s="30" t="s">
        <v>24</v>
      </c>
      <c r="E1187" s="62">
        <v>45965</v>
      </c>
      <c r="F1187" s="63" t="s">
        <v>1329</v>
      </c>
      <c r="G1187" s="28" t="s">
        <v>489</v>
      </c>
      <c r="H1187" s="63" t="s">
        <v>517</v>
      </c>
      <c r="I1187" s="64">
        <v>1354770</v>
      </c>
      <c r="J1187" s="64">
        <v>0</v>
      </c>
      <c r="K1187" s="64">
        <v>108382</v>
      </c>
      <c r="L1187" s="64">
        <v>1463152</v>
      </c>
    </row>
    <row r="1188" spans="1:12" x14ac:dyDescent="0.25">
      <c r="A1188" s="16" t="s">
        <v>12</v>
      </c>
      <c r="B1188" s="29">
        <f t="shared" si="49"/>
        <v>11</v>
      </c>
      <c r="C1188" s="63" t="s">
        <v>1424</v>
      </c>
      <c r="D1188" s="30" t="s">
        <v>24</v>
      </c>
      <c r="E1188" s="62">
        <v>45965</v>
      </c>
      <c r="F1188" s="63" t="s">
        <v>1330</v>
      </c>
      <c r="G1188" s="28" t="s">
        <v>489</v>
      </c>
      <c r="H1188" s="63" t="s">
        <v>531</v>
      </c>
      <c r="I1188" s="64">
        <v>845756</v>
      </c>
      <c r="J1188" s="64">
        <v>0</v>
      </c>
      <c r="K1188" s="64">
        <v>67660</v>
      </c>
      <c r="L1188" s="64">
        <v>913416</v>
      </c>
    </row>
    <row r="1189" spans="1:12" x14ac:dyDescent="0.25">
      <c r="A1189" s="16" t="s">
        <v>12</v>
      </c>
      <c r="B1189" s="29">
        <f t="shared" si="49"/>
        <v>11</v>
      </c>
      <c r="C1189" s="63" t="s">
        <v>1425</v>
      </c>
      <c r="D1189" s="30" t="s">
        <v>24</v>
      </c>
      <c r="E1189" s="62">
        <v>45965</v>
      </c>
      <c r="F1189" s="63" t="s">
        <v>1331</v>
      </c>
      <c r="G1189" s="28" t="s">
        <v>489</v>
      </c>
      <c r="H1189" s="63" t="s">
        <v>513</v>
      </c>
      <c r="I1189" s="64">
        <v>1114747</v>
      </c>
      <c r="J1189" s="64">
        <v>0</v>
      </c>
      <c r="K1189" s="64">
        <v>89180</v>
      </c>
      <c r="L1189" s="64">
        <v>1203927</v>
      </c>
    </row>
    <row r="1190" spans="1:12" x14ac:dyDescent="0.25">
      <c r="A1190" s="16" t="s">
        <v>12</v>
      </c>
      <c r="B1190" s="29">
        <f t="shared" si="49"/>
        <v>11</v>
      </c>
      <c r="C1190" s="63" t="s">
        <v>1426</v>
      </c>
      <c r="D1190" s="30" t="s">
        <v>24</v>
      </c>
      <c r="E1190" s="62">
        <v>45965</v>
      </c>
      <c r="F1190" s="63" t="s">
        <v>1332</v>
      </c>
      <c r="G1190" s="28" t="s">
        <v>489</v>
      </c>
      <c r="H1190" s="63" t="s">
        <v>516</v>
      </c>
      <c r="I1190" s="64">
        <v>700983</v>
      </c>
      <c r="J1190" s="64">
        <v>0</v>
      </c>
      <c r="K1190" s="64">
        <v>56079</v>
      </c>
      <c r="L1190" s="64">
        <v>757062</v>
      </c>
    </row>
    <row r="1191" spans="1:12" x14ac:dyDescent="0.25">
      <c r="A1191" s="16" t="s">
        <v>12</v>
      </c>
      <c r="B1191" s="29">
        <f t="shared" si="49"/>
        <v>11</v>
      </c>
      <c r="C1191" s="63" t="s">
        <v>1427</v>
      </c>
      <c r="D1191" s="30" t="s">
        <v>24</v>
      </c>
      <c r="E1191" s="62">
        <v>45965</v>
      </c>
      <c r="F1191" s="63" t="s">
        <v>1333</v>
      </c>
      <c r="G1191" s="28" t="s">
        <v>489</v>
      </c>
      <c r="H1191" s="63" t="s">
        <v>506</v>
      </c>
      <c r="I1191" s="64">
        <v>834546</v>
      </c>
      <c r="J1191" s="64">
        <v>0</v>
      </c>
      <c r="K1191" s="64">
        <v>66764</v>
      </c>
      <c r="L1191" s="64">
        <v>901310</v>
      </c>
    </row>
    <row r="1192" spans="1:12" x14ac:dyDescent="0.25">
      <c r="A1192" s="16" t="s">
        <v>12</v>
      </c>
      <c r="B1192" s="29">
        <f t="shared" si="49"/>
        <v>11</v>
      </c>
      <c r="C1192" s="63" t="s">
        <v>1428</v>
      </c>
      <c r="D1192" s="30" t="s">
        <v>24</v>
      </c>
      <c r="E1192" s="62">
        <v>45965</v>
      </c>
      <c r="F1192" s="63" t="s">
        <v>1334</v>
      </c>
      <c r="G1192" s="28" t="s">
        <v>489</v>
      </c>
      <c r="H1192" s="63" t="s">
        <v>539</v>
      </c>
      <c r="I1192" s="64">
        <v>1018140</v>
      </c>
      <c r="J1192" s="64">
        <v>0</v>
      </c>
      <c r="K1192" s="64">
        <v>81451</v>
      </c>
      <c r="L1192" s="64">
        <v>1099591</v>
      </c>
    </row>
    <row r="1193" spans="1:12" x14ac:dyDescent="0.25">
      <c r="A1193" s="16" t="s">
        <v>12</v>
      </c>
      <c r="B1193" s="29">
        <f t="shared" si="49"/>
        <v>11</v>
      </c>
      <c r="C1193" s="63" t="s">
        <v>1429</v>
      </c>
      <c r="D1193" s="30" t="s">
        <v>24</v>
      </c>
      <c r="E1193" s="62">
        <v>45966</v>
      </c>
      <c r="F1193" s="63" t="s">
        <v>1335</v>
      </c>
      <c r="G1193" s="28" t="s">
        <v>489</v>
      </c>
      <c r="H1193" s="63" t="s">
        <v>505</v>
      </c>
      <c r="I1193" s="64">
        <v>772400</v>
      </c>
      <c r="J1193" s="64">
        <v>0</v>
      </c>
      <c r="K1193" s="64">
        <v>61792</v>
      </c>
      <c r="L1193" s="64">
        <v>834192</v>
      </c>
    </row>
    <row r="1194" spans="1:12" x14ac:dyDescent="0.25">
      <c r="A1194" s="16" t="s">
        <v>12</v>
      </c>
      <c r="B1194" s="29">
        <f t="shared" si="49"/>
        <v>11</v>
      </c>
      <c r="C1194" s="63" t="s">
        <v>1430</v>
      </c>
      <c r="D1194" s="30" t="s">
        <v>24</v>
      </c>
      <c r="E1194" s="62">
        <v>45966</v>
      </c>
      <c r="F1194" s="63" t="s">
        <v>1336</v>
      </c>
      <c r="G1194" s="28" t="s">
        <v>489</v>
      </c>
      <c r="H1194" s="63" t="s">
        <v>535</v>
      </c>
      <c r="I1194" s="64">
        <v>1385724</v>
      </c>
      <c r="J1194" s="64">
        <v>0</v>
      </c>
      <c r="K1194" s="64">
        <v>110858</v>
      </c>
      <c r="L1194" s="64">
        <v>1496582</v>
      </c>
    </row>
    <row r="1195" spans="1:12" x14ac:dyDescent="0.25">
      <c r="A1195" s="16" t="s">
        <v>12</v>
      </c>
      <c r="B1195" s="29">
        <f t="shared" si="49"/>
        <v>11</v>
      </c>
      <c r="C1195" s="63" t="s">
        <v>1431</v>
      </c>
      <c r="D1195" s="30" t="s">
        <v>24</v>
      </c>
      <c r="E1195" s="62">
        <v>45966</v>
      </c>
      <c r="F1195" s="63" t="s">
        <v>1337</v>
      </c>
      <c r="G1195" s="28" t="s">
        <v>489</v>
      </c>
      <c r="H1195" s="63" t="s">
        <v>544</v>
      </c>
      <c r="I1195" s="64">
        <v>1013475</v>
      </c>
      <c r="J1195" s="64">
        <v>0</v>
      </c>
      <c r="K1195" s="64">
        <v>81078</v>
      </c>
      <c r="L1195" s="64">
        <v>1094553</v>
      </c>
    </row>
    <row r="1196" spans="1:12" x14ac:dyDescent="0.25">
      <c r="A1196" s="16" t="s">
        <v>12</v>
      </c>
      <c r="B1196" s="29">
        <f t="shared" si="49"/>
        <v>11</v>
      </c>
      <c r="C1196" s="63" t="s">
        <v>1432</v>
      </c>
      <c r="D1196" s="30" t="s">
        <v>24</v>
      </c>
      <c r="E1196" s="62">
        <v>45966</v>
      </c>
      <c r="F1196" s="63" t="s">
        <v>1338</v>
      </c>
      <c r="G1196" s="28" t="s">
        <v>489</v>
      </c>
      <c r="H1196" s="63" t="s">
        <v>540</v>
      </c>
      <c r="I1196" s="64">
        <v>1046385</v>
      </c>
      <c r="J1196" s="64">
        <v>0</v>
      </c>
      <c r="K1196" s="64">
        <v>83711</v>
      </c>
      <c r="L1196" s="64">
        <v>1130096</v>
      </c>
    </row>
    <row r="1197" spans="1:12" x14ac:dyDescent="0.25">
      <c r="A1197" s="16" t="s">
        <v>12</v>
      </c>
      <c r="B1197" s="29">
        <f t="shared" si="49"/>
        <v>11</v>
      </c>
      <c r="C1197" s="63" t="s">
        <v>1433</v>
      </c>
      <c r="D1197" s="30" t="s">
        <v>24</v>
      </c>
      <c r="E1197" s="62">
        <v>45967</v>
      </c>
      <c r="F1197" s="63" t="s">
        <v>1339</v>
      </c>
      <c r="G1197" s="28" t="s">
        <v>489</v>
      </c>
      <c r="H1197" s="63" t="s">
        <v>545</v>
      </c>
      <c r="I1197" s="64">
        <v>2695980</v>
      </c>
      <c r="J1197" s="64">
        <v>0</v>
      </c>
      <c r="K1197" s="64">
        <v>215678</v>
      </c>
      <c r="L1197" s="64">
        <v>2911658</v>
      </c>
    </row>
    <row r="1198" spans="1:12" x14ac:dyDescent="0.25">
      <c r="A1198" s="16" t="s">
        <v>12</v>
      </c>
      <c r="B1198" s="29">
        <f t="shared" si="49"/>
        <v>11</v>
      </c>
      <c r="C1198" s="63" t="s">
        <v>1434</v>
      </c>
      <c r="D1198" s="30" t="s">
        <v>24</v>
      </c>
      <c r="E1198" s="62">
        <v>45967</v>
      </c>
      <c r="F1198" s="63" t="s">
        <v>1340</v>
      </c>
      <c r="G1198" s="28" t="s">
        <v>489</v>
      </c>
      <c r="H1198" s="63" t="s">
        <v>509</v>
      </c>
      <c r="I1198" s="64">
        <v>1567725</v>
      </c>
      <c r="J1198" s="64">
        <v>0</v>
      </c>
      <c r="K1198" s="64">
        <v>125418</v>
      </c>
      <c r="L1198" s="64">
        <v>1693143</v>
      </c>
    </row>
    <row r="1199" spans="1:12" x14ac:dyDescent="0.25">
      <c r="A1199" s="16" t="s">
        <v>12</v>
      </c>
      <c r="B1199" s="29">
        <f t="shared" si="49"/>
        <v>11</v>
      </c>
      <c r="C1199" s="63" t="s">
        <v>1435</v>
      </c>
      <c r="D1199" s="30" t="s">
        <v>24</v>
      </c>
      <c r="E1199" s="62">
        <v>45967</v>
      </c>
      <c r="F1199" s="63" t="s">
        <v>1341</v>
      </c>
      <c r="G1199" s="28" t="s">
        <v>489</v>
      </c>
      <c r="H1199" s="63" t="s">
        <v>525</v>
      </c>
      <c r="I1199" s="64">
        <v>1925310</v>
      </c>
      <c r="J1199" s="64">
        <v>0</v>
      </c>
      <c r="K1199" s="64">
        <v>154025</v>
      </c>
      <c r="L1199" s="64">
        <v>2079335</v>
      </c>
    </row>
    <row r="1200" spans="1:12" x14ac:dyDescent="0.25">
      <c r="A1200" s="16" t="s">
        <v>12</v>
      </c>
      <c r="B1200" s="29">
        <f t="shared" si="49"/>
        <v>11</v>
      </c>
      <c r="C1200" s="63" t="s">
        <v>1436</v>
      </c>
      <c r="D1200" s="30" t="s">
        <v>24</v>
      </c>
      <c r="E1200" s="62">
        <v>45967</v>
      </c>
      <c r="F1200" s="63" t="s">
        <v>1342</v>
      </c>
      <c r="G1200" s="28" t="s">
        <v>489</v>
      </c>
      <c r="H1200" s="63" t="s">
        <v>492</v>
      </c>
      <c r="I1200" s="64">
        <v>1258839</v>
      </c>
      <c r="J1200" s="64">
        <v>0</v>
      </c>
      <c r="K1200" s="64">
        <v>100707</v>
      </c>
      <c r="L1200" s="64">
        <v>1359546</v>
      </c>
    </row>
    <row r="1201" spans="1:12" x14ac:dyDescent="0.25">
      <c r="A1201" s="16" t="s">
        <v>12</v>
      </c>
      <c r="B1201" s="29">
        <f t="shared" si="49"/>
        <v>11</v>
      </c>
      <c r="C1201" s="63" t="s">
        <v>1437</v>
      </c>
      <c r="D1201" s="30" t="s">
        <v>24</v>
      </c>
      <c r="E1201" s="62">
        <v>45967</v>
      </c>
      <c r="F1201" s="63" t="s">
        <v>1343</v>
      </c>
      <c r="G1201" s="28" t="s">
        <v>489</v>
      </c>
      <c r="H1201" s="63" t="s">
        <v>496</v>
      </c>
      <c r="I1201" s="64">
        <v>1778724</v>
      </c>
      <c r="J1201" s="64">
        <v>0</v>
      </c>
      <c r="K1201" s="64">
        <v>142298</v>
      </c>
      <c r="L1201" s="64">
        <v>1921022</v>
      </c>
    </row>
    <row r="1202" spans="1:12" x14ac:dyDescent="0.25">
      <c r="A1202" s="16" t="s">
        <v>12</v>
      </c>
      <c r="B1202" s="29">
        <f t="shared" si="49"/>
        <v>11</v>
      </c>
      <c r="C1202" s="63" t="s">
        <v>1438</v>
      </c>
      <c r="D1202" s="30" t="s">
        <v>24</v>
      </c>
      <c r="E1202" s="62">
        <v>45968</v>
      </c>
      <c r="F1202" s="63" t="s">
        <v>1344</v>
      </c>
      <c r="G1202" s="28" t="s">
        <v>489</v>
      </c>
      <c r="H1202" s="63" t="s">
        <v>503</v>
      </c>
      <c r="I1202" s="64">
        <v>2036790</v>
      </c>
      <c r="J1202" s="64">
        <v>0</v>
      </c>
      <c r="K1202" s="64">
        <v>162943</v>
      </c>
      <c r="L1202" s="64">
        <v>2199733</v>
      </c>
    </row>
    <row r="1203" spans="1:12" x14ac:dyDescent="0.25">
      <c r="A1203" s="16" t="s">
        <v>12</v>
      </c>
      <c r="B1203" s="29">
        <f t="shared" si="49"/>
        <v>11</v>
      </c>
      <c r="C1203" s="63" t="s">
        <v>1439</v>
      </c>
      <c r="D1203" s="30" t="s">
        <v>24</v>
      </c>
      <c r="E1203" s="62">
        <v>45968</v>
      </c>
      <c r="F1203" s="63" t="s">
        <v>1345</v>
      </c>
      <c r="G1203" s="28" t="s">
        <v>489</v>
      </c>
      <c r="H1203" s="63" t="s">
        <v>508</v>
      </c>
      <c r="I1203" s="64">
        <v>868807</v>
      </c>
      <c r="J1203" s="64">
        <v>0</v>
      </c>
      <c r="K1203" s="64">
        <v>69505</v>
      </c>
      <c r="L1203" s="64">
        <v>938312</v>
      </c>
    </row>
    <row r="1204" spans="1:12" x14ac:dyDescent="0.25">
      <c r="A1204" s="16" t="s">
        <v>12</v>
      </c>
      <c r="B1204" s="29">
        <f t="shared" si="49"/>
        <v>11</v>
      </c>
      <c r="C1204" s="63" t="s">
        <v>1440</v>
      </c>
      <c r="D1204" s="30" t="s">
        <v>24</v>
      </c>
      <c r="E1204" s="62">
        <v>45968</v>
      </c>
      <c r="F1204" s="63" t="s">
        <v>1346</v>
      </c>
      <c r="G1204" s="28" t="s">
        <v>489</v>
      </c>
      <c r="H1204" s="63" t="s">
        <v>697</v>
      </c>
      <c r="I1204" s="64">
        <v>6621355</v>
      </c>
      <c r="J1204" s="64">
        <v>0</v>
      </c>
      <c r="K1204" s="64">
        <v>529708</v>
      </c>
      <c r="L1204" s="64">
        <v>7151063</v>
      </c>
    </row>
    <row r="1205" spans="1:12" x14ac:dyDescent="0.25">
      <c r="A1205" s="16" t="s">
        <v>12</v>
      </c>
      <c r="B1205" s="29">
        <f t="shared" si="49"/>
        <v>11</v>
      </c>
      <c r="C1205" s="63" t="s">
        <v>1441</v>
      </c>
      <c r="D1205" s="30" t="s">
        <v>24</v>
      </c>
      <c r="E1205" s="62">
        <v>45969</v>
      </c>
      <c r="F1205" s="63" t="s">
        <v>1347</v>
      </c>
      <c r="G1205" s="28" t="s">
        <v>489</v>
      </c>
      <c r="H1205" s="63" t="s">
        <v>507</v>
      </c>
      <c r="I1205" s="64">
        <v>1470182</v>
      </c>
      <c r="J1205" s="64">
        <v>0</v>
      </c>
      <c r="K1205" s="64">
        <v>117615</v>
      </c>
      <c r="L1205" s="64">
        <v>1587797</v>
      </c>
    </row>
    <row r="1206" spans="1:12" x14ac:dyDescent="0.25">
      <c r="A1206" s="16" t="s">
        <v>12</v>
      </c>
      <c r="B1206" s="29">
        <f t="shared" si="49"/>
        <v>11</v>
      </c>
      <c r="C1206" s="63" t="s">
        <v>1442</v>
      </c>
      <c r="D1206" s="30" t="s">
        <v>24</v>
      </c>
      <c r="E1206" s="62">
        <v>45969</v>
      </c>
      <c r="F1206" s="63" t="s">
        <v>1348</v>
      </c>
      <c r="G1206" s="28" t="s">
        <v>489</v>
      </c>
      <c r="H1206" s="63" t="s">
        <v>504</v>
      </c>
      <c r="I1206" s="64">
        <v>682657</v>
      </c>
      <c r="J1206" s="64">
        <v>0</v>
      </c>
      <c r="K1206" s="64">
        <v>54613</v>
      </c>
      <c r="L1206" s="64">
        <v>737270</v>
      </c>
    </row>
    <row r="1207" spans="1:12" x14ac:dyDescent="0.25">
      <c r="A1207" s="16" t="s">
        <v>12</v>
      </c>
      <c r="B1207" s="29">
        <f t="shared" si="49"/>
        <v>11</v>
      </c>
      <c r="C1207" s="63" t="s">
        <v>1443</v>
      </c>
      <c r="D1207" s="30" t="s">
        <v>24</v>
      </c>
      <c r="E1207" s="62">
        <v>45971</v>
      </c>
      <c r="F1207" s="63" t="s">
        <v>1349</v>
      </c>
      <c r="G1207" s="28" t="s">
        <v>489</v>
      </c>
      <c r="H1207" s="63" t="s">
        <v>494</v>
      </c>
      <c r="I1207" s="64">
        <v>2002384</v>
      </c>
      <c r="J1207" s="64">
        <v>0</v>
      </c>
      <c r="K1207" s="64">
        <v>160191</v>
      </c>
      <c r="L1207" s="64">
        <v>2162575</v>
      </c>
    </row>
    <row r="1208" spans="1:12" x14ac:dyDescent="0.25">
      <c r="A1208" s="16" t="s">
        <v>12</v>
      </c>
      <c r="B1208" s="29">
        <f t="shared" si="49"/>
        <v>11</v>
      </c>
      <c r="C1208" s="63" t="s">
        <v>1444</v>
      </c>
      <c r="D1208" s="30" t="s">
        <v>24</v>
      </c>
      <c r="E1208" s="62">
        <v>45971</v>
      </c>
      <c r="F1208" s="63" t="s">
        <v>1350</v>
      </c>
      <c r="G1208" s="28" t="s">
        <v>489</v>
      </c>
      <c r="H1208" s="63" t="s">
        <v>498</v>
      </c>
      <c r="I1208" s="64">
        <v>2154185</v>
      </c>
      <c r="J1208" s="64">
        <v>0</v>
      </c>
      <c r="K1208" s="64">
        <v>172335</v>
      </c>
      <c r="L1208" s="64">
        <v>2326520</v>
      </c>
    </row>
    <row r="1209" spans="1:12" x14ac:dyDescent="0.25">
      <c r="A1209" s="16" t="s">
        <v>12</v>
      </c>
      <c r="B1209" s="29">
        <f t="shared" si="49"/>
        <v>11</v>
      </c>
      <c r="C1209" s="63" t="s">
        <v>1445</v>
      </c>
      <c r="D1209" s="30" t="s">
        <v>24</v>
      </c>
      <c r="E1209" s="62">
        <v>45971</v>
      </c>
      <c r="F1209" s="63" t="s">
        <v>1351</v>
      </c>
      <c r="G1209" s="28" t="s">
        <v>489</v>
      </c>
      <c r="H1209" s="63" t="s">
        <v>502</v>
      </c>
      <c r="I1209" s="64">
        <v>1885221</v>
      </c>
      <c r="J1209" s="64">
        <v>0</v>
      </c>
      <c r="K1209" s="64">
        <v>150818</v>
      </c>
      <c r="L1209" s="64">
        <v>2036039</v>
      </c>
    </row>
    <row r="1210" spans="1:12" x14ac:dyDescent="0.25">
      <c r="A1210" s="16" t="s">
        <v>12</v>
      </c>
      <c r="B1210" s="29">
        <f t="shared" si="49"/>
        <v>11</v>
      </c>
      <c r="C1210" s="63" t="s">
        <v>1446</v>
      </c>
      <c r="D1210" s="30" t="s">
        <v>24</v>
      </c>
      <c r="E1210" s="62">
        <v>45971</v>
      </c>
      <c r="F1210" s="63" t="s">
        <v>1352</v>
      </c>
      <c r="G1210" s="28" t="s">
        <v>489</v>
      </c>
      <c r="H1210" s="63" t="s">
        <v>545</v>
      </c>
      <c r="I1210" s="64">
        <v>1107800</v>
      </c>
      <c r="J1210" s="64">
        <v>0</v>
      </c>
      <c r="K1210" s="64">
        <v>88624</v>
      </c>
      <c r="L1210" s="64">
        <v>1196424</v>
      </c>
    </row>
    <row r="1211" spans="1:12" x14ac:dyDescent="0.25">
      <c r="A1211" s="16" t="s">
        <v>12</v>
      </c>
      <c r="B1211" s="29">
        <f t="shared" si="49"/>
        <v>11</v>
      </c>
      <c r="C1211" s="63" t="s">
        <v>1447</v>
      </c>
      <c r="D1211" s="30" t="s">
        <v>24</v>
      </c>
      <c r="E1211" s="62">
        <v>45971</v>
      </c>
      <c r="F1211" s="63" t="s">
        <v>1353</v>
      </c>
      <c r="G1211" s="28" t="s">
        <v>489</v>
      </c>
      <c r="H1211" s="63" t="s">
        <v>501</v>
      </c>
      <c r="I1211" s="64">
        <v>570355</v>
      </c>
      <c r="J1211" s="64">
        <v>0</v>
      </c>
      <c r="K1211" s="64">
        <v>45628</v>
      </c>
      <c r="L1211" s="64">
        <v>615983</v>
      </c>
    </row>
    <row r="1212" spans="1:12" x14ac:dyDescent="0.25">
      <c r="A1212" s="16" t="s">
        <v>12</v>
      </c>
      <c r="B1212" s="29">
        <f t="shared" si="49"/>
        <v>11</v>
      </c>
      <c r="C1212" s="63" t="s">
        <v>1448</v>
      </c>
      <c r="D1212" s="30" t="s">
        <v>24</v>
      </c>
      <c r="E1212" s="62">
        <v>45971</v>
      </c>
      <c r="F1212" s="63" t="s">
        <v>1354</v>
      </c>
      <c r="G1212" s="28" t="s">
        <v>489</v>
      </c>
      <c r="H1212" s="63" t="s">
        <v>500</v>
      </c>
      <c r="I1212" s="64">
        <v>763177</v>
      </c>
      <c r="J1212" s="64">
        <v>0</v>
      </c>
      <c r="K1212" s="64">
        <v>61054</v>
      </c>
      <c r="L1212" s="64">
        <v>824231</v>
      </c>
    </row>
    <row r="1213" spans="1:12" x14ac:dyDescent="0.25">
      <c r="A1213" s="16" t="s">
        <v>12</v>
      </c>
      <c r="B1213" s="29">
        <f t="shared" si="49"/>
        <v>11</v>
      </c>
      <c r="C1213" s="63" t="s">
        <v>1449</v>
      </c>
      <c r="D1213" s="30" t="s">
        <v>24</v>
      </c>
      <c r="E1213" s="62">
        <v>45971</v>
      </c>
      <c r="F1213" s="63" t="s">
        <v>1355</v>
      </c>
      <c r="G1213" s="28" t="s">
        <v>489</v>
      </c>
      <c r="H1213" s="63" t="s">
        <v>519</v>
      </c>
      <c r="I1213" s="64">
        <v>675365</v>
      </c>
      <c r="J1213" s="64">
        <v>0</v>
      </c>
      <c r="K1213" s="64">
        <v>54029</v>
      </c>
      <c r="L1213" s="64">
        <v>729394</v>
      </c>
    </row>
    <row r="1214" spans="1:12" x14ac:dyDescent="0.25">
      <c r="A1214" s="16" t="s">
        <v>12</v>
      </c>
      <c r="B1214" s="29">
        <f t="shared" si="49"/>
        <v>11</v>
      </c>
      <c r="C1214" s="63" t="s">
        <v>1450</v>
      </c>
      <c r="D1214" s="30" t="s">
        <v>24</v>
      </c>
      <c r="E1214" s="62">
        <v>45972</v>
      </c>
      <c r="F1214" s="63" t="s">
        <v>1356</v>
      </c>
      <c r="G1214" s="28" t="s">
        <v>489</v>
      </c>
      <c r="H1214" s="63" t="s">
        <v>536</v>
      </c>
      <c r="I1214" s="64">
        <v>750894</v>
      </c>
      <c r="J1214" s="64">
        <v>0</v>
      </c>
      <c r="K1214" s="64">
        <v>60072</v>
      </c>
      <c r="L1214" s="64">
        <v>810966</v>
      </c>
    </row>
    <row r="1215" spans="1:12" x14ac:dyDescent="0.25">
      <c r="A1215" s="16" t="s">
        <v>12</v>
      </c>
      <c r="B1215" s="29">
        <f t="shared" si="49"/>
        <v>11</v>
      </c>
      <c r="C1215" s="63" t="s">
        <v>1451</v>
      </c>
      <c r="D1215" s="30" t="s">
        <v>24</v>
      </c>
      <c r="E1215" s="62">
        <v>45972</v>
      </c>
      <c r="F1215" s="63" t="s">
        <v>1357</v>
      </c>
      <c r="G1215" s="28" t="s">
        <v>489</v>
      </c>
      <c r="H1215" s="63" t="s">
        <v>528</v>
      </c>
      <c r="I1215" s="64">
        <v>955254</v>
      </c>
      <c r="J1215" s="64">
        <v>0</v>
      </c>
      <c r="K1215" s="64">
        <v>76420</v>
      </c>
      <c r="L1215" s="64">
        <v>1031674</v>
      </c>
    </row>
    <row r="1216" spans="1:12" x14ac:dyDescent="0.25">
      <c r="A1216" s="16" t="s">
        <v>12</v>
      </c>
      <c r="B1216" s="29">
        <f t="shared" si="49"/>
        <v>11</v>
      </c>
      <c r="C1216" s="63" t="s">
        <v>1452</v>
      </c>
      <c r="D1216" s="30" t="s">
        <v>24</v>
      </c>
      <c r="E1216" s="62">
        <v>45972</v>
      </c>
      <c r="F1216" s="63" t="s">
        <v>1358</v>
      </c>
      <c r="G1216" s="28" t="s">
        <v>489</v>
      </c>
      <c r="H1216" s="63" t="s">
        <v>532</v>
      </c>
      <c r="I1216" s="64">
        <v>837108</v>
      </c>
      <c r="J1216" s="64">
        <v>0</v>
      </c>
      <c r="K1216" s="64">
        <v>66969</v>
      </c>
      <c r="L1216" s="64">
        <v>904077</v>
      </c>
    </row>
    <row r="1217" spans="1:12" x14ac:dyDescent="0.25">
      <c r="A1217" s="16" t="s">
        <v>12</v>
      </c>
      <c r="B1217" s="29">
        <f t="shared" si="49"/>
        <v>11</v>
      </c>
      <c r="C1217" s="63" t="s">
        <v>1453</v>
      </c>
      <c r="D1217" s="30" t="s">
        <v>24</v>
      </c>
      <c r="E1217" s="62">
        <v>45973</v>
      </c>
      <c r="F1217" s="63" t="s">
        <v>1359</v>
      </c>
      <c r="G1217" s="28" t="s">
        <v>489</v>
      </c>
      <c r="H1217" s="63" t="s">
        <v>1055</v>
      </c>
      <c r="I1217" s="64">
        <v>765933</v>
      </c>
      <c r="J1217" s="64">
        <v>0</v>
      </c>
      <c r="K1217" s="64">
        <v>61275</v>
      </c>
      <c r="L1217" s="64">
        <v>827208</v>
      </c>
    </row>
    <row r="1218" spans="1:12" x14ac:dyDescent="0.25">
      <c r="A1218" s="16" t="s">
        <v>12</v>
      </c>
      <c r="B1218" s="29">
        <f t="shared" si="49"/>
        <v>11</v>
      </c>
      <c r="C1218" s="63" t="s">
        <v>1454</v>
      </c>
      <c r="D1218" s="30" t="s">
        <v>24</v>
      </c>
      <c r="E1218" s="62">
        <v>45973</v>
      </c>
      <c r="F1218" s="63" t="s">
        <v>1360</v>
      </c>
      <c r="G1218" s="28" t="s">
        <v>489</v>
      </c>
      <c r="H1218" s="63" t="s">
        <v>534</v>
      </c>
      <c r="I1218" s="64">
        <v>348795</v>
      </c>
      <c r="J1218" s="64">
        <v>0</v>
      </c>
      <c r="K1218" s="64">
        <v>27904</v>
      </c>
      <c r="L1218" s="64">
        <v>376699</v>
      </c>
    </row>
    <row r="1219" spans="1:12" x14ac:dyDescent="0.25">
      <c r="A1219" s="16" t="s">
        <v>12</v>
      </c>
      <c r="B1219" s="29">
        <f t="shared" si="49"/>
        <v>11</v>
      </c>
      <c r="C1219" s="63" t="s">
        <v>1455</v>
      </c>
      <c r="D1219" s="30" t="s">
        <v>24</v>
      </c>
      <c r="E1219" s="62">
        <v>45973</v>
      </c>
      <c r="F1219" s="63" t="s">
        <v>1361</v>
      </c>
      <c r="G1219" s="28" t="s">
        <v>489</v>
      </c>
      <c r="H1219" s="63" t="s">
        <v>511</v>
      </c>
      <c r="I1219" s="64">
        <v>1713572</v>
      </c>
      <c r="J1219" s="64">
        <v>0</v>
      </c>
      <c r="K1219" s="64">
        <v>137086</v>
      </c>
      <c r="L1219" s="64">
        <v>1850658</v>
      </c>
    </row>
    <row r="1220" spans="1:12" x14ac:dyDescent="0.25">
      <c r="A1220" s="16" t="s">
        <v>12</v>
      </c>
      <c r="B1220" s="29">
        <f t="shared" si="49"/>
        <v>11</v>
      </c>
      <c r="C1220" s="63" t="s">
        <v>1456</v>
      </c>
      <c r="D1220" s="30" t="s">
        <v>24</v>
      </c>
      <c r="E1220" s="62">
        <v>45973</v>
      </c>
      <c r="F1220" s="63" t="s">
        <v>1362</v>
      </c>
      <c r="G1220" s="28" t="s">
        <v>489</v>
      </c>
      <c r="H1220" s="63" t="s">
        <v>525</v>
      </c>
      <c r="I1220" s="64">
        <v>1346165</v>
      </c>
      <c r="J1220" s="64">
        <v>0</v>
      </c>
      <c r="K1220" s="64">
        <v>107693</v>
      </c>
      <c r="L1220" s="64">
        <v>1453858</v>
      </c>
    </row>
    <row r="1221" spans="1:12" x14ac:dyDescent="0.25">
      <c r="A1221" s="16" t="s">
        <v>12</v>
      </c>
      <c r="B1221" s="29">
        <f t="shared" si="49"/>
        <v>11</v>
      </c>
      <c r="C1221" s="63" t="s">
        <v>1457</v>
      </c>
      <c r="D1221" s="30" t="s">
        <v>24</v>
      </c>
      <c r="E1221" s="62">
        <v>45973</v>
      </c>
      <c r="F1221" s="63" t="s">
        <v>1363</v>
      </c>
      <c r="G1221" s="28" t="s">
        <v>489</v>
      </c>
      <c r="H1221" s="63" t="s">
        <v>499</v>
      </c>
      <c r="I1221" s="64">
        <v>1149231</v>
      </c>
      <c r="J1221" s="64">
        <v>0</v>
      </c>
      <c r="K1221" s="64">
        <v>91938</v>
      </c>
      <c r="L1221" s="64">
        <v>1241169</v>
      </c>
    </row>
    <row r="1222" spans="1:12" x14ac:dyDescent="0.25">
      <c r="A1222" s="16" t="s">
        <v>12</v>
      </c>
      <c r="B1222" s="29">
        <f t="shared" si="49"/>
        <v>11</v>
      </c>
      <c r="C1222" s="63" t="s">
        <v>1458</v>
      </c>
      <c r="D1222" s="30" t="s">
        <v>24</v>
      </c>
      <c r="E1222" s="62">
        <v>45974</v>
      </c>
      <c r="F1222" s="63" t="s">
        <v>1364</v>
      </c>
      <c r="G1222" s="28" t="s">
        <v>489</v>
      </c>
      <c r="H1222" s="63" t="s">
        <v>526</v>
      </c>
      <c r="I1222" s="64">
        <v>1050372</v>
      </c>
      <c r="J1222" s="64">
        <v>0</v>
      </c>
      <c r="K1222" s="64">
        <v>84030</v>
      </c>
      <c r="L1222" s="64">
        <v>1134402</v>
      </c>
    </row>
    <row r="1223" spans="1:12" x14ac:dyDescent="0.25">
      <c r="A1223" s="16" t="s">
        <v>12</v>
      </c>
      <c r="B1223" s="29">
        <f t="shared" si="49"/>
        <v>11</v>
      </c>
      <c r="C1223" s="63" t="s">
        <v>1459</v>
      </c>
      <c r="D1223" s="30" t="s">
        <v>24</v>
      </c>
      <c r="E1223" s="62">
        <v>45974</v>
      </c>
      <c r="F1223" s="63" t="s">
        <v>1365</v>
      </c>
      <c r="G1223" s="28" t="s">
        <v>489</v>
      </c>
      <c r="H1223" s="63" t="s">
        <v>540</v>
      </c>
      <c r="I1223" s="64">
        <v>1637930</v>
      </c>
      <c r="J1223" s="64">
        <v>0</v>
      </c>
      <c r="K1223" s="64">
        <v>131034</v>
      </c>
      <c r="L1223" s="64">
        <v>1768964</v>
      </c>
    </row>
    <row r="1224" spans="1:12" x14ac:dyDescent="0.25">
      <c r="A1224" s="16" t="s">
        <v>12</v>
      </c>
      <c r="B1224" s="29">
        <f t="shared" si="49"/>
        <v>11</v>
      </c>
      <c r="C1224" s="63" t="s">
        <v>1460</v>
      </c>
      <c r="D1224" s="30" t="s">
        <v>24</v>
      </c>
      <c r="E1224" s="62">
        <v>45974</v>
      </c>
      <c r="F1224" s="63" t="s">
        <v>1366</v>
      </c>
      <c r="G1224" s="28" t="s">
        <v>489</v>
      </c>
      <c r="H1224" s="63" t="s">
        <v>492</v>
      </c>
      <c r="I1224" s="64">
        <v>1326619</v>
      </c>
      <c r="J1224" s="64">
        <v>0</v>
      </c>
      <c r="K1224" s="64">
        <v>106130</v>
      </c>
      <c r="L1224" s="64">
        <v>1432749</v>
      </c>
    </row>
    <row r="1225" spans="1:12" x14ac:dyDescent="0.25">
      <c r="A1225" s="16" t="s">
        <v>12</v>
      </c>
      <c r="B1225" s="29">
        <f t="shared" si="49"/>
        <v>11</v>
      </c>
      <c r="C1225" s="63" t="s">
        <v>1461</v>
      </c>
      <c r="D1225" s="30" t="s">
        <v>24</v>
      </c>
      <c r="E1225" s="62">
        <v>45975</v>
      </c>
      <c r="F1225" s="63" t="s">
        <v>1367</v>
      </c>
      <c r="G1225" s="28" t="s">
        <v>489</v>
      </c>
      <c r="H1225" s="63" t="s">
        <v>533</v>
      </c>
      <c r="I1225" s="64">
        <v>1358517</v>
      </c>
      <c r="J1225" s="64">
        <v>0</v>
      </c>
      <c r="K1225" s="64">
        <v>108681</v>
      </c>
      <c r="L1225" s="64">
        <v>1467198</v>
      </c>
    </row>
    <row r="1226" spans="1:12" x14ac:dyDescent="0.25">
      <c r="A1226" s="16" t="s">
        <v>12</v>
      </c>
      <c r="B1226" s="29">
        <f t="shared" si="49"/>
        <v>11</v>
      </c>
      <c r="C1226" s="63" t="s">
        <v>1462</v>
      </c>
      <c r="D1226" s="30" t="s">
        <v>24</v>
      </c>
      <c r="E1226" s="62">
        <v>45976</v>
      </c>
      <c r="F1226" s="63" t="s">
        <v>1368</v>
      </c>
      <c r="G1226" s="28" t="s">
        <v>489</v>
      </c>
      <c r="H1226" s="63" t="s">
        <v>544</v>
      </c>
      <c r="I1226" s="64">
        <v>666873</v>
      </c>
      <c r="J1226" s="64">
        <v>0</v>
      </c>
      <c r="K1226" s="64">
        <v>53350</v>
      </c>
      <c r="L1226" s="64">
        <v>720223</v>
      </c>
    </row>
    <row r="1227" spans="1:12" x14ac:dyDescent="0.25">
      <c r="A1227" s="16" t="s">
        <v>12</v>
      </c>
      <c r="B1227" s="29">
        <f t="shared" si="49"/>
        <v>11</v>
      </c>
      <c r="C1227" s="63" t="s">
        <v>1463</v>
      </c>
      <c r="D1227" s="30" t="s">
        <v>24</v>
      </c>
      <c r="E1227" s="62">
        <v>45976</v>
      </c>
      <c r="F1227" s="63" t="s">
        <v>1369</v>
      </c>
      <c r="G1227" s="28" t="s">
        <v>489</v>
      </c>
      <c r="H1227" s="63" t="s">
        <v>524</v>
      </c>
      <c r="I1227" s="64">
        <v>548616</v>
      </c>
      <c r="J1227" s="64">
        <v>0</v>
      </c>
      <c r="K1227" s="64">
        <v>43889</v>
      </c>
      <c r="L1227" s="64">
        <v>592505</v>
      </c>
    </row>
    <row r="1228" spans="1:12" x14ac:dyDescent="0.25">
      <c r="A1228" s="16" t="s">
        <v>12</v>
      </c>
      <c r="B1228" s="29">
        <f t="shared" si="49"/>
        <v>11</v>
      </c>
      <c r="C1228" s="63" t="s">
        <v>1464</v>
      </c>
      <c r="D1228" s="30" t="s">
        <v>24</v>
      </c>
      <c r="E1228" s="62">
        <v>45978</v>
      </c>
      <c r="F1228" s="63" t="s">
        <v>1370</v>
      </c>
      <c r="G1228" s="28" t="s">
        <v>489</v>
      </c>
      <c r="H1228" s="63" t="s">
        <v>494</v>
      </c>
      <c r="I1228" s="64">
        <v>2440590</v>
      </c>
      <c r="J1228" s="64">
        <v>0</v>
      </c>
      <c r="K1228" s="64">
        <v>195247</v>
      </c>
      <c r="L1228" s="64">
        <v>2635837</v>
      </c>
    </row>
    <row r="1229" spans="1:12" x14ac:dyDescent="0.25">
      <c r="A1229" s="16" t="s">
        <v>12</v>
      </c>
      <c r="B1229" s="29">
        <f t="shared" si="49"/>
        <v>11</v>
      </c>
      <c r="C1229" s="63" t="s">
        <v>1465</v>
      </c>
      <c r="D1229" s="30" t="s">
        <v>24</v>
      </c>
      <c r="E1229" s="62">
        <v>45978</v>
      </c>
      <c r="F1229" s="63" t="s">
        <v>1371</v>
      </c>
      <c r="G1229" s="28" t="s">
        <v>489</v>
      </c>
      <c r="H1229" s="63" t="s">
        <v>506</v>
      </c>
      <c r="I1229" s="64">
        <v>619638</v>
      </c>
      <c r="J1229" s="64">
        <v>0</v>
      </c>
      <c r="K1229" s="64">
        <v>49571</v>
      </c>
      <c r="L1229" s="64">
        <v>669209</v>
      </c>
    </row>
    <row r="1230" spans="1:12" x14ac:dyDescent="0.25">
      <c r="A1230" s="16" t="s">
        <v>12</v>
      </c>
      <c r="B1230" s="29">
        <f t="shared" si="49"/>
        <v>11</v>
      </c>
      <c r="C1230" s="63" t="s">
        <v>1466</v>
      </c>
      <c r="D1230" s="30" t="s">
        <v>24</v>
      </c>
      <c r="E1230" s="62">
        <v>45978</v>
      </c>
      <c r="F1230" s="63" t="s">
        <v>1372</v>
      </c>
      <c r="G1230" s="28" t="s">
        <v>489</v>
      </c>
      <c r="H1230" s="63" t="s">
        <v>510</v>
      </c>
      <c r="I1230" s="64">
        <v>1807933</v>
      </c>
      <c r="J1230" s="64">
        <v>0</v>
      </c>
      <c r="K1230" s="64">
        <v>144635</v>
      </c>
      <c r="L1230" s="64">
        <v>1952568</v>
      </c>
    </row>
    <row r="1231" spans="1:12" x14ac:dyDescent="0.25">
      <c r="A1231" s="16" t="s">
        <v>12</v>
      </c>
      <c r="B1231" s="29">
        <f t="shared" si="49"/>
        <v>11</v>
      </c>
      <c r="C1231" s="63" t="s">
        <v>1467</v>
      </c>
      <c r="D1231" s="30" t="s">
        <v>24</v>
      </c>
      <c r="E1231" s="62">
        <v>45978</v>
      </c>
      <c r="F1231" s="63" t="s">
        <v>1373</v>
      </c>
      <c r="G1231" s="28" t="s">
        <v>489</v>
      </c>
      <c r="H1231" s="63" t="s">
        <v>521</v>
      </c>
      <c r="I1231" s="64">
        <v>2265552</v>
      </c>
      <c r="J1231" s="64">
        <v>0</v>
      </c>
      <c r="K1231" s="64">
        <v>181244</v>
      </c>
      <c r="L1231" s="64">
        <v>2446796</v>
      </c>
    </row>
    <row r="1232" spans="1:12" x14ac:dyDescent="0.25">
      <c r="A1232" s="16" t="s">
        <v>12</v>
      </c>
      <c r="B1232" s="29">
        <f t="shared" si="49"/>
        <v>11</v>
      </c>
      <c r="C1232" s="63" t="s">
        <v>1468</v>
      </c>
      <c r="D1232" s="30" t="s">
        <v>24</v>
      </c>
      <c r="E1232" s="62">
        <v>45978</v>
      </c>
      <c r="F1232" s="63" t="s">
        <v>1374</v>
      </c>
      <c r="G1232" s="28" t="s">
        <v>489</v>
      </c>
      <c r="H1232" s="63" t="s">
        <v>495</v>
      </c>
      <c r="I1232" s="64">
        <v>2475120</v>
      </c>
      <c r="J1232" s="64">
        <v>0</v>
      </c>
      <c r="K1232" s="64">
        <v>198010</v>
      </c>
      <c r="L1232" s="64">
        <v>2673130</v>
      </c>
    </row>
    <row r="1233" spans="1:12" x14ac:dyDescent="0.25">
      <c r="A1233" s="16" t="s">
        <v>12</v>
      </c>
      <c r="B1233" s="29">
        <f t="shared" si="49"/>
        <v>11</v>
      </c>
      <c r="C1233" s="63" t="s">
        <v>1469</v>
      </c>
      <c r="D1233" s="30" t="s">
        <v>24</v>
      </c>
      <c r="E1233" s="62">
        <v>45978</v>
      </c>
      <c r="F1233" s="63" t="s">
        <v>1375</v>
      </c>
      <c r="G1233" s="28" t="s">
        <v>489</v>
      </c>
      <c r="H1233" s="63" t="s">
        <v>496</v>
      </c>
      <c r="I1233" s="64">
        <v>1017526</v>
      </c>
      <c r="J1233" s="64">
        <v>0</v>
      </c>
      <c r="K1233" s="64">
        <v>81402</v>
      </c>
      <c r="L1233" s="64">
        <v>1098928</v>
      </c>
    </row>
    <row r="1234" spans="1:12" x14ac:dyDescent="0.25">
      <c r="A1234" s="16" t="s">
        <v>12</v>
      </c>
      <c r="B1234" s="29">
        <f t="shared" si="49"/>
        <v>11</v>
      </c>
      <c r="C1234" s="63" t="s">
        <v>1470</v>
      </c>
      <c r="D1234" s="30" t="s">
        <v>24</v>
      </c>
      <c r="E1234" s="62">
        <v>45978</v>
      </c>
      <c r="F1234" s="63" t="s">
        <v>1376</v>
      </c>
      <c r="G1234" s="28" t="s">
        <v>489</v>
      </c>
      <c r="H1234" s="63" t="s">
        <v>497</v>
      </c>
      <c r="I1234" s="64">
        <v>859695</v>
      </c>
      <c r="J1234" s="64">
        <v>0</v>
      </c>
      <c r="K1234" s="64">
        <v>68776</v>
      </c>
      <c r="L1234" s="64">
        <v>928471</v>
      </c>
    </row>
    <row r="1235" spans="1:12" x14ac:dyDescent="0.25">
      <c r="A1235" s="16" t="s">
        <v>12</v>
      </c>
      <c r="B1235" s="29">
        <f t="shared" si="49"/>
        <v>11</v>
      </c>
      <c r="C1235" s="63" t="s">
        <v>1471</v>
      </c>
      <c r="D1235" s="30" t="s">
        <v>24</v>
      </c>
      <c r="E1235" s="62">
        <v>45978</v>
      </c>
      <c r="F1235" s="63" t="s">
        <v>1377</v>
      </c>
      <c r="G1235" s="28" t="s">
        <v>489</v>
      </c>
      <c r="H1235" s="63" t="s">
        <v>500</v>
      </c>
      <c r="I1235" s="64">
        <v>709836</v>
      </c>
      <c r="J1235" s="64">
        <v>0</v>
      </c>
      <c r="K1235" s="64">
        <v>56787</v>
      </c>
      <c r="L1235" s="64">
        <v>766623</v>
      </c>
    </row>
    <row r="1236" spans="1:12" x14ac:dyDescent="0.25">
      <c r="A1236" s="16" t="s">
        <v>12</v>
      </c>
      <c r="B1236" s="29">
        <f t="shared" si="49"/>
        <v>11</v>
      </c>
      <c r="C1236" s="63" t="s">
        <v>1472</v>
      </c>
      <c r="D1236" s="30" t="s">
        <v>24</v>
      </c>
      <c r="E1236" s="62">
        <v>45978</v>
      </c>
      <c r="F1236" s="63" t="s">
        <v>1378</v>
      </c>
      <c r="G1236" s="28" t="s">
        <v>489</v>
      </c>
      <c r="H1236" s="63" t="s">
        <v>537</v>
      </c>
      <c r="I1236" s="64">
        <v>666873</v>
      </c>
      <c r="J1236" s="64">
        <v>0</v>
      </c>
      <c r="K1236" s="64">
        <v>53350</v>
      </c>
      <c r="L1236" s="64">
        <v>720223</v>
      </c>
    </row>
    <row r="1237" spans="1:12" x14ac:dyDescent="0.25">
      <c r="A1237" s="16" t="s">
        <v>12</v>
      </c>
      <c r="B1237" s="29">
        <f t="shared" si="49"/>
        <v>11</v>
      </c>
      <c r="C1237" s="63" t="s">
        <v>1473</v>
      </c>
      <c r="D1237" s="30" t="s">
        <v>24</v>
      </c>
      <c r="E1237" s="62">
        <v>45978</v>
      </c>
      <c r="F1237" s="63" t="s">
        <v>1379</v>
      </c>
      <c r="G1237" s="28" t="s">
        <v>489</v>
      </c>
      <c r="H1237" s="63" t="s">
        <v>507</v>
      </c>
      <c r="I1237" s="64">
        <v>1102814</v>
      </c>
      <c r="J1237" s="64">
        <v>0</v>
      </c>
      <c r="K1237" s="64">
        <v>88225</v>
      </c>
      <c r="L1237" s="64">
        <v>1191039</v>
      </c>
    </row>
    <row r="1238" spans="1:12" x14ac:dyDescent="0.25">
      <c r="A1238" s="16" t="s">
        <v>12</v>
      </c>
      <c r="B1238" s="29">
        <f t="shared" si="49"/>
        <v>11</v>
      </c>
      <c r="C1238" s="63" t="s">
        <v>1474</v>
      </c>
      <c r="D1238" s="30" t="s">
        <v>24</v>
      </c>
      <c r="E1238" s="62">
        <v>45978</v>
      </c>
      <c r="F1238" s="63" t="s">
        <v>1380</v>
      </c>
      <c r="G1238" s="28" t="s">
        <v>489</v>
      </c>
      <c r="H1238" s="63" t="s">
        <v>530</v>
      </c>
      <c r="I1238" s="64">
        <v>1455977</v>
      </c>
      <c r="J1238" s="64">
        <v>0</v>
      </c>
      <c r="K1238" s="64">
        <v>116478</v>
      </c>
      <c r="L1238" s="64">
        <v>1572455</v>
      </c>
    </row>
    <row r="1239" spans="1:12" x14ac:dyDescent="0.25">
      <c r="A1239" s="16" t="s">
        <v>12</v>
      </c>
      <c r="B1239" s="29">
        <f t="shared" si="49"/>
        <v>11</v>
      </c>
      <c r="C1239" s="63" t="s">
        <v>1475</v>
      </c>
      <c r="D1239" s="30" t="s">
        <v>24</v>
      </c>
      <c r="E1239" s="62">
        <v>45979</v>
      </c>
      <c r="F1239" s="63" t="s">
        <v>1381</v>
      </c>
      <c r="G1239" s="28" t="s">
        <v>489</v>
      </c>
      <c r="H1239" s="63" t="s">
        <v>697</v>
      </c>
      <c r="I1239" s="64">
        <v>6034235</v>
      </c>
      <c r="J1239" s="64">
        <v>0</v>
      </c>
      <c r="K1239" s="64">
        <v>482739</v>
      </c>
      <c r="L1239" s="64">
        <v>6516974</v>
      </c>
    </row>
    <row r="1240" spans="1:12" x14ac:dyDescent="0.25">
      <c r="A1240" s="16" t="s">
        <v>12</v>
      </c>
      <c r="B1240" s="29">
        <f t="shared" si="49"/>
        <v>11</v>
      </c>
      <c r="C1240" s="63" t="s">
        <v>1476</v>
      </c>
      <c r="D1240" s="30" t="s">
        <v>24</v>
      </c>
      <c r="E1240" s="62">
        <v>45979</v>
      </c>
      <c r="F1240" s="63" t="s">
        <v>1382</v>
      </c>
      <c r="G1240" s="28" t="s">
        <v>489</v>
      </c>
      <c r="H1240" s="63" t="s">
        <v>503</v>
      </c>
      <c r="I1240" s="64">
        <v>1914273</v>
      </c>
      <c r="J1240" s="64">
        <v>0</v>
      </c>
      <c r="K1240" s="64">
        <v>153142</v>
      </c>
      <c r="L1240" s="64">
        <v>2067415</v>
      </c>
    </row>
    <row r="1241" spans="1:12" x14ac:dyDescent="0.25">
      <c r="A1241" s="16" t="s">
        <v>12</v>
      </c>
      <c r="B1241" s="29">
        <f t="shared" ref="B1241:B1302" si="50">MONTH(E1241)</f>
        <v>11</v>
      </c>
      <c r="C1241" s="63" t="s">
        <v>1477</v>
      </c>
      <c r="D1241" s="30" t="s">
        <v>24</v>
      </c>
      <c r="E1241" s="62">
        <v>45979</v>
      </c>
      <c r="F1241" s="63" t="s">
        <v>1383</v>
      </c>
      <c r="G1241" s="28" t="s">
        <v>489</v>
      </c>
      <c r="H1241" s="63" t="s">
        <v>517</v>
      </c>
      <c r="I1241" s="64">
        <v>1238490</v>
      </c>
      <c r="J1241" s="64">
        <v>0</v>
      </c>
      <c r="K1241" s="64">
        <v>99079</v>
      </c>
      <c r="L1241" s="64">
        <v>1337569</v>
      </c>
    </row>
    <row r="1242" spans="1:12" x14ac:dyDescent="0.25">
      <c r="A1242" s="16" t="s">
        <v>12</v>
      </c>
      <c r="B1242" s="29">
        <f t="shared" si="50"/>
        <v>11</v>
      </c>
      <c r="C1242" s="63" t="s">
        <v>1478</v>
      </c>
      <c r="D1242" s="30" t="s">
        <v>24</v>
      </c>
      <c r="E1242" s="62">
        <v>45980</v>
      </c>
      <c r="F1242" s="63" t="s">
        <v>1384</v>
      </c>
      <c r="G1242" s="28" t="s">
        <v>489</v>
      </c>
      <c r="H1242" s="63" t="s">
        <v>513</v>
      </c>
      <c r="I1242" s="64">
        <v>870612</v>
      </c>
      <c r="J1242" s="64">
        <v>0</v>
      </c>
      <c r="K1242" s="64">
        <v>69649</v>
      </c>
      <c r="L1242" s="64">
        <v>940261</v>
      </c>
    </row>
    <row r="1243" spans="1:12" x14ac:dyDescent="0.25">
      <c r="A1243" s="16" t="s">
        <v>12</v>
      </c>
      <c r="B1243" s="29">
        <f t="shared" si="50"/>
        <v>11</v>
      </c>
      <c r="C1243" s="63" t="s">
        <v>1479</v>
      </c>
      <c r="D1243" s="30" t="s">
        <v>24</v>
      </c>
      <c r="E1243" s="62">
        <v>45980</v>
      </c>
      <c r="F1243" s="63" t="s">
        <v>1385</v>
      </c>
      <c r="G1243" s="28" t="s">
        <v>489</v>
      </c>
      <c r="H1243" s="63" t="s">
        <v>541</v>
      </c>
      <c r="I1243" s="64">
        <v>1242034</v>
      </c>
      <c r="J1243" s="64">
        <v>0</v>
      </c>
      <c r="K1243" s="64">
        <v>99363</v>
      </c>
      <c r="L1243" s="64">
        <v>1341397</v>
      </c>
    </row>
    <row r="1244" spans="1:12" x14ac:dyDescent="0.25">
      <c r="A1244" s="16" t="s">
        <v>12</v>
      </c>
      <c r="B1244" s="29">
        <f t="shared" si="50"/>
        <v>11</v>
      </c>
      <c r="C1244" s="63" t="s">
        <v>1480</v>
      </c>
      <c r="D1244" s="30" t="s">
        <v>24</v>
      </c>
      <c r="E1244" s="62">
        <v>45980</v>
      </c>
      <c r="F1244" s="63" t="s">
        <v>1386</v>
      </c>
      <c r="G1244" s="28" t="s">
        <v>489</v>
      </c>
      <c r="H1244" s="63" t="s">
        <v>492</v>
      </c>
      <c r="I1244" s="64">
        <v>1110343</v>
      </c>
      <c r="J1244" s="64">
        <v>0</v>
      </c>
      <c r="K1244" s="64">
        <v>88827</v>
      </c>
      <c r="L1244" s="64">
        <v>1199170</v>
      </c>
    </row>
    <row r="1245" spans="1:12" x14ac:dyDescent="0.25">
      <c r="A1245" s="16" t="s">
        <v>12</v>
      </c>
      <c r="B1245" s="29">
        <f t="shared" si="50"/>
        <v>11</v>
      </c>
      <c r="C1245" s="63" t="s">
        <v>1481</v>
      </c>
      <c r="D1245" s="30" t="s">
        <v>24</v>
      </c>
      <c r="E1245" s="62">
        <v>45980</v>
      </c>
      <c r="F1245" s="63" t="s">
        <v>1387</v>
      </c>
      <c r="G1245" s="28" t="s">
        <v>489</v>
      </c>
      <c r="H1245" s="63" t="s">
        <v>509</v>
      </c>
      <c r="I1245" s="64">
        <v>1810476</v>
      </c>
      <c r="J1245" s="64">
        <v>0</v>
      </c>
      <c r="K1245" s="64">
        <v>144838</v>
      </c>
      <c r="L1245" s="64">
        <v>1955314</v>
      </c>
    </row>
    <row r="1246" spans="1:12" x14ac:dyDescent="0.25">
      <c r="A1246" s="16" t="s">
        <v>12</v>
      </c>
      <c r="B1246" s="29">
        <f t="shared" si="50"/>
        <v>11</v>
      </c>
      <c r="C1246" s="63" t="s">
        <v>1482</v>
      </c>
      <c r="D1246" s="30" t="s">
        <v>24</v>
      </c>
      <c r="E1246" s="62">
        <v>45981</v>
      </c>
      <c r="F1246" s="63" t="s">
        <v>1388</v>
      </c>
      <c r="G1246" s="28" t="s">
        <v>489</v>
      </c>
      <c r="H1246" s="63" t="s">
        <v>511</v>
      </c>
      <c r="I1246" s="64">
        <v>1432825</v>
      </c>
      <c r="J1246" s="64">
        <v>0</v>
      </c>
      <c r="K1246" s="64">
        <v>114626</v>
      </c>
      <c r="L1246" s="64">
        <v>1547451</v>
      </c>
    </row>
    <row r="1247" spans="1:12" x14ac:dyDescent="0.25">
      <c r="A1247" s="16" t="s">
        <v>12</v>
      </c>
      <c r="B1247" s="29">
        <f t="shared" si="50"/>
        <v>11</v>
      </c>
      <c r="C1247" s="63" t="s">
        <v>1483</v>
      </c>
      <c r="D1247" s="30" t="s">
        <v>24</v>
      </c>
      <c r="E1247" s="62">
        <v>45981</v>
      </c>
      <c r="F1247" s="63" t="s">
        <v>1389</v>
      </c>
      <c r="G1247" s="28" t="s">
        <v>489</v>
      </c>
      <c r="H1247" s="63" t="s">
        <v>491</v>
      </c>
      <c r="I1247" s="64">
        <v>944353</v>
      </c>
      <c r="J1247" s="64">
        <v>0</v>
      </c>
      <c r="K1247" s="64">
        <v>75548</v>
      </c>
      <c r="L1247" s="64">
        <v>1019901</v>
      </c>
    </row>
    <row r="1248" spans="1:12" x14ac:dyDescent="0.25">
      <c r="A1248" s="16" t="s">
        <v>12</v>
      </c>
      <c r="B1248" s="29">
        <f t="shared" si="50"/>
        <v>11</v>
      </c>
      <c r="C1248" s="63" t="s">
        <v>1484</v>
      </c>
      <c r="D1248" s="30" t="s">
        <v>24</v>
      </c>
      <c r="E1248" s="62">
        <v>45982</v>
      </c>
      <c r="F1248" s="63" t="s">
        <v>1390</v>
      </c>
      <c r="G1248" s="28" t="s">
        <v>489</v>
      </c>
      <c r="H1248" s="63" t="s">
        <v>501</v>
      </c>
      <c r="I1248" s="64">
        <v>652397</v>
      </c>
      <c r="J1248" s="64">
        <v>0</v>
      </c>
      <c r="K1248" s="64">
        <v>52192</v>
      </c>
      <c r="L1248" s="64">
        <v>704589</v>
      </c>
    </row>
    <row r="1249" spans="1:12" x14ac:dyDescent="0.25">
      <c r="A1249" s="16" t="s">
        <v>12</v>
      </c>
      <c r="B1249" s="29">
        <f t="shared" si="50"/>
        <v>11</v>
      </c>
      <c r="C1249" s="63" t="s">
        <v>1485</v>
      </c>
      <c r="D1249" s="30" t="s">
        <v>24</v>
      </c>
      <c r="E1249" s="62">
        <v>45982</v>
      </c>
      <c r="F1249" s="63" t="s">
        <v>1391</v>
      </c>
      <c r="G1249" s="28" t="s">
        <v>489</v>
      </c>
      <c r="H1249" s="63" t="s">
        <v>515</v>
      </c>
      <c r="I1249" s="64">
        <v>1071833</v>
      </c>
      <c r="J1249" s="64">
        <v>0</v>
      </c>
      <c r="K1249" s="64">
        <v>85747</v>
      </c>
      <c r="L1249" s="64">
        <v>1157580</v>
      </c>
    </row>
    <row r="1250" spans="1:12" x14ac:dyDescent="0.25">
      <c r="A1250" s="16" t="s">
        <v>12</v>
      </c>
      <c r="B1250" s="29">
        <f t="shared" si="50"/>
        <v>11</v>
      </c>
      <c r="C1250" s="63" t="s">
        <v>1486</v>
      </c>
      <c r="D1250" s="30" t="s">
        <v>24</v>
      </c>
      <c r="E1250" s="62">
        <v>45982</v>
      </c>
      <c r="F1250" s="63" t="s">
        <v>1392</v>
      </c>
      <c r="G1250" s="28" t="s">
        <v>489</v>
      </c>
      <c r="H1250" s="63" t="s">
        <v>496</v>
      </c>
      <c r="I1250" s="64">
        <v>418554</v>
      </c>
      <c r="J1250" s="64">
        <v>0</v>
      </c>
      <c r="K1250" s="64">
        <v>33484</v>
      </c>
      <c r="L1250" s="64">
        <v>452038</v>
      </c>
    </row>
    <row r="1251" spans="1:12" x14ac:dyDescent="0.25">
      <c r="A1251" s="16" t="s">
        <v>12</v>
      </c>
      <c r="B1251" s="29">
        <f t="shared" si="50"/>
        <v>11</v>
      </c>
      <c r="C1251" s="63" t="s">
        <v>1487</v>
      </c>
      <c r="D1251" s="30" t="s">
        <v>24</v>
      </c>
      <c r="E1251" s="62">
        <v>45985</v>
      </c>
      <c r="F1251" s="63" t="s">
        <v>1393</v>
      </c>
      <c r="G1251" s="28" t="s">
        <v>489</v>
      </c>
      <c r="H1251" s="63" t="s">
        <v>505</v>
      </c>
      <c r="I1251" s="64">
        <v>1551747</v>
      </c>
      <c r="J1251" s="64">
        <v>0</v>
      </c>
      <c r="K1251" s="64">
        <v>124140</v>
      </c>
      <c r="L1251" s="64">
        <v>1675887</v>
      </c>
    </row>
    <row r="1252" spans="1:12" x14ac:dyDescent="0.25">
      <c r="A1252" s="16" t="s">
        <v>12</v>
      </c>
      <c r="B1252" s="29">
        <f t="shared" si="50"/>
        <v>11</v>
      </c>
      <c r="C1252" s="63" t="s">
        <v>1488</v>
      </c>
      <c r="D1252" s="30" t="s">
        <v>24</v>
      </c>
      <c r="E1252" s="62">
        <v>45985</v>
      </c>
      <c r="F1252" s="63" t="s">
        <v>1394</v>
      </c>
      <c r="G1252" s="28" t="s">
        <v>489</v>
      </c>
      <c r="H1252" s="63" t="s">
        <v>499</v>
      </c>
      <c r="I1252" s="64">
        <v>936456</v>
      </c>
      <c r="J1252" s="64">
        <v>0</v>
      </c>
      <c r="K1252" s="64">
        <v>74916</v>
      </c>
      <c r="L1252" s="64">
        <v>1011372</v>
      </c>
    </row>
    <row r="1253" spans="1:12" x14ac:dyDescent="0.25">
      <c r="A1253" s="16" t="s">
        <v>12</v>
      </c>
      <c r="B1253" s="29">
        <f t="shared" si="50"/>
        <v>11</v>
      </c>
      <c r="C1253" s="63" t="s">
        <v>1489</v>
      </c>
      <c r="D1253" s="30" t="s">
        <v>24</v>
      </c>
      <c r="E1253" s="62">
        <v>45985</v>
      </c>
      <c r="F1253" s="63" t="s">
        <v>1395</v>
      </c>
      <c r="G1253" s="28" t="s">
        <v>489</v>
      </c>
      <c r="H1253" s="63" t="s">
        <v>545</v>
      </c>
      <c r="I1253" s="64">
        <v>1046385</v>
      </c>
      <c r="J1253" s="64">
        <v>0</v>
      </c>
      <c r="K1253" s="64">
        <v>83711</v>
      </c>
      <c r="L1253" s="64">
        <v>1130096</v>
      </c>
    </row>
    <row r="1254" spans="1:12" x14ac:dyDescent="0.25">
      <c r="A1254" s="16" t="s">
        <v>12</v>
      </c>
      <c r="B1254" s="29">
        <f t="shared" si="50"/>
        <v>11</v>
      </c>
      <c r="C1254" s="63" t="s">
        <v>1490</v>
      </c>
      <c r="D1254" s="30" t="s">
        <v>24</v>
      </c>
      <c r="E1254" s="62">
        <v>45985</v>
      </c>
      <c r="F1254" s="63" t="s">
        <v>1396</v>
      </c>
      <c r="G1254" s="28" t="s">
        <v>489</v>
      </c>
      <c r="H1254" s="63" t="s">
        <v>529</v>
      </c>
      <c r="I1254" s="64">
        <v>1029930</v>
      </c>
      <c r="J1254" s="64">
        <v>0</v>
      </c>
      <c r="K1254" s="64">
        <v>82394</v>
      </c>
      <c r="L1254" s="64">
        <v>1112324</v>
      </c>
    </row>
    <row r="1255" spans="1:12" x14ac:dyDescent="0.25">
      <c r="A1255" s="16" t="s">
        <v>12</v>
      </c>
      <c r="B1255" s="29">
        <f t="shared" si="50"/>
        <v>11</v>
      </c>
      <c r="C1255" s="63" t="s">
        <v>1491</v>
      </c>
      <c r="D1255" s="30" t="s">
        <v>24</v>
      </c>
      <c r="E1255" s="62">
        <v>45985</v>
      </c>
      <c r="F1255" s="63" t="s">
        <v>1397</v>
      </c>
      <c r="G1255" s="28" t="s">
        <v>489</v>
      </c>
      <c r="H1255" s="63" t="s">
        <v>544</v>
      </c>
      <c r="I1255" s="64">
        <v>664680</v>
      </c>
      <c r="J1255" s="64">
        <v>0</v>
      </c>
      <c r="K1255" s="64">
        <v>53174</v>
      </c>
      <c r="L1255" s="64">
        <v>717854</v>
      </c>
    </row>
    <row r="1256" spans="1:12" x14ac:dyDescent="0.25">
      <c r="A1256" s="16" t="s">
        <v>12</v>
      </c>
      <c r="B1256" s="29">
        <f t="shared" si="50"/>
        <v>11</v>
      </c>
      <c r="C1256" s="63" t="s">
        <v>1492</v>
      </c>
      <c r="D1256" s="30" t="s">
        <v>24</v>
      </c>
      <c r="E1256" s="62">
        <v>45985</v>
      </c>
      <c r="F1256" s="63" t="s">
        <v>1398</v>
      </c>
      <c r="G1256" s="28" t="s">
        <v>489</v>
      </c>
      <c r="H1256" s="63" t="s">
        <v>521</v>
      </c>
      <c r="I1256" s="64">
        <v>1805390</v>
      </c>
      <c r="J1256" s="64">
        <v>0</v>
      </c>
      <c r="K1256" s="64">
        <v>144431</v>
      </c>
      <c r="L1256" s="64">
        <v>1949821</v>
      </c>
    </row>
    <row r="1257" spans="1:12" x14ac:dyDescent="0.25">
      <c r="A1257" s="16" t="s">
        <v>12</v>
      </c>
      <c r="B1257" s="29">
        <f t="shared" si="50"/>
        <v>11</v>
      </c>
      <c r="C1257" s="63" t="s">
        <v>1493</v>
      </c>
      <c r="D1257" s="30" t="s">
        <v>24</v>
      </c>
      <c r="E1257" s="62">
        <v>45986</v>
      </c>
      <c r="F1257" s="63" t="s">
        <v>1399</v>
      </c>
      <c r="G1257" s="28" t="s">
        <v>489</v>
      </c>
      <c r="H1257" s="63" t="s">
        <v>523</v>
      </c>
      <c r="I1257" s="64">
        <v>3031130</v>
      </c>
      <c r="J1257" s="64">
        <v>0</v>
      </c>
      <c r="K1257" s="64">
        <v>242490</v>
      </c>
      <c r="L1257" s="64">
        <v>3273620</v>
      </c>
    </row>
    <row r="1258" spans="1:12" x14ac:dyDescent="0.25">
      <c r="A1258" s="16" t="s">
        <v>12</v>
      </c>
      <c r="B1258" s="29">
        <f t="shared" si="50"/>
        <v>11</v>
      </c>
      <c r="C1258" s="63" t="s">
        <v>1494</v>
      </c>
      <c r="D1258" s="30" t="s">
        <v>24</v>
      </c>
      <c r="E1258" s="62">
        <v>45986</v>
      </c>
      <c r="F1258" s="63" t="s">
        <v>1400</v>
      </c>
      <c r="G1258" s="28" t="s">
        <v>489</v>
      </c>
      <c r="H1258" s="63" t="s">
        <v>494</v>
      </c>
      <c r="I1258" s="64">
        <v>2493400</v>
      </c>
      <c r="J1258" s="64">
        <v>0</v>
      </c>
      <c r="K1258" s="64">
        <v>199472</v>
      </c>
      <c r="L1258" s="64">
        <v>2692872</v>
      </c>
    </row>
    <row r="1259" spans="1:12" x14ac:dyDescent="0.25">
      <c r="A1259" s="16" t="s">
        <v>12</v>
      </c>
      <c r="B1259" s="29">
        <f t="shared" si="50"/>
        <v>11</v>
      </c>
      <c r="C1259" s="63" t="s">
        <v>1495</v>
      </c>
      <c r="D1259" s="30" t="s">
        <v>24</v>
      </c>
      <c r="E1259" s="62">
        <v>45986</v>
      </c>
      <c r="F1259" s="63" t="s">
        <v>1401</v>
      </c>
      <c r="G1259" s="28" t="s">
        <v>489</v>
      </c>
      <c r="H1259" s="63" t="s">
        <v>517</v>
      </c>
      <c r="I1259" s="64">
        <v>921622</v>
      </c>
      <c r="J1259" s="64">
        <v>0</v>
      </c>
      <c r="K1259" s="64">
        <v>73730</v>
      </c>
      <c r="L1259" s="64">
        <v>995352</v>
      </c>
    </row>
    <row r="1260" spans="1:12" x14ac:dyDescent="0.25">
      <c r="A1260" s="16" t="s">
        <v>12</v>
      </c>
      <c r="B1260" s="29">
        <f t="shared" si="50"/>
        <v>11</v>
      </c>
      <c r="C1260" s="63" t="s">
        <v>1496</v>
      </c>
      <c r="D1260" s="30" t="s">
        <v>24</v>
      </c>
      <c r="E1260" s="62">
        <v>45986</v>
      </c>
      <c r="F1260" s="63" t="s">
        <v>1402</v>
      </c>
      <c r="G1260" s="28" t="s">
        <v>489</v>
      </c>
      <c r="H1260" s="63" t="s">
        <v>515</v>
      </c>
      <c r="I1260" s="64">
        <v>2622000</v>
      </c>
      <c r="J1260" s="64">
        <v>0</v>
      </c>
      <c r="K1260" s="64">
        <v>209760</v>
      </c>
      <c r="L1260" s="64">
        <v>2831760</v>
      </c>
    </row>
    <row r="1261" spans="1:12" x14ac:dyDescent="0.25">
      <c r="A1261" s="16" t="s">
        <v>12</v>
      </c>
      <c r="B1261" s="29">
        <f t="shared" si="50"/>
        <v>11</v>
      </c>
      <c r="C1261" s="63" t="s">
        <v>1497</v>
      </c>
      <c r="D1261" s="30" t="s">
        <v>24</v>
      </c>
      <c r="E1261" s="62">
        <v>45986</v>
      </c>
      <c r="F1261" s="63" t="s">
        <v>1403</v>
      </c>
      <c r="G1261" s="28" t="s">
        <v>489</v>
      </c>
      <c r="H1261" s="63" t="s">
        <v>519</v>
      </c>
      <c r="I1261" s="64">
        <v>376945</v>
      </c>
      <c r="J1261" s="64">
        <v>0</v>
      </c>
      <c r="K1261" s="64">
        <v>30156</v>
      </c>
      <c r="L1261" s="64">
        <v>407101</v>
      </c>
    </row>
    <row r="1262" spans="1:12" x14ac:dyDescent="0.25">
      <c r="A1262" s="16" t="s">
        <v>12</v>
      </c>
      <c r="B1262" s="29">
        <f t="shared" si="50"/>
        <v>11</v>
      </c>
      <c r="C1262" s="63" t="s">
        <v>1498</v>
      </c>
      <c r="D1262" s="30" t="s">
        <v>24</v>
      </c>
      <c r="E1262" s="62">
        <v>45986</v>
      </c>
      <c r="F1262" s="63" t="s">
        <v>1404</v>
      </c>
      <c r="G1262" s="28" t="s">
        <v>489</v>
      </c>
      <c r="H1262" s="63" t="s">
        <v>502</v>
      </c>
      <c r="I1262" s="64">
        <v>1686162</v>
      </c>
      <c r="J1262" s="64">
        <v>0</v>
      </c>
      <c r="K1262" s="64">
        <v>134893</v>
      </c>
      <c r="L1262" s="64">
        <v>1821055</v>
      </c>
    </row>
    <row r="1263" spans="1:12" x14ac:dyDescent="0.25">
      <c r="A1263" s="16" t="s">
        <v>12</v>
      </c>
      <c r="B1263" s="29">
        <f t="shared" si="50"/>
        <v>11</v>
      </c>
      <c r="C1263" s="63" t="s">
        <v>1499</v>
      </c>
      <c r="D1263" s="30" t="s">
        <v>24</v>
      </c>
      <c r="E1263" s="62">
        <v>45986</v>
      </c>
      <c r="F1263" s="63" t="s">
        <v>1405</v>
      </c>
      <c r="G1263" s="28" t="s">
        <v>489</v>
      </c>
      <c r="H1263" s="63" t="s">
        <v>537</v>
      </c>
      <c r="I1263" s="64">
        <v>999213</v>
      </c>
      <c r="J1263" s="64">
        <v>0</v>
      </c>
      <c r="K1263" s="64">
        <v>79937</v>
      </c>
      <c r="L1263" s="64">
        <v>1079150</v>
      </c>
    </row>
    <row r="1264" spans="1:12" x14ac:dyDescent="0.25">
      <c r="A1264" s="16" t="s">
        <v>12</v>
      </c>
      <c r="B1264" s="29">
        <f t="shared" si="50"/>
        <v>11</v>
      </c>
      <c r="C1264" s="63" t="s">
        <v>1500</v>
      </c>
      <c r="D1264" s="30" t="s">
        <v>24</v>
      </c>
      <c r="E1264" s="62">
        <v>45986</v>
      </c>
      <c r="F1264" s="63" t="s">
        <v>1406</v>
      </c>
      <c r="G1264" s="28" t="s">
        <v>489</v>
      </c>
      <c r="H1264" s="63" t="s">
        <v>507</v>
      </c>
      <c r="I1264" s="64">
        <v>1318381</v>
      </c>
      <c r="J1264" s="64">
        <v>0</v>
      </c>
      <c r="K1264" s="64">
        <v>105470</v>
      </c>
      <c r="L1264" s="64">
        <v>1423851</v>
      </c>
    </row>
    <row r="1265" spans="1:12" x14ac:dyDescent="0.25">
      <c r="A1265" s="16" t="s">
        <v>12</v>
      </c>
      <c r="B1265" s="29">
        <f t="shared" si="50"/>
        <v>11</v>
      </c>
      <c r="C1265" s="63" t="s">
        <v>1501</v>
      </c>
      <c r="D1265" s="30" t="s">
        <v>24</v>
      </c>
      <c r="E1265" s="62">
        <v>45986</v>
      </c>
      <c r="F1265" s="63" t="s">
        <v>1407</v>
      </c>
      <c r="G1265" s="28" t="s">
        <v>489</v>
      </c>
      <c r="H1265" s="63" t="s">
        <v>1133</v>
      </c>
      <c r="I1265" s="64">
        <v>3082420</v>
      </c>
      <c r="J1265" s="64">
        <v>0</v>
      </c>
      <c r="K1265" s="64">
        <v>246594</v>
      </c>
      <c r="L1265" s="64">
        <v>3329014</v>
      </c>
    </row>
    <row r="1266" spans="1:12" x14ac:dyDescent="0.25">
      <c r="A1266" s="16" t="s">
        <v>12</v>
      </c>
      <c r="B1266" s="29">
        <f t="shared" si="50"/>
        <v>11</v>
      </c>
      <c r="C1266" s="63" t="s">
        <v>1502</v>
      </c>
      <c r="D1266" s="30" t="s">
        <v>24</v>
      </c>
      <c r="E1266" s="62">
        <v>45988</v>
      </c>
      <c r="F1266" s="63" t="s">
        <v>1408</v>
      </c>
      <c r="G1266" s="28" t="s">
        <v>489</v>
      </c>
      <c r="H1266" s="63" t="s">
        <v>530</v>
      </c>
      <c r="I1266" s="64">
        <v>697590</v>
      </c>
      <c r="J1266" s="64">
        <v>0</v>
      </c>
      <c r="K1266" s="64">
        <v>55807</v>
      </c>
      <c r="L1266" s="64">
        <v>753397</v>
      </c>
    </row>
    <row r="1267" spans="1:12" x14ac:dyDescent="0.25">
      <c r="A1267" s="16" t="s">
        <v>12</v>
      </c>
      <c r="B1267" s="29">
        <f t="shared" si="50"/>
        <v>11</v>
      </c>
      <c r="C1267" s="63" t="s">
        <v>1503</v>
      </c>
      <c r="D1267" s="30" t="s">
        <v>24</v>
      </c>
      <c r="E1267" s="62">
        <v>45990</v>
      </c>
      <c r="F1267" s="63" t="s">
        <v>1409</v>
      </c>
      <c r="G1267" s="28" t="s">
        <v>489</v>
      </c>
      <c r="H1267" s="63" t="s">
        <v>1510</v>
      </c>
      <c r="I1267" s="64">
        <v>1071747</v>
      </c>
      <c r="J1267" s="64">
        <v>0</v>
      </c>
      <c r="K1267" s="64">
        <v>85739</v>
      </c>
      <c r="L1267" s="64">
        <v>1157486</v>
      </c>
    </row>
    <row r="1268" spans="1:12" x14ac:dyDescent="0.25">
      <c r="A1268" s="118" t="s">
        <v>15</v>
      </c>
      <c r="B1268" s="119">
        <f t="shared" si="50"/>
        <v>11</v>
      </c>
      <c r="E1268" s="22">
        <v>45986</v>
      </c>
      <c r="F1268" s="63" t="s">
        <v>487</v>
      </c>
      <c r="G1268" s="63" t="s">
        <v>489</v>
      </c>
      <c r="H1268" s="82" t="s">
        <v>1065</v>
      </c>
      <c r="L1268" s="23">
        <v>-98025480</v>
      </c>
    </row>
    <row r="1269" spans="1:12" x14ac:dyDescent="0.25">
      <c r="A1269" s="16" t="s">
        <v>12</v>
      </c>
      <c r="B1269" s="119">
        <f t="shared" si="50"/>
        <v>12</v>
      </c>
      <c r="C1269" s="63" t="s">
        <v>1504</v>
      </c>
      <c r="E1269" s="62">
        <v>45994</v>
      </c>
      <c r="F1269" s="63" t="s">
        <v>1410</v>
      </c>
      <c r="G1269" s="63" t="s">
        <v>489</v>
      </c>
      <c r="H1269" s="63" t="s">
        <v>513</v>
      </c>
      <c r="I1269" s="64">
        <v>1139506</v>
      </c>
      <c r="J1269" s="64">
        <v>0</v>
      </c>
      <c r="K1269" s="64">
        <v>91160</v>
      </c>
      <c r="L1269" s="64">
        <v>1230666</v>
      </c>
    </row>
    <row r="1270" spans="1:12" x14ac:dyDescent="0.25">
      <c r="A1270" s="16" t="s">
        <v>12</v>
      </c>
      <c r="B1270" s="119">
        <f t="shared" si="50"/>
        <v>12</v>
      </c>
      <c r="C1270" s="63" t="s">
        <v>1505</v>
      </c>
      <c r="E1270" s="62">
        <v>45994</v>
      </c>
      <c r="F1270" s="63" t="s">
        <v>1411</v>
      </c>
      <c r="G1270" s="63" t="s">
        <v>489</v>
      </c>
      <c r="H1270" s="63" t="s">
        <v>545</v>
      </c>
      <c r="I1270" s="64">
        <v>996756</v>
      </c>
      <c r="J1270" s="64">
        <v>0</v>
      </c>
      <c r="K1270" s="64">
        <v>79740</v>
      </c>
      <c r="L1270" s="64">
        <v>1076496</v>
      </c>
    </row>
    <row r="1271" spans="1:12" x14ac:dyDescent="0.25">
      <c r="A1271" s="16" t="s">
        <v>12</v>
      </c>
      <c r="B1271" s="119">
        <f t="shared" si="50"/>
        <v>12</v>
      </c>
      <c r="C1271" s="63" t="s">
        <v>1635</v>
      </c>
      <c r="E1271" s="62">
        <v>45995</v>
      </c>
      <c r="F1271" s="63" t="s">
        <v>1512</v>
      </c>
      <c r="G1271" s="63" t="s">
        <v>489</v>
      </c>
      <c r="H1271" s="63" t="s">
        <v>525</v>
      </c>
      <c r="I1271" s="64">
        <v>2081799</v>
      </c>
      <c r="J1271" s="64">
        <v>0</v>
      </c>
      <c r="K1271" s="64">
        <v>166544</v>
      </c>
      <c r="L1271" s="64">
        <v>2248343</v>
      </c>
    </row>
    <row r="1272" spans="1:12" x14ac:dyDescent="0.25">
      <c r="A1272" s="16" t="s">
        <v>12</v>
      </c>
      <c r="B1272" s="119">
        <f t="shared" si="50"/>
        <v>12</v>
      </c>
      <c r="C1272" s="63" t="s">
        <v>1636</v>
      </c>
      <c r="E1272" s="62">
        <v>45995</v>
      </c>
      <c r="F1272" s="63" t="s">
        <v>1513</v>
      </c>
      <c r="G1272" s="63" t="s">
        <v>489</v>
      </c>
      <c r="H1272" s="63" t="s">
        <v>531</v>
      </c>
      <c r="I1272" s="64">
        <v>1872709</v>
      </c>
      <c r="J1272" s="64">
        <v>0</v>
      </c>
      <c r="K1272" s="64">
        <v>149817</v>
      </c>
      <c r="L1272" s="64">
        <v>2022526</v>
      </c>
    </row>
    <row r="1273" spans="1:12" x14ac:dyDescent="0.25">
      <c r="A1273" s="16" t="s">
        <v>12</v>
      </c>
      <c r="B1273" s="119">
        <f t="shared" si="50"/>
        <v>12</v>
      </c>
      <c r="C1273" s="63" t="s">
        <v>1637</v>
      </c>
      <c r="E1273" s="62">
        <v>45995</v>
      </c>
      <c r="F1273" s="63" t="s">
        <v>1514</v>
      </c>
      <c r="G1273" s="63" t="s">
        <v>489</v>
      </c>
      <c r="H1273" s="63" t="s">
        <v>532</v>
      </c>
      <c r="I1273" s="64">
        <v>753408</v>
      </c>
      <c r="J1273" s="64">
        <v>0</v>
      </c>
      <c r="K1273" s="64">
        <v>60273</v>
      </c>
      <c r="L1273" s="64">
        <v>813681</v>
      </c>
    </row>
    <row r="1274" spans="1:12" x14ac:dyDescent="0.25">
      <c r="A1274" s="16" t="s">
        <v>12</v>
      </c>
      <c r="B1274" s="119">
        <f t="shared" si="50"/>
        <v>12</v>
      </c>
      <c r="C1274" s="63" t="s">
        <v>1638</v>
      </c>
      <c r="E1274" s="62">
        <v>45995</v>
      </c>
      <c r="F1274" s="63" t="s">
        <v>1515</v>
      </c>
      <c r="G1274" s="63" t="s">
        <v>489</v>
      </c>
      <c r="H1274" s="63" t="s">
        <v>504</v>
      </c>
      <c r="I1274" s="64">
        <v>1247721</v>
      </c>
      <c r="J1274" s="64">
        <v>0</v>
      </c>
      <c r="K1274" s="64">
        <v>99818</v>
      </c>
      <c r="L1274" s="64">
        <v>1347539</v>
      </c>
    </row>
    <row r="1275" spans="1:12" x14ac:dyDescent="0.25">
      <c r="A1275" s="16" t="s">
        <v>12</v>
      </c>
      <c r="B1275" s="119">
        <f t="shared" si="50"/>
        <v>12</v>
      </c>
      <c r="C1275" s="63" t="s">
        <v>1639</v>
      </c>
      <c r="E1275" s="62">
        <v>45995</v>
      </c>
      <c r="F1275" s="63" t="s">
        <v>1516</v>
      </c>
      <c r="G1275" s="63" t="s">
        <v>489</v>
      </c>
      <c r="H1275" s="63" t="s">
        <v>506</v>
      </c>
      <c r="I1275" s="64">
        <v>1365024</v>
      </c>
      <c r="J1275" s="64">
        <v>0</v>
      </c>
      <c r="K1275" s="64">
        <v>109202</v>
      </c>
      <c r="L1275" s="64">
        <v>1474226</v>
      </c>
    </row>
    <row r="1276" spans="1:12" x14ac:dyDescent="0.25">
      <c r="A1276" s="16" t="s">
        <v>12</v>
      </c>
      <c r="B1276" s="119">
        <f t="shared" si="50"/>
        <v>12</v>
      </c>
      <c r="C1276" s="63" t="s">
        <v>1640</v>
      </c>
      <c r="E1276" s="62">
        <v>45995</v>
      </c>
      <c r="F1276" s="63" t="s">
        <v>1517</v>
      </c>
      <c r="G1276" s="63" t="s">
        <v>489</v>
      </c>
      <c r="H1276" s="63" t="s">
        <v>522</v>
      </c>
      <c r="I1276" s="64">
        <v>2428790</v>
      </c>
      <c r="J1276" s="64">
        <v>0</v>
      </c>
      <c r="K1276" s="64">
        <v>194303</v>
      </c>
      <c r="L1276" s="64">
        <v>2623093</v>
      </c>
    </row>
    <row r="1277" spans="1:12" x14ac:dyDescent="0.25">
      <c r="A1277" s="16" t="s">
        <v>12</v>
      </c>
      <c r="B1277" s="119">
        <f t="shared" si="50"/>
        <v>12</v>
      </c>
      <c r="C1277" s="63" t="s">
        <v>1641</v>
      </c>
      <c r="E1277" s="62">
        <v>45995</v>
      </c>
      <c r="F1277" s="63" t="s">
        <v>1518</v>
      </c>
      <c r="G1277" s="63" t="s">
        <v>489</v>
      </c>
      <c r="H1277" s="63" t="s">
        <v>514</v>
      </c>
      <c r="I1277" s="64">
        <v>1938780</v>
      </c>
      <c r="J1277" s="64">
        <v>0</v>
      </c>
      <c r="K1277" s="64">
        <v>155102</v>
      </c>
      <c r="L1277" s="64">
        <v>2093882</v>
      </c>
    </row>
    <row r="1278" spans="1:12" x14ac:dyDescent="0.25">
      <c r="A1278" s="16" t="s">
        <v>12</v>
      </c>
      <c r="B1278" s="119">
        <f t="shared" si="50"/>
        <v>12</v>
      </c>
      <c r="C1278" s="63" t="s">
        <v>1642</v>
      </c>
      <c r="E1278" s="62">
        <v>45995</v>
      </c>
      <c r="F1278" s="63" t="s">
        <v>1519</v>
      </c>
      <c r="G1278" s="63" t="s">
        <v>489</v>
      </c>
      <c r="H1278" s="63" t="s">
        <v>540</v>
      </c>
      <c r="I1278" s="64">
        <v>2289100</v>
      </c>
      <c r="J1278" s="64">
        <v>0</v>
      </c>
      <c r="K1278" s="64">
        <v>183128</v>
      </c>
      <c r="L1278" s="64">
        <v>2472228</v>
      </c>
    </row>
    <row r="1279" spans="1:12" x14ac:dyDescent="0.25">
      <c r="A1279" s="16" t="s">
        <v>12</v>
      </c>
      <c r="B1279" s="119">
        <f t="shared" si="50"/>
        <v>12</v>
      </c>
      <c r="C1279" s="63" t="s">
        <v>1643</v>
      </c>
      <c r="E1279" s="62">
        <v>45996</v>
      </c>
      <c r="F1279" s="63" t="s">
        <v>1520</v>
      </c>
      <c r="G1279" s="63" t="s">
        <v>489</v>
      </c>
      <c r="H1279" s="63" t="s">
        <v>521</v>
      </c>
      <c r="I1279" s="64">
        <v>1600293</v>
      </c>
      <c r="J1279" s="64">
        <v>0</v>
      </c>
      <c r="K1279" s="64">
        <v>128023</v>
      </c>
      <c r="L1279" s="64">
        <v>1728316</v>
      </c>
    </row>
    <row r="1280" spans="1:12" x14ac:dyDescent="0.25">
      <c r="A1280" s="16" t="s">
        <v>12</v>
      </c>
      <c r="B1280" s="119">
        <f t="shared" si="50"/>
        <v>12</v>
      </c>
      <c r="C1280" s="63" t="s">
        <v>1644</v>
      </c>
      <c r="E1280" s="62">
        <v>45996</v>
      </c>
      <c r="F1280" s="63" t="s">
        <v>1521</v>
      </c>
      <c r="G1280" s="63" t="s">
        <v>489</v>
      </c>
      <c r="H1280" s="63" t="s">
        <v>492</v>
      </c>
      <c r="I1280" s="64">
        <v>1390134</v>
      </c>
      <c r="J1280" s="64">
        <v>0</v>
      </c>
      <c r="K1280" s="64">
        <v>111211</v>
      </c>
      <c r="L1280" s="64">
        <v>1501345</v>
      </c>
    </row>
    <row r="1281" spans="1:12" x14ac:dyDescent="0.25">
      <c r="A1281" s="16" t="s">
        <v>12</v>
      </c>
      <c r="B1281" s="119">
        <f t="shared" si="50"/>
        <v>12</v>
      </c>
      <c r="C1281" s="63" t="s">
        <v>1645</v>
      </c>
      <c r="E1281" s="62">
        <v>45996</v>
      </c>
      <c r="F1281" s="63" t="s">
        <v>1522</v>
      </c>
      <c r="G1281" s="63" t="s">
        <v>489</v>
      </c>
      <c r="H1281" s="63" t="s">
        <v>524</v>
      </c>
      <c r="I1281" s="64">
        <v>1066221</v>
      </c>
      <c r="J1281" s="64">
        <v>0</v>
      </c>
      <c r="K1281" s="64">
        <v>85298</v>
      </c>
      <c r="L1281" s="64">
        <v>1151519</v>
      </c>
    </row>
    <row r="1282" spans="1:12" x14ac:dyDescent="0.25">
      <c r="A1282" s="16" t="s">
        <v>12</v>
      </c>
      <c r="B1282" s="119">
        <f t="shared" si="50"/>
        <v>12</v>
      </c>
      <c r="C1282" s="63" t="s">
        <v>1646</v>
      </c>
      <c r="E1282" s="62">
        <v>45996</v>
      </c>
      <c r="F1282" s="63" t="s">
        <v>1523</v>
      </c>
      <c r="G1282" s="63" t="s">
        <v>489</v>
      </c>
      <c r="H1282" s="63" t="s">
        <v>1622</v>
      </c>
      <c r="I1282" s="64">
        <v>997020</v>
      </c>
      <c r="J1282" s="64">
        <v>0</v>
      </c>
      <c r="K1282" s="64">
        <v>79762</v>
      </c>
      <c r="L1282" s="64">
        <v>1076782</v>
      </c>
    </row>
    <row r="1283" spans="1:12" x14ac:dyDescent="0.25">
      <c r="A1283" s="16" t="s">
        <v>12</v>
      </c>
      <c r="B1283" s="119">
        <f t="shared" si="50"/>
        <v>12</v>
      </c>
      <c r="C1283" s="63" t="s">
        <v>1647</v>
      </c>
      <c r="E1283" s="62">
        <v>45999</v>
      </c>
      <c r="F1283" s="63" t="s">
        <v>1524</v>
      </c>
      <c r="G1283" s="63" t="s">
        <v>489</v>
      </c>
      <c r="H1283" s="63" t="s">
        <v>697</v>
      </c>
      <c r="I1283" s="64">
        <v>3184005</v>
      </c>
      <c r="J1283" s="64">
        <v>0</v>
      </c>
      <c r="K1283" s="64">
        <v>254720</v>
      </c>
      <c r="L1283" s="64">
        <v>3438725</v>
      </c>
    </row>
    <row r="1284" spans="1:12" x14ac:dyDescent="0.25">
      <c r="A1284" s="16" t="s">
        <v>12</v>
      </c>
      <c r="B1284" s="119">
        <f t="shared" si="50"/>
        <v>12</v>
      </c>
      <c r="C1284" s="63" t="s">
        <v>1648</v>
      </c>
      <c r="E1284" s="62">
        <v>45999</v>
      </c>
      <c r="F1284" s="63" t="s">
        <v>1525</v>
      </c>
      <c r="G1284" s="63" t="s">
        <v>489</v>
      </c>
      <c r="H1284" s="63" t="s">
        <v>503</v>
      </c>
      <c r="I1284" s="64">
        <v>2698765</v>
      </c>
      <c r="J1284" s="64">
        <v>0</v>
      </c>
      <c r="K1284" s="64">
        <v>215901</v>
      </c>
      <c r="L1284" s="64">
        <v>2914666</v>
      </c>
    </row>
    <row r="1285" spans="1:12" x14ac:dyDescent="0.25">
      <c r="A1285" s="16" t="s">
        <v>12</v>
      </c>
      <c r="B1285" s="119">
        <f t="shared" si="50"/>
        <v>12</v>
      </c>
      <c r="C1285" s="63" t="s">
        <v>1649</v>
      </c>
      <c r="E1285" s="62">
        <v>45999</v>
      </c>
      <c r="F1285" s="63" t="s">
        <v>1526</v>
      </c>
      <c r="G1285" s="63" t="s">
        <v>489</v>
      </c>
      <c r="H1285" s="63" t="s">
        <v>495</v>
      </c>
      <c r="I1285" s="64">
        <v>2640323</v>
      </c>
      <c r="J1285" s="64">
        <v>0</v>
      </c>
      <c r="K1285" s="64">
        <v>211226</v>
      </c>
      <c r="L1285" s="64">
        <v>2851549</v>
      </c>
    </row>
    <row r="1286" spans="1:12" x14ac:dyDescent="0.25">
      <c r="A1286" s="16" t="s">
        <v>12</v>
      </c>
      <c r="B1286" s="119">
        <f t="shared" si="50"/>
        <v>12</v>
      </c>
      <c r="C1286" s="63" t="s">
        <v>1650</v>
      </c>
      <c r="E1286" s="62">
        <v>45999</v>
      </c>
      <c r="F1286" s="63" t="s">
        <v>1527</v>
      </c>
      <c r="G1286" s="63" t="s">
        <v>489</v>
      </c>
      <c r="H1286" s="63" t="s">
        <v>499</v>
      </c>
      <c r="I1286" s="64">
        <v>1511887</v>
      </c>
      <c r="J1286" s="64">
        <v>0</v>
      </c>
      <c r="K1286" s="64">
        <v>120951</v>
      </c>
      <c r="L1286" s="64">
        <v>1632838</v>
      </c>
    </row>
    <row r="1287" spans="1:12" x14ac:dyDescent="0.25">
      <c r="A1287" s="16" t="s">
        <v>12</v>
      </c>
      <c r="B1287" s="119">
        <f t="shared" si="50"/>
        <v>12</v>
      </c>
      <c r="C1287" s="63" t="s">
        <v>1651</v>
      </c>
      <c r="E1287" s="62">
        <v>45999</v>
      </c>
      <c r="F1287" s="63" t="s">
        <v>1528</v>
      </c>
      <c r="G1287" s="63" t="s">
        <v>489</v>
      </c>
      <c r="H1287" s="63" t="s">
        <v>502</v>
      </c>
      <c r="I1287" s="64">
        <v>1240851</v>
      </c>
      <c r="J1287" s="64">
        <v>0</v>
      </c>
      <c r="K1287" s="64">
        <v>99268</v>
      </c>
      <c r="L1287" s="64">
        <v>1340119</v>
      </c>
    </row>
    <row r="1288" spans="1:12" x14ac:dyDescent="0.25">
      <c r="A1288" s="16" t="s">
        <v>12</v>
      </c>
      <c r="B1288" s="119">
        <f t="shared" si="50"/>
        <v>12</v>
      </c>
      <c r="C1288" s="63" t="s">
        <v>1652</v>
      </c>
      <c r="E1288" s="62">
        <v>45999</v>
      </c>
      <c r="F1288" s="63" t="s">
        <v>1529</v>
      </c>
      <c r="G1288" s="63" t="s">
        <v>489</v>
      </c>
      <c r="H1288" s="63" t="s">
        <v>512</v>
      </c>
      <c r="I1288" s="64">
        <v>926936</v>
      </c>
      <c r="J1288" s="64">
        <v>0</v>
      </c>
      <c r="K1288" s="64">
        <v>74155</v>
      </c>
      <c r="L1288" s="64">
        <v>1001091</v>
      </c>
    </row>
    <row r="1289" spans="1:12" x14ac:dyDescent="0.25">
      <c r="A1289" s="16" t="s">
        <v>12</v>
      </c>
      <c r="B1289" s="119">
        <f t="shared" si="50"/>
        <v>12</v>
      </c>
      <c r="C1289" s="63" t="s">
        <v>1653</v>
      </c>
      <c r="E1289" s="62">
        <v>45999</v>
      </c>
      <c r="F1289" s="63" t="s">
        <v>1530</v>
      </c>
      <c r="G1289" s="63" t="s">
        <v>489</v>
      </c>
      <c r="H1289" s="63" t="s">
        <v>509</v>
      </c>
      <c r="I1289" s="64">
        <v>3249700</v>
      </c>
      <c r="J1289" s="64">
        <v>0</v>
      </c>
      <c r="K1289" s="64">
        <v>259976</v>
      </c>
      <c r="L1289" s="64">
        <v>3509676</v>
      </c>
    </row>
    <row r="1290" spans="1:12" x14ac:dyDescent="0.25">
      <c r="A1290" s="16" t="s">
        <v>12</v>
      </c>
      <c r="B1290" s="119">
        <f t="shared" si="50"/>
        <v>12</v>
      </c>
      <c r="C1290" s="63" t="s">
        <v>1654</v>
      </c>
      <c r="E1290" s="62">
        <v>45999</v>
      </c>
      <c r="F1290" s="63" t="s">
        <v>1531</v>
      </c>
      <c r="G1290" s="63" t="s">
        <v>489</v>
      </c>
      <c r="H1290" s="63" t="s">
        <v>1133</v>
      </c>
      <c r="I1290" s="64">
        <v>2720545</v>
      </c>
      <c r="J1290" s="64">
        <v>0</v>
      </c>
      <c r="K1290" s="64">
        <v>217644</v>
      </c>
      <c r="L1290" s="64">
        <v>2938189</v>
      </c>
    </row>
    <row r="1291" spans="1:12" x14ac:dyDescent="0.25">
      <c r="A1291" s="16" t="s">
        <v>12</v>
      </c>
      <c r="B1291" s="119">
        <f t="shared" si="50"/>
        <v>12</v>
      </c>
      <c r="C1291" s="63" t="s">
        <v>1655</v>
      </c>
      <c r="E1291" s="62">
        <v>45999</v>
      </c>
      <c r="F1291" s="63" t="s">
        <v>1532</v>
      </c>
      <c r="G1291" s="63" t="s">
        <v>489</v>
      </c>
      <c r="H1291" s="63" t="s">
        <v>513</v>
      </c>
      <c r="I1291" s="64">
        <v>812430</v>
      </c>
      <c r="J1291" s="64">
        <v>0</v>
      </c>
      <c r="K1291" s="64">
        <v>64994</v>
      </c>
      <c r="L1291" s="64">
        <v>877424</v>
      </c>
    </row>
    <row r="1292" spans="1:12" x14ac:dyDescent="0.25">
      <c r="A1292" s="16" t="s">
        <v>12</v>
      </c>
      <c r="B1292" s="119">
        <f t="shared" si="50"/>
        <v>12</v>
      </c>
      <c r="C1292" s="63" t="s">
        <v>1656</v>
      </c>
      <c r="E1292" s="62">
        <v>45999</v>
      </c>
      <c r="F1292" s="63" t="s">
        <v>1533</v>
      </c>
      <c r="G1292" s="63" t="s">
        <v>489</v>
      </c>
      <c r="H1292" s="63" t="s">
        <v>544</v>
      </c>
      <c r="I1292" s="64">
        <v>2935785</v>
      </c>
      <c r="J1292" s="64">
        <v>0</v>
      </c>
      <c r="K1292" s="64">
        <v>234863</v>
      </c>
      <c r="L1292" s="64">
        <v>3170648</v>
      </c>
    </row>
    <row r="1293" spans="1:12" x14ac:dyDescent="0.25">
      <c r="A1293" s="16" t="s">
        <v>12</v>
      </c>
      <c r="B1293" s="119">
        <f t="shared" si="50"/>
        <v>12</v>
      </c>
      <c r="C1293" s="63" t="s">
        <v>1657</v>
      </c>
      <c r="E1293" s="62">
        <v>45999</v>
      </c>
      <c r="F1293" s="63" t="s">
        <v>1534</v>
      </c>
      <c r="G1293" s="63" t="s">
        <v>489</v>
      </c>
      <c r="H1293" s="63" t="s">
        <v>510</v>
      </c>
      <c r="I1293" s="64">
        <v>3524475</v>
      </c>
      <c r="J1293" s="64">
        <v>0</v>
      </c>
      <c r="K1293" s="64">
        <v>281958</v>
      </c>
      <c r="L1293" s="64">
        <v>3806433</v>
      </c>
    </row>
    <row r="1294" spans="1:12" x14ac:dyDescent="0.25">
      <c r="A1294" s="16" t="s">
        <v>12</v>
      </c>
      <c r="B1294" s="119">
        <f t="shared" si="50"/>
        <v>12</v>
      </c>
      <c r="C1294" s="63" t="s">
        <v>1658</v>
      </c>
      <c r="E1294" s="62">
        <v>46000</v>
      </c>
      <c r="F1294" s="63" t="s">
        <v>1535</v>
      </c>
      <c r="G1294" s="63" t="s">
        <v>489</v>
      </c>
      <c r="H1294" s="63" t="s">
        <v>511</v>
      </c>
      <c r="I1294" s="64">
        <v>2376144</v>
      </c>
      <c r="J1294" s="64">
        <v>0</v>
      </c>
      <c r="K1294" s="64">
        <v>190092</v>
      </c>
      <c r="L1294" s="64">
        <v>2566236</v>
      </c>
    </row>
    <row r="1295" spans="1:12" x14ac:dyDescent="0.25">
      <c r="A1295" s="16" t="s">
        <v>12</v>
      </c>
      <c r="B1295" s="119">
        <f t="shared" si="50"/>
        <v>12</v>
      </c>
      <c r="C1295" s="63" t="s">
        <v>1659</v>
      </c>
      <c r="E1295" s="62">
        <v>46000</v>
      </c>
      <c r="F1295" s="63" t="s">
        <v>1536</v>
      </c>
      <c r="G1295" s="63" t="s">
        <v>489</v>
      </c>
      <c r="H1295" s="63" t="s">
        <v>537</v>
      </c>
      <c r="I1295" s="64">
        <v>1477692</v>
      </c>
      <c r="J1295" s="64">
        <v>0</v>
      </c>
      <c r="K1295" s="64">
        <v>118215</v>
      </c>
      <c r="L1295" s="64">
        <v>1595907</v>
      </c>
    </row>
    <row r="1296" spans="1:12" x14ac:dyDescent="0.25">
      <c r="A1296" s="16" t="s">
        <v>12</v>
      </c>
      <c r="B1296" s="119">
        <f t="shared" si="50"/>
        <v>12</v>
      </c>
      <c r="C1296" s="63" t="s">
        <v>1660</v>
      </c>
      <c r="E1296" s="62">
        <v>46000</v>
      </c>
      <c r="F1296" s="63" t="s">
        <v>1537</v>
      </c>
      <c r="G1296" s="63" t="s">
        <v>489</v>
      </c>
      <c r="H1296" s="63" t="s">
        <v>530</v>
      </c>
      <c r="I1296" s="64">
        <v>812425</v>
      </c>
      <c r="J1296" s="64">
        <v>0</v>
      </c>
      <c r="K1296" s="64">
        <v>64994</v>
      </c>
      <c r="L1296" s="64">
        <v>877419</v>
      </c>
    </row>
    <row r="1297" spans="1:12" x14ac:dyDescent="0.25">
      <c r="A1297" s="16" t="s">
        <v>12</v>
      </c>
      <c r="B1297" s="119">
        <f t="shared" si="50"/>
        <v>12</v>
      </c>
      <c r="C1297" s="63" t="s">
        <v>1661</v>
      </c>
      <c r="E1297" s="62">
        <v>46000</v>
      </c>
      <c r="F1297" s="63" t="s">
        <v>1538</v>
      </c>
      <c r="G1297" s="63" t="s">
        <v>489</v>
      </c>
      <c r="H1297" s="63" t="s">
        <v>535</v>
      </c>
      <c r="I1297" s="64">
        <v>3249700</v>
      </c>
      <c r="J1297" s="64">
        <v>0</v>
      </c>
      <c r="K1297" s="64">
        <v>259976</v>
      </c>
      <c r="L1297" s="64">
        <v>3509676</v>
      </c>
    </row>
    <row r="1298" spans="1:12" x14ac:dyDescent="0.25">
      <c r="A1298" s="16" t="s">
        <v>12</v>
      </c>
      <c r="B1298" s="119">
        <f t="shared" si="50"/>
        <v>12</v>
      </c>
      <c r="C1298" s="63" t="s">
        <v>1662</v>
      </c>
      <c r="E1298" s="62">
        <v>46000</v>
      </c>
      <c r="F1298" s="63" t="s">
        <v>1539</v>
      </c>
      <c r="G1298" s="63" t="s">
        <v>489</v>
      </c>
      <c r="H1298" s="63" t="s">
        <v>500</v>
      </c>
      <c r="I1298" s="64">
        <v>752193</v>
      </c>
      <c r="J1298" s="64">
        <v>0</v>
      </c>
      <c r="K1298" s="64">
        <v>60175</v>
      </c>
      <c r="L1298" s="64">
        <v>812368</v>
      </c>
    </row>
    <row r="1299" spans="1:12" x14ac:dyDescent="0.25">
      <c r="A1299" s="16" t="s">
        <v>12</v>
      </c>
      <c r="B1299" s="119">
        <f t="shared" si="50"/>
        <v>12</v>
      </c>
      <c r="C1299" s="63" t="s">
        <v>1663</v>
      </c>
      <c r="E1299" s="62">
        <v>46000</v>
      </c>
      <c r="F1299" s="63" t="s">
        <v>1540</v>
      </c>
      <c r="G1299" s="63" t="s">
        <v>489</v>
      </c>
      <c r="H1299" s="63" t="s">
        <v>494</v>
      </c>
      <c r="I1299" s="64">
        <v>2955891</v>
      </c>
      <c r="J1299" s="64">
        <v>0</v>
      </c>
      <c r="K1299" s="64">
        <v>236471</v>
      </c>
      <c r="L1299" s="64">
        <v>3192362</v>
      </c>
    </row>
    <row r="1300" spans="1:12" x14ac:dyDescent="0.25">
      <c r="A1300" s="16" t="s">
        <v>12</v>
      </c>
      <c r="B1300" s="119">
        <f t="shared" si="50"/>
        <v>12</v>
      </c>
      <c r="C1300" s="63" t="s">
        <v>1664</v>
      </c>
      <c r="E1300" s="62">
        <v>46000</v>
      </c>
      <c r="F1300" s="63" t="s">
        <v>1541</v>
      </c>
      <c r="G1300" s="63" t="s">
        <v>489</v>
      </c>
      <c r="H1300" s="63" t="s">
        <v>519</v>
      </c>
      <c r="I1300" s="64">
        <v>627830</v>
      </c>
      <c r="J1300" s="64">
        <v>0</v>
      </c>
      <c r="K1300" s="64">
        <v>50226</v>
      </c>
      <c r="L1300" s="64">
        <v>678056</v>
      </c>
    </row>
    <row r="1301" spans="1:12" x14ac:dyDescent="0.25">
      <c r="A1301" s="16" t="s">
        <v>12</v>
      </c>
      <c r="B1301" s="119">
        <f t="shared" si="50"/>
        <v>12</v>
      </c>
      <c r="C1301" s="63" t="s">
        <v>1665</v>
      </c>
      <c r="E1301" s="62">
        <v>46000</v>
      </c>
      <c r="F1301" s="63" t="s">
        <v>1542</v>
      </c>
      <c r="G1301" s="63" t="s">
        <v>489</v>
      </c>
      <c r="H1301" s="63" t="s">
        <v>496</v>
      </c>
      <c r="I1301" s="64">
        <v>866195</v>
      </c>
      <c r="J1301" s="64">
        <v>0</v>
      </c>
      <c r="K1301" s="64">
        <v>69296</v>
      </c>
      <c r="L1301" s="64">
        <v>935491</v>
      </c>
    </row>
    <row r="1302" spans="1:12" x14ac:dyDescent="0.25">
      <c r="A1302" s="16" t="s">
        <v>12</v>
      </c>
      <c r="B1302" s="119">
        <f t="shared" si="50"/>
        <v>12</v>
      </c>
      <c r="C1302" s="63" t="s">
        <v>1666</v>
      </c>
      <c r="E1302" s="62">
        <v>46001</v>
      </c>
      <c r="F1302" s="63" t="s">
        <v>1543</v>
      </c>
      <c r="G1302" s="63" t="s">
        <v>489</v>
      </c>
      <c r="H1302" s="63" t="s">
        <v>515</v>
      </c>
      <c r="I1302" s="64">
        <v>1748000</v>
      </c>
      <c r="J1302" s="64">
        <v>0</v>
      </c>
      <c r="K1302" s="64">
        <v>139840</v>
      </c>
      <c r="L1302" s="64">
        <v>1887840</v>
      </c>
    </row>
    <row r="1303" spans="1:12" x14ac:dyDescent="0.25">
      <c r="A1303" s="16" t="s">
        <v>12</v>
      </c>
      <c r="B1303" s="119">
        <f t="shared" ref="B1303:B1366" si="51">MONTH(E1303)</f>
        <v>12</v>
      </c>
      <c r="C1303" s="63" t="s">
        <v>1667</v>
      </c>
      <c r="E1303" s="62">
        <v>46001</v>
      </c>
      <c r="F1303" s="63" t="s">
        <v>1544</v>
      </c>
      <c r="G1303" s="63" t="s">
        <v>489</v>
      </c>
      <c r="H1303" s="63" t="s">
        <v>507</v>
      </c>
      <c r="I1303" s="64">
        <v>2020820</v>
      </c>
      <c r="J1303" s="64">
        <v>0</v>
      </c>
      <c r="K1303" s="64">
        <v>161666</v>
      </c>
      <c r="L1303" s="64">
        <v>2182486</v>
      </c>
    </row>
    <row r="1304" spans="1:12" x14ac:dyDescent="0.25">
      <c r="A1304" s="16" t="s">
        <v>12</v>
      </c>
      <c r="B1304" s="119">
        <f t="shared" si="51"/>
        <v>12</v>
      </c>
      <c r="C1304" s="63" t="s">
        <v>1668</v>
      </c>
      <c r="E1304" s="62">
        <v>46002</v>
      </c>
      <c r="F1304" s="63" t="s">
        <v>1545</v>
      </c>
      <c r="G1304" s="63" t="s">
        <v>489</v>
      </c>
      <c r="H1304" s="63" t="s">
        <v>545</v>
      </c>
      <c r="I1304" s="64">
        <v>2022631</v>
      </c>
      <c r="J1304" s="64">
        <v>0</v>
      </c>
      <c r="K1304" s="64">
        <v>161810</v>
      </c>
      <c r="L1304" s="64">
        <v>2184441</v>
      </c>
    </row>
    <row r="1305" spans="1:12" x14ac:dyDescent="0.25">
      <c r="A1305" s="16" t="s">
        <v>12</v>
      </c>
      <c r="B1305" s="119">
        <f t="shared" si="51"/>
        <v>12</v>
      </c>
      <c r="C1305" s="63" t="s">
        <v>1669</v>
      </c>
      <c r="E1305" s="62">
        <v>46002</v>
      </c>
      <c r="F1305" s="63" t="s">
        <v>1546</v>
      </c>
      <c r="G1305" s="63" t="s">
        <v>489</v>
      </c>
      <c r="H1305" s="63" t="s">
        <v>503</v>
      </c>
      <c r="I1305" s="64">
        <v>1800950</v>
      </c>
      <c r="J1305" s="64">
        <v>0</v>
      </c>
      <c r="K1305" s="64">
        <v>144076</v>
      </c>
      <c r="L1305" s="64">
        <v>1945026</v>
      </c>
    </row>
    <row r="1306" spans="1:12" x14ac:dyDescent="0.25">
      <c r="A1306" s="16" t="s">
        <v>12</v>
      </c>
      <c r="B1306" s="119">
        <f t="shared" si="51"/>
        <v>12</v>
      </c>
      <c r="C1306" s="63" t="s">
        <v>1670</v>
      </c>
      <c r="E1306" s="62">
        <v>46002</v>
      </c>
      <c r="F1306" s="63" t="s">
        <v>1547</v>
      </c>
      <c r="G1306" s="63" t="s">
        <v>489</v>
      </c>
      <c r="H1306" s="63" t="s">
        <v>492</v>
      </c>
      <c r="I1306" s="64">
        <v>1055146</v>
      </c>
      <c r="J1306" s="64">
        <v>0</v>
      </c>
      <c r="K1306" s="64">
        <v>84412</v>
      </c>
      <c r="L1306" s="64">
        <v>1139558</v>
      </c>
    </row>
    <row r="1307" spans="1:12" x14ac:dyDescent="0.25">
      <c r="A1307" s="16" t="s">
        <v>12</v>
      </c>
      <c r="B1307" s="119">
        <f t="shared" si="51"/>
        <v>12</v>
      </c>
      <c r="C1307" s="63" t="s">
        <v>1671</v>
      </c>
      <c r="E1307" s="62">
        <v>46003</v>
      </c>
      <c r="F1307" s="63" t="s">
        <v>1548</v>
      </c>
      <c r="G1307" s="63" t="s">
        <v>489</v>
      </c>
      <c r="H1307" s="63" t="s">
        <v>516</v>
      </c>
      <c r="I1307" s="64">
        <v>1118900</v>
      </c>
      <c r="J1307" s="64">
        <v>0</v>
      </c>
      <c r="K1307" s="64">
        <v>89512</v>
      </c>
      <c r="L1307" s="64">
        <v>1208412</v>
      </c>
    </row>
    <row r="1308" spans="1:12" x14ac:dyDescent="0.25">
      <c r="A1308" s="16" t="s">
        <v>12</v>
      </c>
      <c r="B1308" s="119">
        <f t="shared" si="51"/>
        <v>12</v>
      </c>
      <c r="C1308" s="63" t="s">
        <v>1672</v>
      </c>
      <c r="E1308" s="62">
        <v>46003</v>
      </c>
      <c r="F1308" s="63" t="s">
        <v>1549</v>
      </c>
      <c r="G1308" s="63" t="s">
        <v>489</v>
      </c>
      <c r="H1308" s="63" t="s">
        <v>1055</v>
      </c>
      <c r="I1308" s="64">
        <v>864028</v>
      </c>
      <c r="J1308" s="64">
        <v>0</v>
      </c>
      <c r="K1308" s="64">
        <v>69122</v>
      </c>
      <c r="L1308" s="64">
        <v>933150</v>
      </c>
    </row>
    <row r="1309" spans="1:12" x14ac:dyDescent="0.25">
      <c r="A1309" s="16" t="s">
        <v>12</v>
      </c>
      <c r="B1309" s="119">
        <f t="shared" si="51"/>
        <v>12</v>
      </c>
      <c r="C1309" s="63" t="s">
        <v>1673</v>
      </c>
      <c r="E1309" s="62">
        <v>46003</v>
      </c>
      <c r="F1309" s="63" t="s">
        <v>1550</v>
      </c>
      <c r="G1309" s="63" t="s">
        <v>489</v>
      </c>
      <c r="H1309" s="63" t="s">
        <v>539</v>
      </c>
      <c r="I1309" s="64">
        <v>613021</v>
      </c>
      <c r="J1309" s="64">
        <v>0</v>
      </c>
      <c r="K1309" s="64">
        <v>49042</v>
      </c>
      <c r="L1309" s="64">
        <v>662063</v>
      </c>
    </row>
    <row r="1310" spans="1:12" x14ac:dyDescent="0.25">
      <c r="A1310" s="16" t="s">
        <v>12</v>
      </c>
      <c r="B1310" s="119">
        <f t="shared" si="51"/>
        <v>12</v>
      </c>
      <c r="C1310" s="63" t="s">
        <v>1674</v>
      </c>
      <c r="E1310" s="62">
        <v>46003</v>
      </c>
      <c r="F1310" s="63" t="s">
        <v>1551</v>
      </c>
      <c r="G1310" s="63" t="s">
        <v>489</v>
      </c>
      <c r="H1310" s="63" t="s">
        <v>496</v>
      </c>
      <c r="I1310" s="64">
        <v>1495530</v>
      </c>
      <c r="J1310" s="64">
        <v>0</v>
      </c>
      <c r="K1310" s="64">
        <v>119642</v>
      </c>
      <c r="L1310" s="64">
        <v>1615172</v>
      </c>
    </row>
    <row r="1311" spans="1:12" x14ac:dyDescent="0.25">
      <c r="A1311" s="16" t="s">
        <v>12</v>
      </c>
      <c r="B1311" s="119">
        <f t="shared" si="51"/>
        <v>12</v>
      </c>
      <c r="C1311" s="63" t="s">
        <v>1675</v>
      </c>
      <c r="E1311" s="62">
        <v>46003</v>
      </c>
      <c r="F1311" s="63" t="s">
        <v>1552</v>
      </c>
      <c r="G1311" s="63" t="s">
        <v>489</v>
      </c>
      <c r="H1311" s="63" t="s">
        <v>499</v>
      </c>
      <c r="I1311" s="64">
        <v>1024477</v>
      </c>
      <c r="J1311" s="64">
        <v>0</v>
      </c>
      <c r="K1311" s="64">
        <v>81958</v>
      </c>
      <c r="L1311" s="64">
        <v>1106435</v>
      </c>
    </row>
    <row r="1312" spans="1:12" x14ac:dyDescent="0.25">
      <c r="A1312" s="16" t="s">
        <v>12</v>
      </c>
      <c r="B1312" s="119">
        <f t="shared" si="51"/>
        <v>12</v>
      </c>
      <c r="C1312" s="63" t="s">
        <v>1676</v>
      </c>
      <c r="E1312" s="62">
        <v>46003</v>
      </c>
      <c r="F1312" s="63" t="s">
        <v>1553</v>
      </c>
      <c r="G1312" s="63" t="s">
        <v>489</v>
      </c>
      <c r="H1312" s="63" t="s">
        <v>541</v>
      </c>
      <c r="I1312" s="64">
        <v>1465679</v>
      </c>
      <c r="J1312" s="64">
        <v>0</v>
      </c>
      <c r="K1312" s="64">
        <v>117254</v>
      </c>
      <c r="L1312" s="64">
        <v>1582933</v>
      </c>
    </row>
    <row r="1313" spans="1:12" x14ac:dyDescent="0.25">
      <c r="A1313" s="16" t="s">
        <v>12</v>
      </c>
      <c r="B1313" s="119">
        <f t="shared" si="51"/>
        <v>12</v>
      </c>
      <c r="C1313" s="63" t="s">
        <v>1677</v>
      </c>
      <c r="E1313" s="62">
        <v>46004</v>
      </c>
      <c r="F1313" s="63" t="s">
        <v>1554</v>
      </c>
      <c r="G1313" s="63" t="s">
        <v>489</v>
      </c>
      <c r="H1313" s="63" t="s">
        <v>511</v>
      </c>
      <c r="I1313" s="64">
        <v>1863215</v>
      </c>
      <c r="J1313" s="64">
        <v>0</v>
      </c>
      <c r="K1313" s="64">
        <v>149057</v>
      </c>
      <c r="L1313" s="64">
        <v>2012272</v>
      </c>
    </row>
    <row r="1314" spans="1:12" x14ac:dyDescent="0.25">
      <c r="A1314" s="16" t="s">
        <v>12</v>
      </c>
      <c r="B1314" s="119">
        <f t="shared" si="51"/>
        <v>12</v>
      </c>
      <c r="C1314" s="63" t="s">
        <v>1678</v>
      </c>
      <c r="E1314" s="62">
        <v>46004</v>
      </c>
      <c r="F1314" s="63" t="s">
        <v>1555</v>
      </c>
      <c r="G1314" s="63" t="s">
        <v>489</v>
      </c>
      <c r="H1314" s="63" t="s">
        <v>505</v>
      </c>
      <c r="I1314" s="64">
        <v>1344840</v>
      </c>
      <c r="J1314" s="64">
        <v>0</v>
      </c>
      <c r="K1314" s="64">
        <v>107587</v>
      </c>
      <c r="L1314" s="64">
        <v>1452427</v>
      </c>
    </row>
    <row r="1315" spans="1:12" x14ac:dyDescent="0.25">
      <c r="A1315" s="16" t="s">
        <v>12</v>
      </c>
      <c r="B1315" s="119">
        <f t="shared" si="51"/>
        <v>12</v>
      </c>
      <c r="C1315" s="63" t="s">
        <v>1679</v>
      </c>
      <c r="E1315" s="62">
        <v>46006</v>
      </c>
      <c r="F1315" s="63" t="s">
        <v>1556</v>
      </c>
      <c r="G1315" s="63" t="s">
        <v>489</v>
      </c>
      <c r="H1315" s="63" t="s">
        <v>502</v>
      </c>
      <c r="I1315" s="64">
        <v>697914</v>
      </c>
      <c r="J1315" s="64">
        <v>0</v>
      </c>
      <c r="K1315" s="64">
        <v>55833</v>
      </c>
      <c r="L1315" s="64">
        <v>753747</v>
      </c>
    </row>
    <row r="1316" spans="1:12" x14ac:dyDescent="0.25">
      <c r="A1316" s="16" t="s">
        <v>12</v>
      </c>
      <c r="B1316" s="119">
        <f t="shared" si="51"/>
        <v>12</v>
      </c>
      <c r="C1316" s="63" t="s">
        <v>1680</v>
      </c>
      <c r="E1316" s="62">
        <v>46006</v>
      </c>
      <c r="F1316" s="63" t="s">
        <v>1557</v>
      </c>
      <c r="G1316" s="63" t="s">
        <v>489</v>
      </c>
      <c r="H1316" s="63" t="s">
        <v>491</v>
      </c>
      <c r="I1316" s="64">
        <v>653084</v>
      </c>
      <c r="J1316" s="64">
        <v>0</v>
      </c>
      <c r="K1316" s="64">
        <v>52247</v>
      </c>
      <c r="L1316" s="64">
        <v>705331</v>
      </c>
    </row>
    <row r="1317" spans="1:12" x14ac:dyDescent="0.25">
      <c r="A1317" s="16" t="s">
        <v>12</v>
      </c>
      <c r="B1317" s="119">
        <f t="shared" si="51"/>
        <v>12</v>
      </c>
      <c r="C1317" s="63" t="s">
        <v>1681</v>
      </c>
      <c r="E1317" s="62">
        <v>46006</v>
      </c>
      <c r="F1317" s="63" t="s">
        <v>1558</v>
      </c>
      <c r="G1317" s="63" t="s">
        <v>489</v>
      </c>
      <c r="H1317" s="63" t="s">
        <v>501</v>
      </c>
      <c r="I1317" s="64">
        <v>775506</v>
      </c>
      <c r="J1317" s="64">
        <v>0</v>
      </c>
      <c r="K1317" s="64">
        <v>62040</v>
      </c>
      <c r="L1317" s="64">
        <v>837546</v>
      </c>
    </row>
    <row r="1318" spans="1:12" x14ac:dyDescent="0.25">
      <c r="A1318" s="16" t="s">
        <v>12</v>
      </c>
      <c r="B1318" s="119">
        <f t="shared" si="51"/>
        <v>12</v>
      </c>
      <c r="C1318" s="63" t="s">
        <v>1682</v>
      </c>
      <c r="E1318" s="62">
        <v>46006</v>
      </c>
      <c r="F1318" s="63" t="s">
        <v>1559</v>
      </c>
      <c r="G1318" s="63" t="s">
        <v>489</v>
      </c>
      <c r="H1318" s="63" t="s">
        <v>508</v>
      </c>
      <c r="I1318" s="64">
        <v>2087490</v>
      </c>
      <c r="J1318" s="64">
        <v>0</v>
      </c>
      <c r="K1318" s="64">
        <v>166999</v>
      </c>
      <c r="L1318" s="64">
        <v>2254489</v>
      </c>
    </row>
    <row r="1319" spans="1:12" x14ac:dyDescent="0.25">
      <c r="A1319" s="16" t="s">
        <v>12</v>
      </c>
      <c r="B1319" s="119">
        <f t="shared" si="51"/>
        <v>12</v>
      </c>
      <c r="C1319" s="63" t="s">
        <v>1683</v>
      </c>
      <c r="E1319" s="62">
        <v>46006</v>
      </c>
      <c r="F1319" s="63" t="s">
        <v>1560</v>
      </c>
      <c r="G1319" s="63" t="s">
        <v>489</v>
      </c>
      <c r="H1319" s="63" t="s">
        <v>511</v>
      </c>
      <c r="I1319" s="64">
        <v>1863215</v>
      </c>
      <c r="J1319" s="64">
        <v>0</v>
      </c>
      <c r="K1319" s="64">
        <v>149057</v>
      </c>
      <c r="L1319" s="64">
        <v>2012272</v>
      </c>
    </row>
    <row r="1320" spans="1:12" x14ac:dyDescent="0.25">
      <c r="A1320" s="16" t="s">
        <v>12</v>
      </c>
      <c r="B1320" s="119">
        <f t="shared" si="51"/>
        <v>12</v>
      </c>
      <c r="C1320" s="63" t="s">
        <v>1684</v>
      </c>
      <c r="E1320" s="62">
        <v>46006</v>
      </c>
      <c r="F1320" s="63" t="s">
        <v>1561</v>
      </c>
      <c r="G1320" s="63" t="s">
        <v>489</v>
      </c>
      <c r="H1320" s="63" t="s">
        <v>534</v>
      </c>
      <c r="I1320" s="64">
        <v>627830</v>
      </c>
      <c r="J1320" s="64">
        <v>0</v>
      </c>
      <c r="K1320" s="64">
        <v>50226</v>
      </c>
      <c r="L1320" s="64">
        <v>678056</v>
      </c>
    </row>
    <row r="1321" spans="1:12" x14ac:dyDescent="0.25">
      <c r="A1321" s="16" t="s">
        <v>12</v>
      </c>
      <c r="B1321" s="119">
        <f t="shared" si="51"/>
        <v>12</v>
      </c>
      <c r="C1321" s="63" t="s">
        <v>1685</v>
      </c>
      <c r="E1321" s="62">
        <v>46007</v>
      </c>
      <c r="F1321" s="63" t="s">
        <v>1562</v>
      </c>
      <c r="G1321" s="63" t="s">
        <v>489</v>
      </c>
      <c r="H1321" s="63" t="s">
        <v>533</v>
      </c>
      <c r="I1321" s="64">
        <v>955444</v>
      </c>
      <c r="J1321" s="64">
        <v>0</v>
      </c>
      <c r="K1321" s="64">
        <v>76436</v>
      </c>
      <c r="L1321" s="64">
        <v>1031880</v>
      </c>
    </row>
    <row r="1322" spans="1:12" x14ac:dyDescent="0.25">
      <c r="A1322" s="16" t="s">
        <v>12</v>
      </c>
      <c r="B1322" s="119">
        <f t="shared" si="51"/>
        <v>12</v>
      </c>
      <c r="C1322" s="63" t="s">
        <v>1686</v>
      </c>
      <c r="E1322" s="62">
        <v>46007</v>
      </c>
      <c r="F1322" s="63" t="s">
        <v>1563</v>
      </c>
      <c r="G1322" s="63" t="s">
        <v>489</v>
      </c>
      <c r="H1322" s="63" t="s">
        <v>497</v>
      </c>
      <c r="I1322" s="64">
        <v>1195202</v>
      </c>
      <c r="J1322" s="64">
        <v>0</v>
      </c>
      <c r="K1322" s="64">
        <v>95616</v>
      </c>
      <c r="L1322" s="64">
        <v>1290818</v>
      </c>
    </row>
    <row r="1323" spans="1:12" x14ac:dyDescent="0.25">
      <c r="A1323" s="16" t="s">
        <v>12</v>
      </c>
      <c r="B1323" s="119">
        <f t="shared" si="51"/>
        <v>12</v>
      </c>
      <c r="C1323" s="63" t="s">
        <v>1687</v>
      </c>
      <c r="E1323" s="62">
        <v>46007</v>
      </c>
      <c r="F1323" s="63" t="s">
        <v>1564</v>
      </c>
      <c r="G1323" s="63" t="s">
        <v>489</v>
      </c>
      <c r="H1323" s="63" t="s">
        <v>1622</v>
      </c>
      <c r="I1323" s="64">
        <v>941745</v>
      </c>
      <c r="J1323" s="64">
        <v>0</v>
      </c>
      <c r="K1323" s="64">
        <v>75340</v>
      </c>
      <c r="L1323" s="64">
        <v>1017085</v>
      </c>
    </row>
    <row r="1324" spans="1:12" x14ac:dyDescent="0.25">
      <c r="A1324" s="16" t="s">
        <v>12</v>
      </c>
      <c r="B1324" s="119">
        <f t="shared" si="51"/>
        <v>12</v>
      </c>
      <c r="C1324" s="63" t="s">
        <v>1688</v>
      </c>
      <c r="E1324" s="62">
        <v>46007</v>
      </c>
      <c r="F1324" s="63" t="s">
        <v>1565</v>
      </c>
      <c r="G1324" s="63" t="s">
        <v>489</v>
      </c>
      <c r="H1324" s="63" t="s">
        <v>1133</v>
      </c>
      <c r="I1324" s="64">
        <v>2154980</v>
      </c>
      <c r="J1324" s="64">
        <v>0</v>
      </c>
      <c r="K1324" s="64">
        <v>172398</v>
      </c>
      <c r="L1324" s="64">
        <v>2327378</v>
      </c>
    </row>
    <row r="1325" spans="1:12" x14ac:dyDescent="0.25">
      <c r="A1325" s="16" t="s">
        <v>12</v>
      </c>
      <c r="B1325" s="119">
        <f t="shared" si="51"/>
        <v>12</v>
      </c>
      <c r="C1325" s="63" t="s">
        <v>1689</v>
      </c>
      <c r="E1325" s="62">
        <v>46007</v>
      </c>
      <c r="F1325" s="63" t="s">
        <v>1566</v>
      </c>
      <c r="G1325" s="63" t="s">
        <v>489</v>
      </c>
      <c r="H1325" s="63" t="s">
        <v>498</v>
      </c>
      <c r="I1325" s="64">
        <v>1938765</v>
      </c>
      <c r="J1325" s="64">
        <v>0</v>
      </c>
      <c r="K1325" s="64">
        <v>155101</v>
      </c>
      <c r="L1325" s="64">
        <v>2093866</v>
      </c>
    </row>
    <row r="1326" spans="1:12" x14ac:dyDescent="0.25">
      <c r="A1326" s="16" t="s">
        <v>12</v>
      </c>
      <c r="B1326" s="119">
        <f t="shared" si="51"/>
        <v>12</v>
      </c>
      <c r="C1326" s="63" t="s">
        <v>1690</v>
      </c>
      <c r="E1326" s="62">
        <v>46007</v>
      </c>
      <c r="F1326" s="63" t="s">
        <v>1567</v>
      </c>
      <c r="G1326" s="63" t="s">
        <v>489</v>
      </c>
      <c r="H1326" s="63" t="s">
        <v>494</v>
      </c>
      <c r="I1326" s="64">
        <v>2570494</v>
      </c>
      <c r="J1326" s="64">
        <v>0</v>
      </c>
      <c r="K1326" s="64">
        <v>205640</v>
      </c>
      <c r="L1326" s="64">
        <v>2776134</v>
      </c>
    </row>
    <row r="1327" spans="1:12" x14ac:dyDescent="0.25">
      <c r="A1327" s="16" t="s">
        <v>12</v>
      </c>
      <c r="B1327" s="119">
        <f t="shared" si="51"/>
        <v>12</v>
      </c>
      <c r="C1327" s="63" t="s">
        <v>1691</v>
      </c>
      <c r="E1327" s="62">
        <v>46007</v>
      </c>
      <c r="F1327" s="63" t="s">
        <v>1568</v>
      </c>
      <c r="G1327" s="63" t="s">
        <v>489</v>
      </c>
      <c r="H1327" s="63" t="s">
        <v>526</v>
      </c>
      <c r="I1327" s="64">
        <v>827603</v>
      </c>
      <c r="J1327" s="64">
        <v>0</v>
      </c>
      <c r="K1327" s="64">
        <v>66208</v>
      </c>
      <c r="L1327" s="64">
        <v>893811</v>
      </c>
    </row>
    <row r="1328" spans="1:12" x14ac:dyDescent="0.25">
      <c r="A1328" s="16" t="s">
        <v>12</v>
      </c>
      <c r="B1328" s="119">
        <f t="shared" si="51"/>
        <v>12</v>
      </c>
      <c r="C1328" s="63" t="s">
        <v>1692</v>
      </c>
      <c r="E1328" s="62">
        <v>46008</v>
      </c>
      <c r="F1328" s="63" t="s">
        <v>1569</v>
      </c>
      <c r="G1328" s="63" t="s">
        <v>489</v>
      </c>
      <c r="H1328" s="63" t="s">
        <v>499</v>
      </c>
      <c r="I1328" s="64">
        <v>2252680</v>
      </c>
      <c r="J1328" s="64">
        <v>0</v>
      </c>
      <c r="K1328" s="64">
        <v>180214</v>
      </c>
      <c r="L1328" s="64">
        <v>2432894</v>
      </c>
    </row>
    <row r="1329" spans="1:12" x14ac:dyDescent="0.25">
      <c r="A1329" s="16" t="s">
        <v>12</v>
      </c>
      <c r="B1329" s="119">
        <f t="shared" si="51"/>
        <v>12</v>
      </c>
      <c r="C1329" s="63" t="s">
        <v>1693</v>
      </c>
      <c r="E1329" s="62">
        <v>46008</v>
      </c>
      <c r="F1329" s="63" t="s">
        <v>1570</v>
      </c>
      <c r="G1329" s="63" t="s">
        <v>489</v>
      </c>
      <c r="H1329" s="63" t="s">
        <v>495</v>
      </c>
      <c r="I1329" s="64">
        <v>1908490</v>
      </c>
      <c r="J1329" s="64">
        <v>0</v>
      </c>
      <c r="K1329" s="64">
        <v>152679</v>
      </c>
      <c r="L1329" s="64">
        <v>2061169</v>
      </c>
    </row>
    <row r="1330" spans="1:12" x14ac:dyDescent="0.25">
      <c r="A1330" s="16" t="s">
        <v>12</v>
      </c>
      <c r="B1330" s="119">
        <f t="shared" si="51"/>
        <v>12</v>
      </c>
      <c r="C1330" s="63" t="s">
        <v>1694</v>
      </c>
      <c r="E1330" s="62">
        <v>46009</v>
      </c>
      <c r="F1330" s="63" t="s">
        <v>1571</v>
      </c>
      <c r="G1330" s="63" t="s">
        <v>489</v>
      </c>
      <c r="H1330" s="63" t="s">
        <v>545</v>
      </c>
      <c r="I1330" s="64">
        <v>1594999</v>
      </c>
      <c r="J1330" s="64">
        <v>0</v>
      </c>
      <c r="K1330" s="64">
        <v>127600</v>
      </c>
      <c r="L1330" s="64">
        <v>1722599</v>
      </c>
    </row>
    <row r="1331" spans="1:12" x14ac:dyDescent="0.25">
      <c r="A1331" s="16" t="s">
        <v>12</v>
      </c>
      <c r="B1331" s="119">
        <f t="shared" si="51"/>
        <v>12</v>
      </c>
      <c r="C1331" s="63" t="s">
        <v>1695</v>
      </c>
      <c r="E1331" s="62">
        <v>46009</v>
      </c>
      <c r="F1331" s="63" t="s">
        <v>1572</v>
      </c>
      <c r="G1331" s="63" t="s">
        <v>489</v>
      </c>
      <c r="H1331" s="63" t="s">
        <v>510</v>
      </c>
      <c r="I1331" s="64">
        <v>1863215</v>
      </c>
      <c r="J1331" s="64">
        <v>0</v>
      </c>
      <c r="K1331" s="64">
        <v>149057</v>
      </c>
      <c r="L1331" s="64">
        <v>2012272</v>
      </c>
    </row>
    <row r="1332" spans="1:12" x14ac:dyDescent="0.25">
      <c r="A1332" s="16" t="s">
        <v>12</v>
      </c>
      <c r="B1332" s="119">
        <f t="shared" si="51"/>
        <v>12</v>
      </c>
      <c r="C1332" s="63" t="s">
        <v>1696</v>
      </c>
      <c r="E1332" s="62">
        <v>46009</v>
      </c>
      <c r="F1332" s="63" t="s">
        <v>1573</v>
      </c>
      <c r="G1332" s="63" t="s">
        <v>489</v>
      </c>
      <c r="H1332" s="63" t="s">
        <v>529</v>
      </c>
      <c r="I1332" s="64">
        <v>875208</v>
      </c>
      <c r="J1332" s="64">
        <v>0</v>
      </c>
      <c r="K1332" s="64">
        <v>70017</v>
      </c>
      <c r="L1332" s="64">
        <v>945225</v>
      </c>
    </row>
    <row r="1333" spans="1:12" x14ac:dyDescent="0.25">
      <c r="A1333" s="16" t="s">
        <v>12</v>
      </c>
      <c r="B1333" s="119">
        <f t="shared" si="51"/>
        <v>12</v>
      </c>
      <c r="C1333" s="63" t="s">
        <v>1697</v>
      </c>
      <c r="E1333" s="62">
        <v>46009</v>
      </c>
      <c r="F1333" s="63" t="s">
        <v>1574</v>
      </c>
      <c r="G1333" s="63" t="s">
        <v>489</v>
      </c>
      <c r="H1333" s="63" t="s">
        <v>521</v>
      </c>
      <c r="I1333" s="64">
        <v>974910</v>
      </c>
      <c r="J1333" s="64">
        <v>0</v>
      </c>
      <c r="K1333" s="64">
        <v>77993</v>
      </c>
      <c r="L1333" s="64">
        <v>1052903</v>
      </c>
    </row>
    <row r="1334" spans="1:12" x14ac:dyDescent="0.25">
      <c r="A1334" s="16" t="s">
        <v>12</v>
      </c>
      <c r="B1334" s="119">
        <f t="shared" si="51"/>
        <v>12</v>
      </c>
      <c r="C1334" s="63" t="s">
        <v>1698</v>
      </c>
      <c r="E1334" s="62">
        <v>46009</v>
      </c>
      <c r="F1334" s="63" t="s">
        <v>1575</v>
      </c>
      <c r="G1334" s="63" t="s">
        <v>489</v>
      </c>
      <c r="H1334" s="63" t="s">
        <v>509</v>
      </c>
      <c r="I1334" s="64">
        <v>2005820</v>
      </c>
      <c r="J1334" s="64">
        <v>0</v>
      </c>
      <c r="K1334" s="64">
        <v>160466</v>
      </c>
      <c r="L1334" s="64">
        <v>2166286</v>
      </c>
    </row>
    <row r="1335" spans="1:12" x14ac:dyDescent="0.25">
      <c r="A1335" s="16" t="s">
        <v>12</v>
      </c>
      <c r="B1335" s="119">
        <f t="shared" si="51"/>
        <v>12</v>
      </c>
      <c r="C1335" s="63" t="s">
        <v>1699</v>
      </c>
      <c r="E1335" s="62">
        <v>46011</v>
      </c>
      <c r="F1335" s="63" t="s">
        <v>1576</v>
      </c>
      <c r="G1335" s="63" t="s">
        <v>489</v>
      </c>
      <c r="H1335" s="63" t="s">
        <v>496</v>
      </c>
      <c r="I1335" s="64">
        <v>1180110</v>
      </c>
      <c r="J1335" s="64">
        <v>0</v>
      </c>
      <c r="K1335" s="64">
        <v>94409</v>
      </c>
      <c r="L1335" s="64">
        <v>1274519</v>
      </c>
    </row>
    <row r="1336" spans="1:12" x14ac:dyDescent="0.25">
      <c r="A1336" s="16" t="s">
        <v>12</v>
      </c>
      <c r="B1336" s="119">
        <f t="shared" si="51"/>
        <v>12</v>
      </c>
      <c r="C1336" s="63" t="s">
        <v>1700</v>
      </c>
      <c r="E1336" s="62">
        <v>46011</v>
      </c>
      <c r="F1336" s="63" t="s">
        <v>1577</v>
      </c>
      <c r="G1336" s="63" t="s">
        <v>489</v>
      </c>
      <c r="H1336" s="63" t="s">
        <v>544</v>
      </c>
      <c r="I1336" s="64">
        <v>1071474</v>
      </c>
      <c r="J1336" s="64">
        <v>0</v>
      </c>
      <c r="K1336" s="64">
        <v>85718</v>
      </c>
      <c r="L1336" s="64">
        <v>1157192</v>
      </c>
    </row>
    <row r="1337" spans="1:12" x14ac:dyDescent="0.25">
      <c r="A1337" s="16" t="s">
        <v>12</v>
      </c>
      <c r="B1337" s="119">
        <f t="shared" si="51"/>
        <v>12</v>
      </c>
      <c r="C1337" s="63" t="s">
        <v>1701</v>
      </c>
      <c r="E1337" s="62">
        <v>46011</v>
      </c>
      <c r="F1337" s="63" t="s">
        <v>1578</v>
      </c>
      <c r="G1337" s="63" t="s">
        <v>489</v>
      </c>
      <c r="H1337" s="63" t="s">
        <v>515</v>
      </c>
      <c r="I1337" s="64">
        <v>1552461</v>
      </c>
      <c r="J1337" s="64">
        <v>0</v>
      </c>
      <c r="K1337" s="64">
        <v>124197</v>
      </c>
      <c r="L1337" s="64">
        <v>1676658</v>
      </c>
    </row>
    <row r="1338" spans="1:12" x14ac:dyDescent="0.25">
      <c r="A1338" s="16" t="s">
        <v>12</v>
      </c>
      <c r="B1338" s="119">
        <f t="shared" si="51"/>
        <v>12</v>
      </c>
      <c r="C1338" s="63" t="s">
        <v>1702</v>
      </c>
      <c r="E1338" s="62">
        <v>46011</v>
      </c>
      <c r="F1338" s="63" t="s">
        <v>1579</v>
      </c>
      <c r="G1338" s="63" t="s">
        <v>489</v>
      </c>
      <c r="H1338" s="63" t="s">
        <v>526</v>
      </c>
      <c r="I1338" s="64">
        <v>505315</v>
      </c>
      <c r="J1338" s="64">
        <v>0</v>
      </c>
      <c r="K1338" s="64">
        <v>40425</v>
      </c>
      <c r="L1338" s="64">
        <v>545740</v>
      </c>
    </row>
    <row r="1339" spans="1:12" x14ac:dyDescent="0.25">
      <c r="A1339" s="16" t="s">
        <v>12</v>
      </c>
      <c r="B1339" s="119">
        <f t="shared" si="51"/>
        <v>12</v>
      </c>
      <c r="C1339" s="63" t="s">
        <v>1703</v>
      </c>
      <c r="E1339" s="62">
        <v>46011</v>
      </c>
      <c r="F1339" s="63" t="s">
        <v>1580</v>
      </c>
      <c r="G1339" s="63" t="s">
        <v>489</v>
      </c>
      <c r="H1339" s="63" t="s">
        <v>532</v>
      </c>
      <c r="I1339" s="64">
        <v>827234</v>
      </c>
      <c r="J1339" s="64">
        <v>0</v>
      </c>
      <c r="K1339" s="64">
        <v>66179</v>
      </c>
      <c r="L1339" s="64">
        <v>893413</v>
      </c>
    </row>
    <row r="1340" spans="1:12" x14ac:dyDescent="0.25">
      <c r="A1340" s="16" t="s">
        <v>12</v>
      </c>
      <c r="B1340" s="119">
        <f t="shared" si="51"/>
        <v>12</v>
      </c>
      <c r="C1340" s="63" t="s">
        <v>1704</v>
      </c>
      <c r="E1340" s="62">
        <v>46013</v>
      </c>
      <c r="F1340" s="63" t="s">
        <v>1581</v>
      </c>
      <c r="G1340" s="63" t="s">
        <v>489</v>
      </c>
      <c r="H1340" s="63" t="s">
        <v>537</v>
      </c>
      <c r="I1340" s="64">
        <v>1126340</v>
      </c>
      <c r="J1340" s="64">
        <v>0</v>
      </c>
      <c r="K1340" s="64">
        <v>90107</v>
      </c>
      <c r="L1340" s="64">
        <v>1216447</v>
      </c>
    </row>
    <row r="1341" spans="1:12" x14ac:dyDescent="0.25">
      <c r="A1341" s="16" t="s">
        <v>12</v>
      </c>
      <c r="B1341" s="119">
        <f t="shared" si="51"/>
        <v>12</v>
      </c>
      <c r="C1341" s="63" t="s">
        <v>1705</v>
      </c>
      <c r="E1341" s="62">
        <v>46013</v>
      </c>
      <c r="F1341" s="63" t="s">
        <v>1582</v>
      </c>
      <c r="G1341" s="63" t="s">
        <v>489</v>
      </c>
      <c r="H1341" s="63" t="s">
        <v>540</v>
      </c>
      <c r="I1341" s="64">
        <v>1938765</v>
      </c>
      <c r="J1341" s="64">
        <v>0</v>
      </c>
      <c r="K1341" s="64">
        <v>155101</v>
      </c>
      <c r="L1341" s="64">
        <v>2093866</v>
      </c>
    </row>
    <row r="1342" spans="1:12" x14ac:dyDescent="0.25">
      <c r="A1342" s="16" t="s">
        <v>12</v>
      </c>
      <c r="B1342" s="119">
        <f t="shared" si="51"/>
        <v>12</v>
      </c>
      <c r="C1342" s="63" t="s">
        <v>1706</v>
      </c>
      <c r="E1342" s="62">
        <v>46013</v>
      </c>
      <c r="F1342" s="63" t="s">
        <v>1583</v>
      </c>
      <c r="G1342" s="63" t="s">
        <v>489</v>
      </c>
      <c r="H1342" s="63" t="s">
        <v>516</v>
      </c>
      <c r="I1342" s="64">
        <v>678091</v>
      </c>
      <c r="J1342" s="64">
        <v>0</v>
      </c>
      <c r="K1342" s="64">
        <v>54247</v>
      </c>
      <c r="L1342" s="64">
        <v>732338</v>
      </c>
    </row>
    <row r="1343" spans="1:12" x14ac:dyDescent="0.25">
      <c r="A1343" s="16" t="s">
        <v>12</v>
      </c>
      <c r="B1343" s="119">
        <f t="shared" si="51"/>
        <v>12</v>
      </c>
      <c r="C1343" s="63" t="s">
        <v>1707</v>
      </c>
      <c r="E1343" s="62">
        <v>46013</v>
      </c>
      <c r="F1343" s="63" t="s">
        <v>1584</v>
      </c>
      <c r="G1343" s="63" t="s">
        <v>489</v>
      </c>
      <c r="H1343" s="63" t="s">
        <v>492</v>
      </c>
      <c r="I1343" s="64">
        <v>1306508</v>
      </c>
      <c r="J1343" s="64">
        <v>0</v>
      </c>
      <c r="K1343" s="64">
        <v>104521</v>
      </c>
      <c r="L1343" s="64">
        <v>1411029</v>
      </c>
    </row>
    <row r="1344" spans="1:12" x14ac:dyDescent="0.25">
      <c r="A1344" s="16" t="s">
        <v>12</v>
      </c>
      <c r="B1344" s="119">
        <f t="shared" si="51"/>
        <v>12</v>
      </c>
      <c r="C1344" s="63" t="s">
        <v>1708</v>
      </c>
      <c r="E1344" s="62">
        <v>46013</v>
      </c>
      <c r="F1344" s="63" t="s">
        <v>1585</v>
      </c>
      <c r="G1344" s="63" t="s">
        <v>489</v>
      </c>
      <c r="H1344" s="63" t="s">
        <v>495</v>
      </c>
      <c r="I1344" s="64">
        <v>1541698</v>
      </c>
      <c r="J1344" s="64">
        <v>0</v>
      </c>
      <c r="K1344" s="64">
        <v>123336</v>
      </c>
      <c r="L1344" s="64">
        <v>1665034</v>
      </c>
    </row>
    <row r="1345" spans="1:12" x14ac:dyDescent="0.25">
      <c r="A1345" s="16" t="s">
        <v>12</v>
      </c>
      <c r="B1345" s="119">
        <f t="shared" si="51"/>
        <v>12</v>
      </c>
      <c r="C1345" s="63" t="s">
        <v>1709</v>
      </c>
      <c r="E1345" s="62">
        <v>46013</v>
      </c>
      <c r="F1345" s="63" t="s">
        <v>1586</v>
      </c>
      <c r="G1345" s="63" t="s">
        <v>489</v>
      </c>
      <c r="H1345" s="63" t="s">
        <v>541</v>
      </c>
      <c r="I1345" s="64">
        <v>997020</v>
      </c>
      <c r="J1345" s="64">
        <v>0</v>
      </c>
      <c r="K1345" s="64">
        <v>79762</v>
      </c>
      <c r="L1345" s="64">
        <v>1076782</v>
      </c>
    </row>
    <row r="1346" spans="1:12" x14ac:dyDescent="0.25">
      <c r="A1346" s="16" t="s">
        <v>12</v>
      </c>
      <c r="B1346" s="119">
        <f t="shared" si="51"/>
        <v>12</v>
      </c>
      <c r="C1346" s="63" t="s">
        <v>1710</v>
      </c>
      <c r="E1346" s="62">
        <v>46013</v>
      </c>
      <c r="F1346" s="63" t="s">
        <v>1587</v>
      </c>
      <c r="G1346" s="63" t="s">
        <v>489</v>
      </c>
      <c r="H1346" s="63" t="s">
        <v>500</v>
      </c>
      <c r="I1346" s="64">
        <v>758884</v>
      </c>
      <c r="J1346" s="64">
        <v>0</v>
      </c>
      <c r="K1346" s="64">
        <v>60711</v>
      </c>
      <c r="L1346" s="64">
        <v>819595</v>
      </c>
    </row>
    <row r="1347" spans="1:12" x14ac:dyDescent="0.25">
      <c r="A1347" s="16" t="s">
        <v>12</v>
      </c>
      <c r="B1347" s="119">
        <f t="shared" si="51"/>
        <v>12</v>
      </c>
      <c r="C1347" s="63" t="s">
        <v>1711</v>
      </c>
      <c r="E1347" s="62">
        <v>46013</v>
      </c>
      <c r="F1347" s="63" t="s">
        <v>1588</v>
      </c>
      <c r="G1347" s="63" t="s">
        <v>489</v>
      </c>
      <c r="H1347" s="63" t="s">
        <v>503</v>
      </c>
      <c r="I1347" s="64">
        <v>2729410</v>
      </c>
      <c r="J1347" s="64">
        <v>0</v>
      </c>
      <c r="K1347" s="64">
        <v>218353</v>
      </c>
      <c r="L1347" s="64">
        <v>2947763</v>
      </c>
    </row>
    <row r="1348" spans="1:12" x14ac:dyDescent="0.25">
      <c r="A1348" s="16" t="s">
        <v>12</v>
      </c>
      <c r="B1348" s="119">
        <f t="shared" si="51"/>
        <v>12</v>
      </c>
      <c r="C1348" s="63" t="s">
        <v>1712</v>
      </c>
      <c r="E1348" s="62">
        <v>46013</v>
      </c>
      <c r="F1348" s="63" t="s">
        <v>1589</v>
      </c>
      <c r="G1348" s="63" t="s">
        <v>489</v>
      </c>
      <c r="H1348" s="63" t="s">
        <v>535</v>
      </c>
      <c r="I1348" s="64">
        <v>1440255</v>
      </c>
      <c r="J1348" s="64">
        <v>0</v>
      </c>
      <c r="K1348" s="64">
        <v>115220</v>
      </c>
      <c r="L1348" s="64">
        <v>1555475</v>
      </c>
    </row>
    <row r="1349" spans="1:12" x14ac:dyDescent="0.25">
      <c r="A1349" s="16" t="s">
        <v>12</v>
      </c>
      <c r="B1349" s="119">
        <f t="shared" si="51"/>
        <v>12</v>
      </c>
      <c r="C1349" s="63" t="s">
        <v>1713</v>
      </c>
      <c r="E1349" s="62">
        <v>46013</v>
      </c>
      <c r="F1349" s="63" t="s">
        <v>1590</v>
      </c>
      <c r="G1349" s="63" t="s">
        <v>489</v>
      </c>
      <c r="H1349" s="63" t="s">
        <v>507</v>
      </c>
      <c r="I1349" s="64">
        <v>660834</v>
      </c>
      <c r="J1349" s="64">
        <v>0</v>
      </c>
      <c r="K1349" s="64">
        <v>52867</v>
      </c>
      <c r="L1349" s="64">
        <v>713701</v>
      </c>
    </row>
    <row r="1350" spans="1:12" x14ac:dyDescent="0.25">
      <c r="A1350" s="16" t="s">
        <v>12</v>
      </c>
      <c r="B1350" s="119">
        <f t="shared" si="51"/>
        <v>12</v>
      </c>
      <c r="C1350" s="63" t="s">
        <v>1714</v>
      </c>
      <c r="E1350" s="62">
        <v>46013</v>
      </c>
      <c r="F1350" s="63" t="s">
        <v>1591</v>
      </c>
      <c r="G1350" s="63" t="s">
        <v>489</v>
      </c>
      <c r="H1350" s="63" t="s">
        <v>502</v>
      </c>
      <c r="I1350" s="64">
        <v>1440255</v>
      </c>
      <c r="J1350" s="64">
        <v>0</v>
      </c>
      <c r="K1350" s="64">
        <v>115220</v>
      </c>
      <c r="L1350" s="64">
        <v>1555475</v>
      </c>
    </row>
    <row r="1351" spans="1:12" x14ac:dyDescent="0.25">
      <c r="A1351" s="16" t="s">
        <v>12</v>
      </c>
      <c r="B1351" s="119">
        <f t="shared" si="51"/>
        <v>12</v>
      </c>
      <c r="C1351" s="63" t="s">
        <v>1715</v>
      </c>
      <c r="E1351" s="62">
        <v>46013</v>
      </c>
      <c r="F1351" s="63" t="s">
        <v>1592</v>
      </c>
      <c r="G1351" s="63" t="s">
        <v>489</v>
      </c>
      <c r="H1351" s="63" t="s">
        <v>513</v>
      </c>
      <c r="I1351" s="64">
        <v>969813</v>
      </c>
      <c r="J1351" s="64">
        <v>0</v>
      </c>
      <c r="K1351" s="64">
        <v>77585</v>
      </c>
      <c r="L1351" s="64">
        <v>1047398</v>
      </c>
    </row>
    <row r="1352" spans="1:12" x14ac:dyDescent="0.25">
      <c r="A1352" s="16" t="s">
        <v>12</v>
      </c>
      <c r="B1352" s="119">
        <f t="shared" si="51"/>
        <v>12</v>
      </c>
      <c r="C1352" s="63" t="s">
        <v>1716</v>
      </c>
      <c r="E1352" s="62">
        <v>46013</v>
      </c>
      <c r="F1352" s="63" t="s">
        <v>1593</v>
      </c>
      <c r="G1352" s="63" t="s">
        <v>489</v>
      </c>
      <c r="H1352" s="63" t="s">
        <v>517</v>
      </c>
      <c r="I1352" s="64">
        <v>1034855</v>
      </c>
      <c r="J1352" s="64">
        <v>0</v>
      </c>
      <c r="K1352" s="64">
        <v>82788</v>
      </c>
      <c r="L1352" s="64">
        <v>1117643</v>
      </c>
    </row>
    <row r="1353" spans="1:12" x14ac:dyDescent="0.25">
      <c r="A1353" s="16" t="s">
        <v>12</v>
      </c>
      <c r="B1353" s="119">
        <f t="shared" si="51"/>
        <v>12</v>
      </c>
      <c r="C1353" s="63" t="s">
        <v>1717</v>
      </c>
      <c r="E1353" s="62">
        <v>46014</v>
      </c>
      <c r="F1353" s="63" t="s">
        <v>1594</v>
      </c>
      <c r="G1353" s="63" t="s">
        <v>489</v>
      </c>
      <c r="H1353" s="63" t="s">
        <v>510</v>
      </c>
      <c r="I1353" s="64">
        <v>1431760</v>
      </c>
      <c r="J1353" s="64">
        <v>0</v>
      </c>
      <c r="K1353" s="64">
        <v>114541</v>
      </c>
      <c r="L1353" s="64">
        <v>1546301</v>
      </c>
    </row>
    <row r="1354" spans="1:12" x14ac:dyDescent="0.25">
      <c r="A1354" s="16" t="s">
        <v>12</v>
      </c>
      <c r="B1354" s="119">
        <f t="shared" si="51"/>
        <v>12</v>
      </c>
      <c r="C1354" s="63" t="s">
        <v>1718</v>
      </c>
      <c r="E1354" s="62">
        <v>46014</v>
      </c>
      <c r="F1354" s="63" t="s">
        <v>1595</v>
      </c>
      <c r="G1354" s="63" t="s">
        <v>489</v>
      </c>
      <c r="H1354" s="63" t="s">
        <v>1133</v>
      </c>
      <c r="I1354" s="64">
        <v>3286110</v>
      </c>
      <c r="J1354" s="64">
        <v>0</v>
      </c>
      <c r="K1354" s="64">
        <v>262889</v>
      </c>
      <c r="L1354" s="64">
        <v>3548999</v>
      </c>
    </row>
    <row r="1355" spans="1:12" x14ac:dyDescent="0.25">
      <c r="A1355" s="16" t="s">
        <v>12</v>
      </c>
      <c r="B1355" s="119">
        <f t="shared" si="51"/>
        <v>12</v>
      </c>
      <c r="C1355" s="63" t="s">
        <v>1719</v>
      </c>
      <c r="E1355" s="62">
        <v>46014</v>
      </c>
      <c r="F1355" s="63" t="s">
        <v>1596</v>
      </c>
      <c r="G1355" s="63" t="s">
        <v>489</v>
      </c>
      <c r="H1355" s="63" t="s">
        <v>1622</v>
      </c>
      <c r="I1355" s="64">
        <v>2252680</v>
      </c>
      <c r="J1355" s="64">
        <v>0</v>
      </c>
      <c r="K1355" s="64">
        <v>180214</v>
      </c>
      <c r="L1355" s="64">
        <v>2432894</v>
      </c>
    </row>
    <row r="1356" spans="1:12" x14ac:dyDescent="0.25">
      <c r="A1356" s="16" t="s">
        <v>12</v>
      </c>
      <c r="B1356" s="119">
        <f t="shared" si="51"/>
        <v>12</v>
      </c>
      <c r="C1356" s="63" t="s">
        <v>1720</v>
      </c>
      <c r="E1356" s="62">
        <v>46015</v>
      </c>
      <c r="F1356" s="63" t="s">
        <v>1597</v>
      </c>
      <c r="G1356" s="63" t="s">
        <v>489</v>
      </c>
      <c r="H1356" s="63" t="s">
        <v>511</v>
      </c>
      <c r="I1356" s="64">
        <v>1519449</v>
      </c>
      <c r="J1356" s="64">
        <v>0</v>
      </c>
      <c r="K1356" s="64">
        <v>121556</v>
      </c>
      <c r="L1356" s="64">
        <v>1641005</v>
      </c>
    </row>
    <row r="1357" spans="1:12" x14ac:dyDescent="0.25">
      <c r="A1357" s="16" t="s">
        <v>12</v>
      </c>
      <c r="B1357" s="119">
        <f t="shared" si="51"/>
        <v>12</v>
      </c>
      <c r="C1357" s="63" t="s">
        <v>1721</v>
      </c>
      <c r="E1357" s="62">
        <v>46015</v>
      </c>
      <c r="F1357" s="63" t="s">
        <v>1598</v>
      </c>
      <c r="G1357" s="63" t="s">
        <v>489</v>
      </c>
      <c r="H1357" s="63" t="s">
        <v>530</v>
      </c>
      <c r="I1357" s="64">
        <v>926936</v>
      </c>
      <c r="J1357" s="64">
        <v>0</v>
      </c>
      <c r="K1357" s="64">
        <v>74155</v>
      </c>
      <c r="L1357" s="64">
        <v>1001091</v>
      </c>
    </row>
    <row r="1358" spans="1:12" x14ac:dyDescent="0.25">
      <c r="A1358" s="16" t="s">
        <v>12</v>
      </c>
      <c r="B1358" s="119">
        <f t="shared" si="51"/>
        <v>12</v>
      </c>
      <c r="C1358" s="63" t="s">
        <v>1722</v>
      </c>
      <c r="E1358" s="62">
        <v>46015</v>
      </c>
      <c r="F1358" s="63" t="s">
        <v>1599</v>
      </c>
      <c r="G1358" s="63" t="s">
        <v>489</v>
      </c>
      <c r="H1358" s="63" t="s">
        <v>531</v>
      </c>
      <c r="I1358" s="64">
        <v>1799824</v>
      </c>
      <c r="J1358" s="64">
        <v>0</v>
      </c>
      <c r="K1358" s="64">
        <v>143986</v>
      </c>
      <c r="L1358" s="64">
        <v>1943810</v>
      </c>
    </row>
    <row r="1359" spans="1:12" x14ac:dyDescent="0.25">
      <c r="A1359" s="16" t="s">
        <v>12</v>
      </c>
      <c r="B1359" s="119">
        <f t="shared" si="51"/>
        <v>12</v>
      </c>
      <c r="C1359" s="63" t="s">
        <v>1723</v>
      </c>
      <c r="E1359" s="62">
        <v>46015</v>
      </c>
      <c r="F1359" s="63" t="s">
        <v>1600</v>
      </c>
      <c r="G1359" s="63" t="s">
        <v>489</v>
      </c>
      <c r="H1359" s="63" t="s">
        <v>504</v>
      </c>
      <c r="I1359" s="64">
        <v>739545</v>
      </c>
      <c r="J1359" s="64">
        <v>0</v>
      </c>
      <c r="K1359" s="64">
        <v>59164</v>
      </c>
      <c r="L1359" s="64">
        <v>798709</v>
      </c>
    </row>
    <row r="1360" spans="1:12" x14ac:dyDescent="0.25">
      <c r="A1360" s="16" t="s">
        <v>12</v>
      </c>
      <c r="B1360" s="119">
        <f t="shared" si="51"/>
        <v>12</v>
      </c>
      <c r="C1360" s="63" t="s">
        <v>1724</v>
      </c>
      <c r="E1360" s="62">
        <v>46015</v>
      </c>
      <c r="F1360" s="63" t="s">
        <v>1601</v>
      </c>
      <c r="G1360" s="63" t="s">
        <v>489</v>
      </c>
      <c r="H1360" s="63" t="s">
        <v>545</v>
      </c>
      <c r="I1360" s="64">
        <v>1938765</v>
      </c>
      <c r="J1360" s="64">
        <v>0</v>
      </c>
      <c r="K1360" s="64">
        <v>155101</v>
      </c>
      <c r="L1360" s="64">
        <v>2093866</v>
      </c>
    </row>
    <row r="1361" spans="1:12" x14ac:dyDescent="0.25">
      <c r="A1361" s="16" t="s">
        <v>12</v>
      </c>
      <c r="B1361" s="119">
        <f t="shared" si="51"/>
        <v>12</v>
      </c>
      <c r="C1361" s="63" t="s">
        <v>1725</v>
      </c>
      <c r="E1361" s="62">
        <v>46015</v>
      </c>
      <c r="F1361" s="63" t="s">
        <v>1602</v>
      </c>
      <c r="G1361" s="63" t="s">
        <v>489</v>
      </c>
      <c r="H1361" s="63" t="s">
        <v>509</v>
      </c>
      <c r="I1361" s="64">
        <v>3778325</v>
      </c>
      <c r="J1361" s="64">
        <v>0</v>
      </c>
      <c r="K1361" s="64">
        <v>302266</v>
      </c>
      <c r="L1361" s="64">
        <v>4080591</v>
      </c>
    </row>
    <row r="1362" spans="1:12" x14ac:dyDescent="0.25">
      <c r="A1362" s="16" t="s">
        <v>12</v>
      </c>
      <c r="B1362" s="119">
        <f t="shared" si="51"/>
        <v>12</v>
      </c>
      <c r="C1362" s="63" t="s">
        <v>1726</v>
      </c>
      <c r="E1362" s="62">
        <v>46015</v>
      </c>
      <c r="F1362" s="63" t="s">
        <v>1603</v>
      </c>
      <c r="G1362" s="63" t="s">
        <v>489</v>
      </c>
      <c r="H1362" s="63" t="s">
        <v>540</v>
      </c>
      <c r="I1362" s="64">
        <v>1193395</v>
      </c>
      <c r="J1362" s="64">
        <v>0</v>
      </c>
      <c r="K1362" s="64">
        <v>95472</v>
      </c>
      <c r="L1362" s="64">
        <v>1288867</v>
      </c>
    </row>
    <row r="1363" spans="1:12" x14ac:dyDescent="0.25">
      <c r="A1363" s="16" t="s">
        <v>12</v>
      </c>
      <c r="B1363" s="119">
        <f t="shared" si="51"/>
        <v>12</v>
      </c>
      <c r="C1363" s="63" t="s">
        <v>1727</v>
      </c>
      <c r="E1363" s="62">
        <v>46016</v>
      </c>
      <c r="F1363" s="63" t="s">
        <v>1604</v>
      </c>
      <c r="G1363" s="63" t="s">
        <v>489</v>
      </c>
      <c r="H1363" s="63" t="s">
        <v>519</v>
      </c>
      <c r="I1363" s="64">
        <v>935510</v>
      </c>
      <c r="J1363" s="64">
        <v>0</v>
      </c>
      <c r="K1363" s="64">
        <v>74841</v>
      </c>
      <c r="L1363" s="64">
        <v>1010351</v>
      </c>
    </row>
    <row r="1364" spans="1:12" x14ac:dyDescent="0.25">
      <c r="A1364" s="16" t="s">
        <v>12</v>
      </c>
      <c r="B1364" s="119">
        <f t="shared" si="51"/>
        <v>12</v>
      </c>
      <c r="C1364" s="63" t="s">
        <v>1728</v>
      </c>
      <c r="E1364" s="62">
        <v>46016</v>
      </c>
      <c r="F1364" s="63" t="s">
        <v>1605</v>
      </c>
      <c r="G1364" s="63" t="s">
        <v>489</v>
      </c>
      <c r="H1364" s="63" t="s">
        <v>521</v>
      </c>
      <c r="I1364" s="64">
        <v>1633176</v>
      </c>
      <c r="J1364" s="64">
        <v>0</v>
      </c>
      <c r="K1364" s="64">
        <v>130654</v>
      </c>
      <c r="L1364" s="64">
        <v>1763830</v>
      </c>
    </row>
    <row r="1365" spans="1:12" x14ac:dyDescent="0.25">
      <c r="A1365" s="16" t="s">
        <v>12</v>
      </c>
      <c r="B1365" s="119">
        <f t="shared" si="51"/>
        <v>12</v>
      </c>
      <c r="C1365" s="63" t="s">
        <v>1729</v>
      </c>
      <c r="E1365" s="62">
        <v>46017</v>
      </c>
      <c r="F1365" s="63" t="s">
        <v>1606</v>
      </c>
      <c r="G1365" s="63" t="s">
        <v>489</v>
      </c>
      <c r="H1365" s="63" t="s">
        <v>496</v>
      </c>
      <c r="I1365" s="64">
        <v>1104560</v>
      </c>
      <c r="J1365" s="64">
        <v>0</v>
      </c>
      <c r="K1365" s="64">
        <v>88365</v>
      </c>
      <c r="L1365" s="64">
        <v>1192925</v>
      </c>
    </row>
    <row r="1366" spans="1:12" x14ac:dyDescent="0.25">
      <c r="A1366" s="16" t="s">
        <v>12</v>
      </c>
      <c r="B1366" s="119">
        <f t="shared" si="51"/>
        <v>12</v>
      </c>
      <c r="C1366" s="63" t="s">
        <v>1730</v>
      </c>
      <c r="E1366" s="62">
        <v>46017</v>
      </c>
      <c r="F1366" s="63" t="s">
        <v>1607</v>
      </c>
      <c r="G1366" s="63" t="s">
        <v>489</v>
      </c>
      <c r="H1366" s="63" t="s">
        <v>494</v>
      </c>
      <c r="I1366" s="64">
        <v>2798246</v>
      </c>
      <c r="J1366" s="64">
        <v>0</v>
      </c>
      <c r="K1366" s="64">
        <v>223860</v>
      </c>
      <c r="L1366" s="64">
        <v>3022106</v>
      </c>
    </row>
    <row r="1367" spans="1:12" x14ac:dyDescent="0.25">
      <c r="A1367" s="16" t="s">
        <v>12</v>
      </c>
      <c r="B1367" s="119">
        <f t="shared" ref="B1367:B1430" si="52">MONTH(E1367)</f>
        <v>12</v>
      </c>
      <c r="C1367" s="63" t="s">
        <v>1731</v>
      </c>
      <c r="E1367" s="62">
        <v>46018</v>
      </c>
      <c r="F1367" s="63" t="s">
        <v>1608</v>
      </c>
      <c r="G1367" s="63" t="s">
        <v>489</v>
      </c>
      <c r="H1367" s="63" t="s">
        <v>697</v>
      </c>
      <c r="I1367" s="64">
        <v>5384850</v>
      </c>
      <c r="J1367" s="64">
        <v>0</v>
      </c>
      <c r="K1367" s="64">
        <v>430788</v>
      </c>
      <c r="L1367" s="64">
        <v>5815638</v>
      </c>
    </row>
    <row r="1368" spans="1:12" x14ac:dyDescent="0.25">
      <c r="A1368" s="16" t="s">
        <v>12</v>
      </c>
      <c r="B1368" s="119">
        <f t="shared" si="52"/>
        <v>12</v>
      </c>
      <c r="C1368" s="137" t="s">
        <v>1732</v>
      </c>
      <c r="E1368" s="138">
        <v>46018</v>
      </c>
      <c r="F1368" s="137" t="s">
        <v>1609</v>
      </c>
      <c r="G1368" s="63" t="s">
        <v>489</v>
      </c>
      <c r="H1368" s="137" t="s">
        <v>1623</v>
      </c>
      <c r="I1368" s="139">
        <v>1385593</v>
      </c>
      <c r="J1368" s="139">
        <v>0</v>
      </c>
      <c r="K1368" s="139">
        <v>110847</v>
      </c>
      <c r="L1368" s="139">
        <v>1496440</v>
      </c>
    </row>
    <row r="1369" spans="1:12" x14ac:dyDescent="0.25">
      <c r="A1369" s="16" t="s">
        <v>12</v>
      </c>
      <c r="B1369" s="119">
        <f t="shared" si="52"/>
        <v>12</v>
      </c>
      <c r="C1369" s="137" t="s">
        <v>1733</v>
      </c>
      <c r="E1369" s="138">
        <v>46018</v>
      </c>
      <c r="F1369" s="137" t="s">
        <v>1610</v>
      </c>
      <c r="G1369" s="63" t="s">
        <v>489</v>
      </c>
      <c r="H1369" s="137" t="s">
        <v>1624</v>
      </c>
      <c r="I1369" s="139">
        <v>1064075</v>
      </c>
      <c r="J1369" s="139">
        <v>0</v>
      </c>
      <c r="K1369" s="139">
        <v>85126</v>
      </c>
      <c r="L1369" s="139">
        <v>1149201</v>
      </c>
    </row>
    <row r="1370" spans="1:12" x14ac:dyDescent="0.25">
      <c r="A1370" s="16" t="s">
        <v>12</v>
      </c>
      <c r="B1370" s="119">
        <f t="shared" si="52"/>
        <v>12</v>
      </c>
      <c r="C1370" s="63" t="s">
        <v>1734</v>
      </c>
      <c r="E1370" s="62">
        <v>46018</v>
      </c>
      <c r="F1370" s="63" t="s">
        <v>1611</v>
      </c>
      <c r="G1370" s="63" t="s">
        <v>489</v>
      </c>
      <c r="H1370" s="63" t="s">
        <v>499</v>
      </c>
      <c r="I1370" s="64">
        <v>2580598</v>
      </c>
      <c r="J1370" s="64">
        <v>0</v>
      </c>
      <c r="K1370" s="64">
        <v>206448</v>
      </c>
      <c r="L1370" s="64">
        <v>2787046</v>
      </c>
    </row>
    <row r="1371" spans="1:12" x14ac:dyDescent="0.25">
      <c r="A1371" s="16" t="s">
        <v>12</v>
      </c>
      <c r="B1371" s="119">
        <f t="shared" si="52"/>
        <v>12</v>
      </c>
      <c r="C1371" s="137" t="s">
        <v>1735</v>
      </c>
      <c r="E1371" s="138">
        <v>46018</v>
      </c>
      <c r="F1371" s="137" t="s">
        <v>1612</v>
      </c>
      <c r="G1371" s="63" t="s">
        <v>489</v>
      </c>
      <c r="H1371" s="137" t="s">
        <v>1625</v>
      </c>
      <c r="I1371" s="139">
        <v>1891944</v>
      </c>
      <c r="J1371" s="139">
        <v>0</v>
      </c>
      <c r="K1371" s="139">
        <v>151356</v>
      </c>
      <c r="L1371" s="139">
        <v>2043300</v>
      </c>
    </row>
    <row r="1372" spans="1:12" x14ac:dyDescent="0.25">
      <c r="A1372" s="16" t="s">
        <v>12</v>
      </c>
      <c r="B1372" s="119">
        <f t="shared" si="52"/>
        <v>12</v>
      </c>
      <c r="C1372" s="137" t="s">
        <v>1736</v>
      </c>
      <c r="E1372" s="138">
        <v>46018</v>
      </c>
      <c r="F1372" s="137" t="s">
        <v>1613</v>
      </c>
      <c r="G1372" s="63" t="s">
        <v>489</v>
      </c>
      <c r="H1372" s="137" t="s">
        <v>1626</v>
      </c>
      <c r="I1372" s="139">
        <v>1255660</v>
      </c>
      <c r="J1372" s="139">
        <v>0</v>
      </c>
      <c r="K1372" s="139">
        <v>100453</v>
      </c>
      <c r="L1372" s="139">
        <v>1356113</v>
      </c>
    </row>
    <row r="1373" spans="1:12" x14ac:dyDescent="0.25">
      <c r="A1373" s="16" t="s">
        <v>12</v>
      </c>
      <c r="B1373" s="119">
        <f t="shared" si="52"/>
        <v>12</v>
      </c>
      <c r="C1373" s="137" t="s">
        <v>1737</v>
      </c>
      <c r="E1373" s="138">
        <v>46021</v>
      </c>
      <c r="F1373" s="137" t="s">
        <v>1614</v>
      </c>
      <c r="G1373" s="63" t="s">
        <v>489</v>
      </c>
      <c r="H1373" s="137" t="s">
        <v>1627</v>
      </c>
      <c r="I1373" s="139">
        <v>1136507</v>
      </c>
      <c r="J1373" s="139">
        <v>0</v>
      </c>
      <c r="K1373" s="139">
        <v>90921</v>
      </c>
      <c r="L1373" s="139">
        <v>1227428</v>
      </c>
    </row>
    <row r="1374" spans="1:12" x14ac:dyDescent="0.25">
      <c r="A1374" s="16" t="s">
        <v>12</v>
      </c>
      <c r="B1374" s="119">
        <f t="shared" si="52"/>
        <v>12</v>
      </c>
      <c r="C1374" s="137" t="s">
        <v>1738</v>
      </c>
      <c r="E1374" s="138">
        <v>46021</v>
      </c>
      <c r="F1374" s="137" t="s">
        <v>1615</v>
      </c>
      <c r="G1374" s="63" t="s">
        <v>489</v>
      </c>
      <c r="H1374" s="137" t="s">
        <v>1628</v>
      </c>
      <c r="I1374" s="139">
        <v>1126340</v>
      </c>
      <c r="J1374" s="139">
        <v>0</v>
      </c>
      <c r="K1374" s="139">
        <v>90107</v>
      </c>
      <c r="L1374" s="139">
        <v>1216447</v>
      </c>
    </row>
    <row r="1375" spans="1:12" x14ac:dyDescent="0.25">
      <c r="A1375" s="16" t="s">
        <v>12</v>
      </c>
      <c r="B1375" s="119">
        <f t="shared" si="52"/>
        <v>12</v>
      </c>
      <c r="C1375" s="137" t="s">
        <v>1739</v>
      </c>
      <c r="E1375" s="138">
        <v>46021</v>
      </c>
      <c r="F1375" s="137" t="s">
        <v>1616</v>
      </c>
      <c r="G1375" s="63" t="s">
        <v>489</v>
      </c>
      <c r="H1375" s="137" t="s">
        <v>1629</v>
      </c>
      <c r="I1375" s="139">
        <v>1310209</v>
      </c>
      <c r="J1375" s="139">
        <v>0</v>
      </c>
      <c r="K1375" s="139">
        <v>104817</v>
      </c>
      <c r="L1375" s="139">
        <v>1415026</v>
      </c>
    </row>
    <row r="1376" spans="1:12" x14ac:dyDescent="0.25">
      <c r="A1376" s="16" t="s">
        <v>12</v>
      </c>
      <c r="B1376" s="119">
        <f t="shared" si="52"/>
        <v>12</v>
      </c>
      <c r="C1376" s="137" t="s">
        <v>1740</v>
      </c>
      <c r="E1376" s="138">
        <v>46021</v>
      </c>
      <c r="F1376" s="137" t="s">
        <v>1617</v>
      </c>
      <c r="G1376" s="63" t="s">
        <v>489</v>
      </c>
      <c r="H1376" s="137" t="s">
        <v>1630</v>
      </c>
      <c r="I1376" s="139">
        <v>854056</v>
      </c>
      <c r="J1376" s="139">
        <v>0</v>
      </c>
      <c r="K1376" s="139">
        <v>68324</v>
      </c>
      <c r="L1376" s="139">
        <v>922380</v>
      </c>
    </row>
    <row r="1377" spans="1:12" x14ac:dyDescent="0.25">
      <c r="A1377" s="16" t="s">
        <v>12</v>
      </c>
      <c r="B1377" s="119">
        <f t="shared" si="52"/>
        <v>12</v>
      </c>
      <c r="C1377" s="137" t="s">
        <v>1741</v>
      </c>
      <c r="E1377" s="138">
        <v>46021</v>
      </c>
      <c r="F1377" s="137" t="s">
        <v>1618</v>
      </c>
      <c r="G1377" s="63" t="s">
        <v>489</v>
      </c>
      <c r="H1377" s="137" t="s">
        <v>1631</v>
      </c>
      <c r="I1377" s="139">
        <v>598212</v>
      </c>
      <c r="J1377" s="139">
        <v>0</v>
      </c>
      <c r="K1377" s="139">
        <v>47857</v>
      </c>
      <c r="L1377" s="139">
        <v>646069</v>
      </c>
    </row>
    <row r="1378" spans="1:12" x14ac:dyDescent="0.25">
      <c r="A1378" s="16" t="s">
        <v>12</v>
      </c>
      <c r="B1378" s="119">
        <f t="shared" si="52"/>
        <v>12</v>
      </c>
      <c r="C1378" s="137" t="s">
        <v>1742</v>
      </c>
      <c r="E1378" s="138">
        <v>46021</v>
      </c>
      <c r="F1378" s="137" t="s">
        <v>1619</v>
      </c>
      <c r="G1378" s="63" t="s">
        <v>489</v>
      </c>
      <c r="H1378" s="137" t="s">
        <v>1632</v>
      </c>
      <c r="I1378" s="139">
        <v>1157960</v>
      </c>
      <c r="J1378" s="139">
        <v>0</v>
      </c>
      <c r="K1378" s="139">
        <v>92637</v>
      </c>
      <c r="L1378" s="139">
        <v>1250597</v>
      </c>
    </row>
    <row r="1379" spans="1:12" x14ac:dyDescent="0.25">
      <c r="A1379" s="16" t="s">
        <v>12</v>
      </c>
      <c r="B1379" s="119">
        <f t="shared" si="52"/>
        <v>12</v>
      </c>
      <c r="C1379" s="137" t="s">
        <v>1743</v>
      </c>
      <c r="E1379" s="138">
        <v>46021</v>
      </c>
      <c r="F1379" s="137" t="s">
        <v>1620</v>
      </c>
      <c r="G1379" s="63" t="s">
        <v>489</v>
      </c>
      <c r="H1379" s="137" t="s">
        <v>1633</v>
      </c>
      <c r="I1379" s="139">
        <v>1255660</v>
      </c>
      <c r="J1379" s="139">
        <v>0</v>
      </c>
      <c r="K1379" s="139">
        <v>100453</v>
      </c>
      <c r="L1379" s="139">
        <v>1356113</v>
      </c>
    </row>
    <row r="1380" spans="1:12" x14ac:dyDescent="0.25">
      <c r="A1380" s="16" t="s">
        <v>12</v>
      </c>
      <c r="B1380" s="119">
        <f t="shared" si="52"/>
        <v>12</v>
      </c>
      <c r="C1380" s="137" t="s">
        <v>1744</v>
      </c>
      <c r="E1380" s="138">
        <v>46021</v>
      </c>
      <c r="F1380" s="137" t="s">
        <v>1621</v>
      </c>
      <c r="G1380" s="63" t="s">
        <v>489</v>
      </c>
      <c r="H1380" s="137" t="s">
        <v>1634</v>
      </c>
      <c r="I1380" s="139">
        <v>1573738</v>
      </c>
      <c r="J1380" s="139">
        <v>0</v>
      </c>
      <c r="K1380" s="139">
        <v>125899</v>
      </c>
      <c r="L1380" s="139">
        <v>1699637</v>
      </c>
    </row>
    <row r="1381" spans="1:12" x14ac:dyDescent="0.25">
      <c r="A1381" s="118" t="s">
        <v>15</v>
      </c>
      <c r="B1381" s="119">
        <f t="shared" si="52"/>
        <v>12</v>
      </c>
      <c r="E1381" s="22">
        <v>46016</v>
      </c>
      <c r="G1381" s="63" t="s">
        <v>489</v>
      </c>
      <c r="H1381" s="143" t="s">
        <v>1745</v>
      </c>
      <c r="L1381" s="144">
        <v>-111796470</v>
      </c>
    </row>
    <row r="1382" spans="1:12" x14ac:dyDescent="0.25">
      <c r="A1382" s="160" t="s">
        <v>13</v>
      </c>
      <c r="B1382" s="119">
        <f t="shared" si="52"/>
        <v>12</v>
      </c>
      <c r="E1382" s="158">
        <v>45992</v>
      </c>
      <c r="F1382" s="159" t="s">
        <v>1746</v>
      </c>
      <c r="G1382" s="63" t="s">
        <v>489</v>
      </c>
      <c r="H1382" s="159" t="s">
        <v>783</v>
      </c>
      <c r="I1382" s="23">
        <v>-106026</v>
      </c>
      <c r="K1382" s="23">
        <v>-8482.08</v>
      </c>
      <c r="L1382" s="71">
        <f>I1382+K1382-J1382</f>
        <v>-114508.08</v>
      </c>
    </row>
    <row r="1383" spans="1:12" x14ac:dyDescent="0.25">
      <c r="A1383" s="160" t="s">
        <v>13</v>
      </c>
      <c r="B1383" s="119">
        <f t="shared" si="52"/>
        <v>12</v>
      </c>
      <c r="E1383" s="158">
        <v>45993</v>
      </c>
      <c r="F1383" s="159" t="s">
        <v>1747</v>
      </c>
      <c r="G1383" s="63" t="s">
        <v>489</v>
      </c>
      <c r="H1383" s="159" t="s">
        <v>711</v>
      </c>
      <c r="I1383" s="23">
        <v>-106026</v>
      </c>
      <c r="K1383" s="23">
        <v>-8482.08</v>
      </c>
      <c r="L1383" s="71">
        <f t="shared" ref="L1383:L1446" si="53">I1383+K1383-J1383</f>
        <v>-114508.08</v>
      </c>
    </row>
    <row r="1384" spans="1:12" x14ac:dyDescent="0.25">
      <c r="A1384" s="160" t="s">
        <v>13</v>
      </c>
      <c r="B1384" s="119">
        <f t="shared" si="52"/>
        <v>12</v>
      </c>
      <c r="E1384" s="158">
        <v>45993</v>
      </c>
      <c r="F1384" s="159" t="s">
        <v>1748</v>
      </c>
      <c r="G1384" s="63" t="s">
        <v>489</v>
      </c>
      <c r="H1384" s="159" t="s">
        <v>764</v>
      </c>
      <c r="I1384" s="23">
        <v>-113113</v>
      </c>
      <c r="K1384" s="23">
        <v>-9049.0400000000009</v>
      </c>
      <c r="L1384" s="71">
        <f t="shared" si="53"/>
        <v>-122162.04000000001</v>
      </c>
    </row>
    <row r="1385" spans="1:12" x14ac:dyDescent="0.25">
      <c r="A1385" s="160" t="s">
        <v>13</v>
      </c>
      <c r="B1385" s="119">
        <f t="shared" si="52"/>
        <v>12</v>
      </c>
      <c r="E1385" s="158">
        <v>45993</v>
      </c>
      <c r="F1385" s="159" t="s">
        <v>1749</v>
      </c>
      <c r="G1385" s="63" t="s">
        <v>489</v>
      </c>
      <c r="H1385" s="159" t="s">
        <v>722</v>
      </c>
      <c r="I1385" s="23">
        <v>-52815</v>
      </c>
      <c r="K1385" s="23">
        <v>-4225.2</v>
      </c>
      <c r="L1385" s="71">
        <f t="shared" si="53"/>
        <v>-57040.2</v>
      </c>
    </row>
    <row r="1386" spans="1:12" x14ac:dyDescent="0.25">
      <c r="A1386" s="160" t="s">
        <v>13</v>
      </c>
      <c r="B1386" s="119">
        <f t="shared" si="52"/>
        <v>12</v>
      </c>
      <c r="E1386" s="158">
        <v>45993</v>
      </c>
      <c r="F1386" s="159" t="s">
        <v>1750</v>
      </c>
      <c r="G1386" s="63" t="s">
        <v>489</v>
      </c>
      <c r="H1386" s="159" t="s">
        <v>740</v>
      </c>
      <c r="I1386" s="23">
        <v>-105630</v>
      </c>
      <c r="K1386" s="23">
        <v>-8450.4</v>
      </c>
      <c r="L1386" s="71">
        <f t="shared" si="53"/>
        <v>-114080.4</v>
      </c>
    </row>
    <row r="1387" spans="1:12" x14ac:dyDescent="0.25">
      <c r="A1387" s="160" t="s">
        <v>13</v>
      </c>
      <c r="B1387" s="119">
        <f t="shared" si="52"/>
        <v>12</v>
      </c>
      <c r="E1387" s="158">
        <v>45993</v>
      </c>
      <c r="F1387" s="159" t="s">
        <v>1750</v>
      </c>
      <c r="G1387" s="63" t="s">
        <v>489</v>
      </c>
      <c r="H1387" s="159" t="s">
        <v>740</v>
      </c>
      <c r="I1387" s="23">
        <v>-95346</v>
      </c>
      <c r="K1387" s="23">
        <v>-7627.68</v>
      </c>
      <c r="L1387" s="71">
        <f t="shared" si="53"/>
        <v>-102973.68</v>
      </c>
    </row>
    <row r="1388" spans="1:12" x14ac:dyDescent="0.25">
      <c r="A1388" s="160" t="s">
        <v>13</v>
      </c>
      <c r="B1388" s="119">
        <f t="shared" si="52"/>
        <v>12</v>
      </c>
      <c r="E1388" s="158">
        <v>45993</v>
      </c>
      <c r="F1388" s="159" t="s">
        <v>1747</v>
      </c>
      <c r="G1388" s="63" t="s">
        <v>489</v>
      </c>
      <c r="H1388" s="159" t="s">
        <v>711</v>
      </c>
      <c r="I1388" s="23">
        <v>-105505</v>
      </c>
      <c r="K1388" s="23">
        <v>-8440.4</v>
      </c>
      <c r="L1388" s="71">
        <f t="shared" si="53"/>
        <v>-113945.4</v>
      </c>
    </row>
    <row r="1389" spans="1:12" x14ac:dyDescent="0.25">
      <c r="A1389" s="160" t="s">
        <v>13</v>
      </c>
      <c r="B1389" s="119">
        <f t="shared" si="52"/>
        <v>12</v>
      </c>
      <c r="E1389" s="158">
        <v>45994</v>
      </c>
      <c r="F1389" s="159" t="s">
        <v>1751</v>
      </c>
      <c r="G1389" s="63" t="s">
        <v>489</v>
      </c>
      <c r="H1389" s="159" t="s">
        <v>722</v>
      </c>
      <c r="I1389" s="23">
        <v>-110780</v>
      </c>
      <c r="K1389" s="23">
        <v>-8862.4</v>
      </c>
      <c r="L1389" s="71">
        <f t="shared" si="53"/>
        <v>-119642.4</v>
      </c>
    </row>
    <row r="1390" spans="1:12" x14ac:dyDescent="0.25">
      <c r="A1390" s="160" t="s">
        <v>13</v>
      </c>
      <c r="B1390" s="119">
        <f t="shared" si="52"/>
        <v>12</v>
      </c>
      <c r="E1390" s="158">
        <v>45994</v>
      </c>
      <c r="F1390" s="159" t="s">
        <v>1752</v>
      </c>
      <c r="G1390" s="63" t="s">
        <v>489</v>
      </c>
      <c r="H1390" s="159" t="s">
        <v>776</v>
      </c>
      <c r="I1390" s="23">
        <v>-113113</v>
      </c>
      <c r="K1390" s="23">
        <v>-9049.0400000000009</v>
      </c>
      <c r="L1390" s="71">
        <f t="shared" si="53"/>
        <v>-122162.04000000001</v>
      </c>
    </row>
    <row r="1391" spans="1:12" x14ac:dyDescent="0.25">
      <c r="A1391" s="160" t="s">
        <v>13</v>
      </c>
      <c r="B1391" s="119">
        <f t="shared" si="52"/>
        <v>12</v>
      </c>
      <c r="E1391" s="158">
        <v>45994</v>
      </c>
      <c r="F1391" s="159" t="s">
        <v>1752</v>
      </c>
      <c r="G1391" s="63" t="s">
        <v>489</v>
      </c>
      <c r="H1391" s="159" t="s">
        <v>776</v>
      </c>
      <c r="I1391" s="23">
        <v>-106026</v>
      </c>
      <c r="K1391" s="23">
        <v>-8482.08</v>
      </c>
      <c r="L1391" s="71">
        <f t="shared" si="53"/>
        <v>-114508.08</v>
      </c>
    </row>
    <row r="1392" spans="1:12" x14ac:dyDescent="0.25">
      <c r="A1392" s="160" t="s">
        <v>13</v>
      </c>
      <c r="B1392" s="119">
        <f t="shared" si="52"/>
        <v>12</v>
      </c>
      <c r="E1392" s="158">
        <v>45995</v>
      </c>
      <c r="F1392" s="159" t="s">
        <v>1753</v>
      </c>
      <c r="G1392" s="63" t="s">
        <v>489</v>
      </c>
      <c r="H1392" s="159" t="s">
        <v>738</v>
      </c>
      <c r="I1392" s="23">
        <v>-113113</v>
      </c>
      <c r="K1392" s="23">
        <v>-9049.0400000000009</v>
      </c>
      <c r="L1392" s="71">
        <f t="shared" si="53"/>
        <v>-122162.04000000001</v>
      </c>
    </row>
    <row r="1393" spans="1:12" x14ac:dyDescent="0.25">
      <c r="A1393" s="160" t="s">
        <v>13</v>
      </c>
      <c r="B1393" s="119">
        <f t="shared" si="52"/>
        <v>12</v>
      </c>
      <c r="E1393" s="158">
        <v>45995</v>
      </c>
      <c r="F1393" s="159" t="s">
        <v>1753</v>
      </c>
      <c r="G1393" s="63" t="s">
        <v>489</v>
      </c>
      <c r="H1393" s="159" t="s">
        <v>738</v>
      </c>
      <c r="I1393" s="23">
        <v>-211010</v>
      </c>
      <c r="K1393" s="23">
        <v>-16880.8</v>
      </c>
      <c r="L1393" s="71">
        <f t="shared" si="53"/>
        <v>-227890.8</v>
      </c>
    </row>
    <row r="1394" spans="1:12" x14ac:dyDescent="0.25">
      <c r="A1394" s="160" t="s">
        <v>13</v>
      </c>
      <c r="B1394" s="119">
        <f t="shared" si="52"/>
        <v>12</v>
      </c>
      <c r="E1394" s="158">
        <v>45996</v>
      </c>
      <c r="F1394" s="159" t="s">
        <v>1754</v>
      </c>
      <c r="G1394" s="63" t="s">
        <v>489</v>
      </c>
      <c r="H1394" s="159" t="s">
        <v>1073</v>
      </c>
      <c r="I1394" s="23">
        <v>-95346</v>
      </c>
      <c r="K1394" s="23">
        <v>-7627.68</v>
      </c>
      <c r="L1394" s="71">
        <f t="shared" si="53"/>
        <v>-102973.68</v>
      </c>
    </row>
    <row r="1395" spans="1:12" x14ac:dyDescent="0.25">
      <c r="A1395" s="160" t="s">
        <v>13</v>
      </c>
      <c r="B1395" s="119">
        <f t="shared" si="52"/>
        <v>12</v>
      </c>
      <c r="E1395" s="158">
        <v>45999</v>
      </c>
      <c r="F1395" s="159" t="s">
        <v>1755</v>
      </c>
      <c r="G1395" s="63" t="s">
        <v>489</v>
      </c>
      <c r="H1395" s="159" t="s">
        <v>1073</v>
      </c>
      <c r="I1395" s="23">
        <v>-110780</v>
      </c>
      <c r="K1395" s="23">
        <v>-8862.4</v>
      </c>
      <c r="L1395" s="71">
        <f t="shared" si="53"/>
        <v>-119642.4</v>
      </c>
    </row>
    <row r="1396" spans="1:12" x14ac:dyDescent="0.25">
      <c r="A1396" s="160" t="s">
        <v>13</v>
      </c>
      <c r="B1396" s="119">
        <f t="shared" si="52"/>
        <v>12</v>
      </c>
      <c r="E1396" s="158">
        <v>45999</v>
      </c>
      <c r="F1396" s="159" t="s">
        <v>1756</v>
      </c>
      <c r="G1396" s="63" t="s">
        <v>489</v>
      </c>
      <c r="H1396" s="159" t="s">
        <v>776</v>
      </c>
      <c r="I1396" s="23">
        <v>-110780</v>
      </c>
      <c r="K1396" s="23">
        <v>-8862.4</v>
      </c>
      <c r="L1396" s="71">
        <f t="shared" si="53"/>
        <v>-119642.4</v>
      </c>
    </row>
    <row r="1397" spans="1:12" x14ac:dyDescent="0.25">
      <c r="A1397" s="160" t="s">
        <v>13</v>
      </c>
      <c r="B1397" s="119">
        <f t="shared" si="52"/>
        <v>12</v>
      </c>
      <c r="E1397" s="158">
        <v>45999</v>
      </c>
      <c r="F1397" s="159" t="s">
        <v>1757</v>
      </c>
      <c r="G1397" s="63" t="s">
        <v>489</v>
      </c>
      <c r="H1397" s="159" t="s">
        <v>722</v>
      </c>
      <c r="I1397" s="23">
        <v>-113113</v>
      </c>
      <c r="K1397" s="23">
        <v>-9049.0400000000009</v>
      </c>
      <c r="L1397" s="71">
        <f t="shared" si="53"/>
        <v>-122162.04000000001</v>
      </c>
    </row>
    <row r="1398" spans="1:12" x14ac:dyDescent="0.25">
      <c r="A1398" s="160" t="s">
        <v>13</v>
      </c>
      <c r="B1398" s="119">
        <f t="shared" si="52"/>
        <v>12</v>
      </c>
      <c r="E1398" s="158">
        <v>46000</v>
      </c>
      <c r="F1398" s="159" t="s">
        <v>1758</v>
      </c>
      <c r="G1398" s="63" t="s">
        <v>489</v>
      </c>
      <c r="H1398" s="159" t="s">
        <v>772</v>
      </c>
      <c r="I1398" s="23">
        <v>-105505</v>
      </c>
      <c r="K1398" s="23">
        <v>-8440.4</v>
      </c>
      <c r="L1398" s="71">
        <f t="shared" si="53"/>
        <v>-113945.4</v>
      </c>
    </row>
    <row r="1399" spans="1:12" x14ac:dyDescent="0.25">
      <c r="A1399" s="160" t="s">
        <v>13</v>
      </c>
      <c r="B1399" s="119">
        <f t="shared" si="52"/>
        <v>12</v>
      </c>
      <c r="E1399" s="158">
        <v>46000</v>
      </c>
      <c r="F1399" s="159" t="s">
        <v>1758</v>
      </c>
      <c r="G1399" s="63" t="s">
        <v>489</v>
      </c>
      <c r="H1399" s="159" t="s">
        <v>772</v>
      </c>
      <c r="I1399" s="23">
        <v>-106026</v>
      </c>
      <c r="K1399" s="23">
        <v>-8482.08</v>
      </c>
      <c r="L1399" s="71">
        <f t="shared" si="53"/>
        <v>-114508.08</v>
      </c>
    </row>
    <row r="1400" spans="1:12" x14ac:dyDescent="0.25">
      <c r="A1400" s="160" t="s">
        <v>13</v>
      </c>
      <c r="B1400" s="119">
        <f t="shared" si="52"/>
        <v>12</v>
      </c>
      <c r="E1400" s="158">
        <v>46000</v>
      </c>
      <c r="F1400" s="159" t="s">
        <v>1759</v>
      </c>
      <c r="G1400" s="63" t="s">
        <v>489</v>
      </c>
      <c r="H1400" s="159" t="s">
        <v>780</v>
      </c>
      <c r="I1400" s="23">
        <v>-221560</v>
      </c>
      <c r="K1400" s="23">
        <v>-17724.8</v>
      </c>
      <c r="L1400" s="71">
        <f t="shared" si="53"/>
        <v>-239284.8</v>
      </c>
    </row>
    <row r="1401" spans="1:12" x14ac:dyDescent="0.25">
      <c r="A1401" s="160" t="s">
        <v>13</v>
      </c>
      <c r="B1401" s="119">
        <f t="shared" si="52"/>
        <v>12</v>
      </c>
      <c r="E1401" s="158">
        <v>46000</v>
      </c>
      <c r="F1401" s="159" t="s">
        <v>1760</v>
      </c>
      <c r="G1401" s="63" t="s">
        <v>489</v>
      </c>
      <c r="H1401" s="159" t="s">
        <v>728</v>
      </c>
      <c r="I1401" s="23">
        <v>-69759</v>
      </c>
      <c r="K1401" s="23">
        <v>-5580.72</v>
      </c>
      <c r="L1401" s="71">
        <f t="shared" si="53"/>
        <v>-75339.72</v>
      </c>
    </row>
    <row r="1402" spans="1:12" x14ac:dyDescent="0.25">
      <c r="A1402" s="160" t="s">
        <v>13</v>
      </c>
      <c r="B1402" s="119">
        <f t="shared" si="52"/>
        <v>12</v>
      </c>
      <c r="E1402" s="158">
        <v>46000</v>
      </c>
      <c r="F1402" s="159" t="s">
        <v>1761</v>
      </c>
      <c r="G1402" s="63" t="s">
        <v>489</v>
      </c>
      <c r="H1402" s="159" t="s">
        <v>1787</v>
      </c>
      <c r="I1402" s="23">
        <v>-99702</v>
      </c>
      <c r="K1402" s="23">
        <v>-7976.16</v>
      </c>
      <c r="L1402" s="71">
        <f t="shared" si="53"/>
        <v>-107678.16</v>
      </c>
    </row>
    <row r="1403" spans="1:12" x14ac:dyDescent="0.25">
      <c r="A1403" s="160" t="s">
        <v>13</v>
      </c>
      <c r="B1403" s="119">
        <f t="shared" si="52"/>
        <v>12</v>
      </c>
      <c r="E1403" s="158">
        <v>46001</v>
      </c>
      <c r="F1403" s="159" t="s">
        <v>1762</v>
      </c>
      <c r="G1403" s="63" t="s">
        <v>489</v>
      </c>
      <c r="H1403" s="159" t="s">
        <v>1071</v>
      </c>
      <c r="I1403" s="23">
        <v>-221560</v>
      </c>
      <c r="K1403" s="23">
        <v>-17724.8</v>
      </c>
      <c r="L1403" s="71">
        <f t="shared" si="53"/>
        <v>-239284.8</v>
      </c>
    </row>
    <row r="1404" spans="1:12" x14ac:dyDescent="0.25">
      <c r="A1404" s="160" t="s">
        <v>13</v>
      </c>
      <c r="B1404" s="119">
        <f t="shared" si="52"/>
        <v>12</v>
      </c>
      <c r="E1404" s="158">
        <v>46001</v>
      </c>
      <c r="F1404" s="159" t="s">
        <v>1762</v>
      </c>
      <c r="G1404" s="63" t="s">
        <v>489</v>
      </c>
      <c r="H1404" s="159" t="s">
        <v>1071</v>
      </c>
      <c r="I1404" s="23">
        <v>-95346</v>
      </c>
      <c r="K1404" s="23">
        <v>-7627.68</v>
      </c>
      <c r="L1404" s="71">
        <f t="shared" si="53"/>
        <v>-102973.68</v>
      </c>
    </row>
    <row r="1405" spans="1:12" x14ac:dyDescent="0.25">
      <c r="A1405" s="160" t="s">
        <v>13</v>
      </c>
      <c r="B1405" s="119">
        <f t="shared" si="52"/>
        <v>12</v>
      </c>
      <c r="E1405" s="158">
        <v>46002</v>
      </c>
      <c r="F1405" s="159" t="s">
        <v>1763</v>
      </c>
      <c r="G1405" s="63" t="s">
        <v>489</v>
      </c>
      <c r="H1405" s="159" t="s">
        <v>1234</v>
      </c>
      <c r="I1405" s="23">
        <v>-158445</v>
      </c>
      <c r="K1405" s="23">
        <v>-12675.6</v>
      </c>
      <c r="L1405" s="71">
        <f t="shared" si="53"/>
        <v>-171120.6</v>
      </c>
    </row>
    <row r="1406" spans="1:12" x14ac:dyDescent="0.25">
      <c r="A1406" s="160" t="s">
        <v>13</v>
      </c>
      <c r="B1406" s="119">
        <f t="shared" si="52"/>
        <v>12</v>
      </c>
      <c r="E1406" s="158">
        <v>46002</v>
      </c>
      <c r="F1406" s="159" t="s">
        <v>1763</v>
      </c>
      <c r="G1406" s="63" t="s">
        <v>489</v>
      </c>
      <c r="H1406" s="159" t="s">
        <v>1234</v>
      </c>
      <c r="I1406" s="23">
        <v>-47673</v>
      </c>
      <c r="K1406" s="23">
        <v>-3813.84</v>
      </c>
      <c r="L1406" s="71">
        <f t="shared" si="53"/>
        <v>-51486.84</v>
      </c>
    </row>
    <row r="1407" spans="1:12" x14ac:dyDescent="0.25">
      <c r="A1407" s="160" t="s">
        <v>13</v>
      </c>
      <c r="B1407" s="119">
        <f t="shared" si="52"/>
        <v>12</v>
      </c>
      <c r="E1407" s="158">
        <v>46003</v>
      </c>
      <c r="F1407" s="159" t="s">
        <v>1764</v>
      </c>
      <c r="G1407" s="63" t="s">
        <v>489</v>
      </c>
      <c r="H1407" s="159" t="s">
        <v>722</v>
      </c>
      <c r="I1407" s="23">
        <v>-106026</v>
      </c>
      <c r="K1407" s="23">
        <v>-8482.08</v>
      </c>
      <c r="L1407" s="71">
        <f t="shared" si="53"/>
        <v>-114508.08</v>
      </c>
    </row>
    <row r="1408" spans="1:12" x14ac:dyDescent="0.25">
      <c r="A1408" s="160" t="s">
        <v>13</v>
      </c>
      <c r="B1408" s="119">
        <f t="shared" si="52"/>
        <v>12</v>
      </c>
      <c r="E1408" s="158">
        <v>46003</v>
      </c>
      <c r="F1408" s="159" t="s">
        <v>1765</v>
      </c>
      <c r="G1408" s="63" t="s">
        <v>489</v>
      </c>
      <c r="H1408" s="159" t="s">
        <v>734</v>
      </c>
      <c r="I1408" s="23">
        <v>-226226</v>
      </c>
      <c r="K1408" s="23">
        <v>-18098.080000000002</v>
      </c>
      <c r="L1408" s="71">
        <f t="shared" si="53"/>
        <v>-244324.08000000002</v>
      </c>
    </row>
    <row r="1409" spans="1:12" x14ac:dyDescent="0.25">
      <c r="A1409" s="160" t="s">
        <v>13</v>
      </c>
      <c r="B1409" s="119">
        <f t="shared" si="52"/>
        <v>12</v>
      </c>
      <c r="E1409" s="158">
        <v>46004</v>
      </c>
      <c r="F1409" s="159" t="s">
        <v>1766</v>
      </c>
      <c r="G1409" s="63" t="s">
        <v>489</v>
      </c>
      <c r="H1409" s="159" t="s">
        <v>740</v>
      </c>
      <c r="I1409" s="23">
        <v>-52815</v>
      </c>
      <c r="K1409" s="23">
        <v>-4225.2</v>
      </c>
      <c r="L1409" s="71">
        <f t="shared" si="53"/>
        <v>-57040.2</v>
      </c>
    </row>
    <row r="1410" spans="1:12" x14ac:dyDescent="0.25">
      <c r="A1410" s="160" t="s">
        <v>13</v>
      </c>
      <c r="B1410" s="119">
        <f t="shared" si="52"/>
        <v>12</v>
      </c>
      <c r="E1410" s="158">
        <v>46004</v>
      </c>
      <c r="F1410" s="159" t="s">
        <v>1766</v>
      </c>
      <c r="G1410" s="63" t="s">
        <v>489</v>
      </c>
      <c r="H1410" s="159" t="s">
        <v>740</v>
      </c>
      <c r="I1410" s="23">
        <v>-110780</v>
      </c>
      <c r="K1410" s="23">
        <v>-8862.4</v>
      </c>
      <c r="L1410" s="71">
        <f t="shared" si="53"/>
        <v>-119642.4</v>
      </c>
    </row>
    <row r="1411" spans="1:12" x14ac:dyDescent="0.25">
      <c r="A1411" s="160" t="s">
        <v>13</v>
      </c>
      <c r="B1411" s="119">
        <f t="shared" si="52"/>
        <v>12</v>
      </c>
      <c r="E1411" s="158">
        <v>46004</v>
      </c>
      <c r="F1411" s="159" t="s">
        <v>1766</v>
      </c>
      <c r="G1411" s="63" t="s">
        <v>489</v>
      </c>
      <c r="H1411" s="159" t="s">
        <v>740</v>
      </c>
      <c r="I1411" s="23">
        <v>-95346</v>
      </c>
      <c r="K1411" s="23">
        <v>-7627.68</v>
      </c>
      <c r="L1411" s="71">
        <f t="shared" si="53"/>
        <v>-102973.68</v>
      </c>
    </row>
    <row r="1412" spans="1:12" x14ac:dyDescent="0.25">
      <c r="A1412" s="160" t="s">
        <v>13</v>
      </c>
      <c r="B1412" s="119">
        <f t="shared" si="52"/>
        <v>12</v>
      </c>
      <c r="E1412" s="158">
        <v>46006</v>
      </c>
      <c r="F1412" s="159" t="s">
        <v>1767</v>
      </c>
      <c r="G1412" s="63" t="s">
        <v>489</v>
      </c>
      <c r="H1412" s="159" t="s">
        <v>720</v>
      </c>
      <c r="I1412" s="23">
        <v>-113113</v>
      </c>
      <c r="K1412" s="23">
        <v>-9049.0400000000009</v>
      </c>
      <c r="L1412" s="71">
        <f t="shared" si="53"/>
        <v>-122162.04000000001</v>
      </c>
    </row>
    <row r="1413" spans="1:12" x14ac:dyDescent="0.25">
      <c r="A1413" s="160" t="s">
        <v>13</v>
      </c>
      <c r="B1413" s="119">
        <f t="shared" si="52"/>
        <v>12</v>
      </c>
      <c r="E1413" s="158">
        <v>46006</v>
      </c>
      <c r="F1413" s="159" t="s">
        <v>1768</v>
      </c>
      <c r="G1413" s="63" t="s">
        <v>489</v>
      </c>
      <c r="H1413" s="159" t="s">
        <v>767</v>
      </c>
      <c r="I1413" s="23">
        <v>-226226</v>
      </c>
      <c r="K1413" s="23">
        <v>-18098.080000000002</v>
      </c>
      <c r="L1413" s="71">
        <f t="shared" si="53"/>
        <v>-244324.08000000002</v>
      </c>
    </row>
    <row r="1414" spans="1:12" x14ac:dyDescent="0.25">
      <c r="A1414" s="160" t="s">
        <v>13</v>
      </c>
      <c r="B1414" s="119">
        <f t="shared" si="52"/>
        <v>12</v>
      </c>
      <c r="E1414" s="158">
        <v>46006</v>
      </c>
      <c r="F1414" s="159" t="s">
        <v>1768</v>
      </c>
      <c r="G1414" s="63" t="s">
        <v>489</v>
      </c>
      <c r="H1414" s="159" t="s">
        <v>767</v>
      </c>
      <c r="I1414" s="23">
        <v>-52815</v>
      </c>
      <c r="K1414" s="23">
        <v>-4225.2</v>
      </c>
      <c r="L1414" s="71">
        <f t="shared" si="53"/>
        <v>-57040.2</v>
      </c>
    </row>
    <row r="1415" spans="1:12" x14ac:dyDescent="0.25">
      <c r="A1415" s="160" t="s">
        <v>13</v>
      </c>
      <c r="B1415" s="119">
        <f t="shared" si="52"/>
        <v>12</v>
      </c>
      <c r="E1415" s="158">
        <v>46006</v>
      </c>
      <c r="F1415" s="159" t="s">
        <v>1768</v>
      </c>
      <c r="G1415" s="63" t="s">
        <v>489</v>
      </c>
      <c r="H1415" s="159" t="s">
        <v>767</v>
      </c>
      <c r="I1415" s="23">
        <v>-95346</v>
      </c>
      <c r="K1415" s="23">
        <v>-7627.68</v>
      </c>
      <c r="L1415" s="71">
        <f t="shared" si="53"/>
        <v>-102973.68</v>
      </c>
    </row>
    <row r="1416" spans="1:12" x14ac:dyDescent="0.25">
      <c r="A1416" s="160" t="s">
        <v>13</v>
      </c>
      <c r="B1416" s="119">
        <f t="shared" si="52"/>
        <v>12</v>
      </c>
      <c r="E1416" s="158">
        <v>46006</v>
      </c>
      <c r="F1416" s="159" t="s">
        <v>1767</v>
      </c>
      <c r="G1416" s="63" t="s">
        <v>489</v>
      </c>
      <c r="H1416" s="159" t="s">
        <v>720</v>
      </c>
      <c r="I1416" s="23">
        <v>-110780</v>
      </c>
      <c r="K1416" s="23">
        <v>-8862.4</v>
      </c>
      <c r="L1416" s="71">
        <f t="shared" si="53"/>
        <v>-119642.4</v>
      </c>
    </row>
    <row r="1417" spans="1:12" x14ac:dyDescent="0.25">
      <c r="A1417" s="160" t="s">
        <v>13</v>
      </c>
      <c r="B1417" s="119">
        <f t="shared" si="52"/>
        <v>12</v>
      </c>
      <c r="E1417" s="158">
        <v>46006</v>
      </c>
      <c r="F1417" s="159" t="s">
        <v>1767</v>
      </c>
      <c r="G1417" s="63" t="s">
        <v>489</v>
      </c>
      <c r="H1417" s="159" t="s">
        <v>720</v>
      </c>
      <c r="I1417" s="23">
        <v>-190692</v>
      </c>
      <c r="K1417" s="23">
        <v>-15255.36</v>
      </c>
      <c r="L1417" s="71">
        <f t="shared" si="53"/>
        <v>-205947.36</v>
      </c>
    </row>
    <row r="1418" spans="1:12" x14ac:dyDescent="0.25">
      <c r="A1418" s="160" t="s">
        <v>13</v>
      </c>
      <c r="B1418" s="119">
        <f t="shared" si="52"/>
        <v>12</v>
      </c>
      <c r="E1418" s="158">
        <v>46007</v>
      </c>
      <c r="F1418" s="159" t="s">
        <v>1769</v>
      </c>
      <c r="G1418" s="63" t="s">
        <v>489</v>
      </c>
      <c r="H1418" s="159" t="s">
        <v>1234</v>
      </c>
      <c r="I1418" s="23">
        <v>-332340</v>
      </c>
      <c r="K1418" s="23">
        <v>-26587.200000000001</v>
      </c>
      <c r="L1418" s="71">
        <f t="shared" si="53"/>
        <v>-358927.2</v>
      </c>
    </row>
    <row r="1419" spans="1:12" x14ac:dyDescent="0.25">
      <c r="A1419" s="160" t="s">
        <v>13</v>
      </c>
      <c r="B1419" s="119">
        <f t="shared" si="52"/>
        <v>12</v>
      </c>
      <c r="E1419" s="158">
        <v>46007</v>
      </c>
      <c r="F1419" s="159" t="s">
        <v>1769</v>
      </c>
      <c r="G1419" s="63" t="s">
        <v>489</v>
      </c>
      <c r="H1419" s="159" t="s">
        <v>1234</v>
      </c>
      <c r="I1419" s="23">
        <v>-113113</v>
      </c>
      <c r="K1419" s="23">
        <v>-9049.0400000000009</v>
      </c>
      <c r="L1419" s="71">
        <f t="shared" si="53"/>
        <v>-122162.04000000001</v>
      </c>
    </row>
    <row r="1420" spans="1:12" x14ac:dyDescent="0.25">
      <c r="A1420" s="160" t="s">
        <v>13</v>
      </c>
      <c r="B1420" s="119">
        <f t="shared" si="52"/>
        <v>12</v>
      </c>
      <c r="E1420" s="158">
        <v>46008</v>
      </c>
      <c r="F1420" s="159" t="s">
        <v>1770</v>
      </c>
      <c r="G1420" s="63" t="s">
        <v>489</v>
      </c>
      <c r="H1420" s="159" t="s">
        <v>756</v>
      </c>
      <c r="I1420" s="23">
        <v>-212052</v>
      </c>
      <c r="K1420" s="23">
        <v>-16964.16</v>
      </c>
      <c r="L1420" s="71">
        <f t="shared" si="53"/>
        <v>-229016.16</v>
      </c>
    </row>
    <row r="1421" spans="1:12" x14ac:dyDescent="0.25">
      <c r="A1421" s="160" t="s">
        <v>13</v>
      </c>
      <c r="B1421" s="119">
        <f t="shared" si="52"/>
        <v>12</v>
      </c>
      <c r="E1421" s="158">
        <v>46009</v>
      </c>
      <c r="F1421" s="159" t="s">
        <v>1771</v>
      </c>
      <c r="G1421" s="63" t="s">
        <v>489</v>
      </c>
      <c r="H1421" s="159" t="s">
        <v>764</v>
      </c>
      <c r="I1421" s="23">
        <v>-221560</v>
      </c>
      <c r="K1421" s="23">
        <v>-17724.8</v>
      </c>
      <c r="L1421" s="71">
        <f t="shared" si="53"/>
        <v>-239284.8</v>
      </c>
    </row>
    <row r="1422" spans="1:12" x14ac:dyDescent="0.25">
      <c r="A1422" s="160" t="s">
        <v>13</v>
      </c>
      <c r="B1422" s="119">
        <f t="shared" si="52"/>
        <v>12</v>
      </c>
      <c r="E1422" s="158">
        <v>46009</v>
      </c>
      <c r="F1422" s="159" t="s">
        <v>1771</v>
      </c>
      <c r="G1422" s="63" t="s">
        <v>489</v>
      </c>
      <c r="H1422" s="159" t="s">
        <v>764</v>
      </c>
      <c r="I1422" s="23">
        <v>-43700</v>
      </c>
      <c r="K1422" s="23">
        <v>-3496</v>
      </c>
      <c r="L1422" s="71">
        <f t="shared" si="53"/>
        <v>-47196</v>
      </c>
    </row>
    <row r="1423" spans="1:12" x14ac:dyDescent="0.25">
      <c r="A1423" s="160" t="s">
        <v>13</v>
      </c>
      <c r="B1423" s="119">
        <f t="shared" si="52"/>
        <v>12</v>
      </c>
      <c r="E1423" s="158">
        <v>46009</v>
      </c>
      <c r="F1423" s="159" t="s">
        <v>1772</v>
      </c>
      <c r="G1423" s="63" t="s">
        <v>489</v>
      </c>
      <c r="H1423" s="159" t="s">
        <v>762</v>
      </c>
      <c r="I1423" s="23">
        <v>-110780</v>
      </c>
      <c r="K1423" s="23">
        <v>-8862.4</v>
      </c>
      <c r="L1423" s="71">
        <f t="shared" si="53"/>
        <v>-119642.4</v>
      </c>
    </row>
    <row r="1424" spans="1:12" x14ac:dyDescent="0.25">
      <c r="A1424" s="160" t="s">
        <v>13</v>
      </c>
      <c r="B1424" s="119">
        <f t="shared" si="52"/>
        <v>12</v>
      </c>
      <c r="E1424" s="158">
        <v>46009</v>
      </c>
      <c r="F1424" s="159" t="s">
        <v>1773</v>
      </c>
      <c r="G1424" s="63" t="s">
        <v>489</v>
      </c>
      <c r="H1424" s="159" t="s">
        <v>724</v>
      </c>
      <c r="I1424" s="23">
        <v>-105630</v>
      </c>
      <c r="K1424" s="23">
        <v>-8450.4</v>
      </c>
      <c r="L1424" s="71">
        <f t="shared" si="53"/>
        <v>-114080.4</v>
      </c>
    </row>
    <row r="1425" spans="1:12" x14ac:dyDescent="0.25">
      <c r="A1425" s="160" t="s">
        <v>13</v>
      </c>
      <c r="B1425" s="119">
        <f t="shared" si="52"/>
        <v>12</v>
      </c>
      <c r="E1425" s="158">
        <v>46009</v>
      </c>
      <c r="F1425" s="159" t="s">
        <v>1774</v>
      </c>
      <c r="G1425" s="63" t="s">
        <v>489</v>
      </c>
      <c r="H1425" s="159" t="s">
        <v>722</v>
      </c>
      <c r="I1425" s="23">
        <v>-212052</v>
      </c>
      <c r="K1425" s="23">
        <v>-16964.16</v>
      </c>
      <c r="L1425" s="71">
        <f t="shared" si="53"/>
        <v>-229016.16</v>
      </c>
    </row>
    <row r="1426" spans="1:12" x14ac:dyDescent="0.25">
      <c r="A1426" s="160" t="s">
        <v>13</v>
      </c>
      <c r="B1426" s="119">
        <f t="shared" si="52"/>
        <v>12</v>
      </c>
      <c r="E1426" s="158">
        <v>46009</v>
      </c>
      <c r="F1426" s="159" t="s">
        <v>1773</v>
      </c>
      <c r="G1426" s="63" t="s">
        <v>489</v>
      </c>
      <c r="H1426" s="159" t="s">
        <v>724</v>
      </c>
      <c r="I1426" s="23">
        <v>-221560</v>
      </c>
      <c r="K1426" s="23">
        <v>-17724.8</v>
      </c>
      <c r="L1426" s="71">
        <f t="shared" si="53"/>
        <v>-239284.8</v>
      </c>
    </row>
    <row r="1427" spans="1:12" x14ac:dyDescent="0.25">
      <c r="A1427" s="160" t="s">
        <v>13</v>
      </c>
      <c r="B1427" s="119">
        <f t="shared" si="52"/>
        <v>12</v>
      </c>
      <c r="E1427" s="158">
        <v>46009</v>
      </c>
      <c r="F1427" s="159" t="s">
        <v>1773</v>
      </c>
      <c r="G1427" s="63" t="s">
        <v>489</v>
      </c>
      <c r="H1427" s="159" t="s">
        <v>724</v>
      </c>
      <c r="I1427" s="23">
        <v>-212052</v>
      </c>
      <c r="K1427" s="23">
        <v>-16964.16</v>
      </c>
      <c r="L1427" s="71">
        <f t="shared" si="53"/>
        <v>-229016.16</v>
      </c>
    </row>
    <row r="1428" spans="1:12" x14ac:dyDescent="0.25">
      <c r="A1428" s="160" t="s">
        <v>13</v>
      </c>
      <c r="B1428" s="119">
        <f t="shared" si="52"/>
        <v>12</v>
      </c>
      <c r="E1428" s="158">
        <v>46010</v>
      </c>
      <c r="F1428" s="159" t="s">
        <v>1775</v>
      </c>
      <c r="G1428" s="63" t="s">
        <v>489</v>
      </c>
      <c r="H1428" s="159" t="s">
        <v>760</v>
      </c>
      <c r="I1428" s="23">
        <v>-52815</v>
      </c>
      <c r="K1428" s="23">
        <v>-4225.2</v>
      </c>
      <c r="L1428" s="71">
        <f t="shared" si="53"/>
        <v>-57040.2</v>
      </c>
    </row>
    <row r="1429" spans="1:12" x14ac:dyDescent="0.25">
      <c r="A1429" s="160" t="s">
        <v>13</v>
      </c>
      <c r="B1429" s="119">
        <f t="shared" si="52"/>
        <v>12</v>
      </c>
      <c r="E1429" s="158">
        <v>46010</v>
      </c>
      <c r="F1429" s="159" t="s">
        <v>1775</v>
      </c>
      <c r="G1429" s="63" t="s">
        <v>489</v>
      </c>
      <c r="H1429" s="159" t="s">
        <v>760</v>
      </c>
      <c r="I1429" s="23">
        <v>-95346</v>
      </c>
      <c r="K1429" s="23">
        <v>-7627.68</v>
      </c>
      <c r="L1429" s="71">
        <f t="shared" si="53"/>
        <v>-102973.68</v>
      </c>
    </row>
    <row r="1430" spans="1:12" x14ac:dyDescent="0.25">
      <c r="A1430" s="160" t="s">
        <v>13</v>
      </c>
      <c r="B1430" s="119">
        <f t="shared" si="52"/>
        <v>12</v>
      </c>
      <c r="E1430" s="158">
        <v>46010</v>
      </c>
      <c r="F1430" s="159" t="s">
        <v>1776</v>
      </c>
      <c r="G1430" s="63" t="s">
        <v>489</v>
      </c>
      <c r="H1430" s="159" t="s">
        <v>713</v>
      </c>
      <c r="I1430" s="23">
        <v>-113113</v>
      </c>
      <c r="K1430" s="23">
        <v>-9049.0400000000009</v>
      </c>
      <c r="L1430" s="71">
        <f t="shared" si="53"/>
        <v>-122162.04000000001</v>
      </c>
    </row>
    <row r="1431" spans="1:12" x14ac:dyDescent="0.25">
      <c r="A1431" s="160" t="s">
        <v>13</v>
      </c>
      <c r="B1431" s="119">
        <f t="shared" ref="B1431:B1447" si="54">MONTH(E1431)</f>
        <v>12</v>
      </c>
      <c r="E1431" s="158">
        <v>46010</v>
      </c>
      <c r="F1431" s="159" t="s">
        <v>1776</v>
      </c>
      <c r="G1431" s="63" t="s">
        <v>489</v>
      </c>
      <c r="H1431" s="159" t="s">
        <v>713</v>
      </c>
      <c r="I1431" s="23">
        <v>-199404</v>
      </c>
      <c r="K1431" s="23">
        <v>-15952.32</v>
      </c>
      <c r="L1431" s="71">
        <f t="shared" si="53"/>
        <v>-215356.32</v>
      </c>
    </row>
    <row r="1432" spans="1:12" x14ac:dyDescent="0.25">
      <c r="A1432" s="160" t="s">
        <v>13</v>
      </c>
      <c r="B1432" s="119">
        <f t="shared" si="54"/>
        <v>12</v>
      </c>
      <c r="E1432" s="158">
        <v>46011</v>
      </c>
      <c r="F1432" s="159" t="s">
        <v>1777</v>
      </c>
      <c r="G1432" s="63" t="s">
        <v>489</v>
      </c>
      <c r="H1432" s="159" t="s">
        <v>1787</v>
      </c>
      <c r="I1432" s="23">
        <v>-69759</v>
      </c>
      <c r="K1432" s="23">
        <v>-5580.72</v>
      </c>
      <c r="L1432" s="71">
        <f t="shared" si="53"/>
        <v>-75339.72</v>
      </c>
    </row>
    <row r="1433" spans="1:12" x14ac:dyDescent="0.25">
      <c r="A1433" s="160" t="s">
        <v>13</v>
      </c>
      <c r="B1433" s="119">
        <f t="shared" si="54"/>
        <v>12</v>
      </c>
      <c r="E1433" s="158">
        <v>46011</v>
      </c>
      <c r="F1433" s="159" t="s">
        <v>1777</v>
      </c>
      <c r="G1433" s="63" t="s">
        <v>489</v>
      </c>
      <c r="H1433" s="159" t="s">
        <v>1787</v>
      </c>
      <c r="I1433" s="23">
        <v>-113113</v>
      </c>
      <c r="K1433" s="23">
        <v>-9049.0400000000009</v>
      </c>
      <c r="L1433" s="71">
        <f t="shared" si="53"/>
        <v>-122162.04000000001</v>
      </c>
    </row>
    <row r="1434" spans="1:12" x14ac:dyDescent="0.25">
      <c r="A1434" s="160" t="s">
        <v>13</v>
      </c>
      <c r="B1434" s="119">
        <f t="shared" si="54"/>
        <v>12</v>
      </c>
      <c r="E1434" s="158">
        <v>46011</v>
      </c>
      <c r="F1434" s="159" t="s">
        <v>1777</v>
      </c>
      <c r="G1434" s="63" t="s">
        <v>489</v>
      </c>
      <c r="H1434" s="159" t="s">
        <v>1787</v>
      </c>
      <c r="I1434" s="23">
        <v>-264075</v>
      </c>
      <c r="K1434" s="23">
        <v>-21126</v>
      </c>
      <c r="L1434" s="71">
        <f t="shared" si="53"/>
        <v>-285201</v>
      </c>
    </row>
    <row r="1435" spans="1:12" x14ac:dyDescent="0.25">
      <c r="A1435" s="160" t="s">
        <v>13</v>
      </c>
      <c r="B1435" s="119">
        <f t="shared" si="54"/>
        <v>12</v>
      </c>
      <c r="E1435" s="158">
        <v>46011</v>
      </c>
      <c r="F1435" s="159" t="s">
        <v>1778</v>
      </c>
      <c r="G1435" s="63" t="s">
        <v>489</v>
      </c>
      <c r="H1435" s="159" t="s">
        <v>748</v>
      </c>
      <c r="I1435" s="23">
        <v>-105505</v>
      </c>
      <c r="K1435" s="23">
        <v>-8440.4</v>
      </c>
      <c r="L1435" s="71">
        <f t="shared" si="53"/>
        <v>-113945.4</v>
      </c>
    </row>
    <row r="1436" spans="1:12" x14ac:dyDescent="0.25">
      <c r="A1436" s="160" t="s">
        <v>13</v>
      </c>
      <c r="B1436" s="119">
        <f t="shared" si="54"/>
        <v>12</v>
      </c>
      <c r="E1436" s="158">
        <v>46011</v>
      </c>
      <c r="F1436" s="159" t="s">
        <v>1779</v>
      </c>
      <c r="G1436" s="63" t="s">
        <v>489</v>
      </c>
      <c r="H1436" s="159" t="s">
        <v>722</v>
      </c>
      <c r="I1436" s="23">
        <v>-69759</v>
      </c>
      <c r="K1436" s="23">
        <v>-5580.72</v>
      </c>
      <c r="L1436" s="71">
        <f t="shared" si="53"/>
        <v>-75339.72</v>
      </c>
    </row>
    <row r="1437" spans="1:12" x14ac:dyDescent="0.25">
      <c r="A1437" s="160" t="s">
        <v>13</v>
      </c>
      <c r="B1437" s="119">
        <f t="shared" si="54"/>
        <v>12</v>
      </c>
      <c r="E1437" s="158">
        <v>46011</v>
      </c>
      <c r="F1437" s="159" t="s">
        <v>1780</v>
      </c>
      <c r="G1437" s="63" t="s">
        <v>489</v>
      </c>
      <c r="H1437" s="159" t="s">
        <v>732</v>
      </c>
      <c r="I1437" s="23">
        <v>-125566</v>
      </c>
      <c r="K1437" s="23">
        <v>-10045.280000000001</v>
      </c>
      <c r="L1437" s="71">
        <f t="shared" si="53"/>
        <v>-135611.28</v>
      </c>
    </row>
    <row r="1438" spans="1:12" x14ac:dyDescent="0.25">
      <c r="A1438" s="160" t="s">
        <v>13</v>
      </c>
      <c r="B1438" s="119">
        <f t="shared" si="54"/>
        <v>12</v>
      </c>
      <c r="E1438" s="158">
        <v>46013</v>
      </c>
      <c r="F1438" s="159" t="s">
        <v>1781</v>
      </c>
      <c r="G1438" s="63" t="s">
        <v>489</v>
      </c>
      <c r="H1438" s="159" t="s">
        <v>716</v>
      </c>
      <c r="I1438" s="23">
        <v>-106026</v>
      </c>
      <c r="K1438" s="23">
        <v>-8482.08</v>
      </c>
      <c r="L1438" s="71">
        <f t="shared" si="53"/>
        <v>-114508.08</v>
      </c>
    </row>
    <row r="1439" spans="1:12" x14ac:dyDescent="0.25">
      <c r="A1439" s="160" t="s">
        <v>13</v>
      </c>
      <c r="B1439" s="119">
        <f t="shared" si="54"/>
        <v>12</v>
      </c>
      <c r="E1439" s="158">
        <v>46013</v>
      </c>
      <c r="F1439" s="159" t="s">
        <v>1782</v>
      </c>
      <c r="G1439" s="63" t="s">
        <v>489</v>
      </c>
      <c r="H1439" s="159" t="s">
        <v>730</v>
      </c>
      <c r="I1439" s="23">
        <v>-110780</v>
      </c>
      <c r="K1439" s="23">
        <v>-8862.4</v>
      </c>
      <c r="L1439" s="71">
        <f t="shared" si="53"/>
        <v>-119642.4</v>
      </c>
    </row>
    <row r="1440" spans="1:12" x14ac:dyDescent="0.25">
      <c r="A1440" s="160" t="s">
        <v>13</v>
      </c>
      <c r="B1440" s="119">
        <f t="shared" si="54"/>
        <v>12</v>
      </c>
      <c r="E1440" s="158">
        <v>46013</v>
      </c>
      <c r="F1440" s="159" t="s">
        <v>1782</v>
      </c>
      <c r="G1440" s="63" t="s">
        <v>489</v>
      </c>
      <c r="H1440" s="159" t="s">
        <v>730</v>
      </c>
      <c r="I1440" s="23">
        <v>-95346</v>
      </c>
      <c r="K1440" s="23">
        <v>-7627.68</v>
      </c>
      <c r="L1440" s="71">
        <f t="shared" si="53"/>
        <v>-102973.68</v>
      </c>
    </row>
    <row r="1441" spans="1:12" x14ac:dyDescent="0.25">
      <c r="A1441" s="160" t="s">
        <v>13</v>
      </c>
      <c r="B1441" s="119">
        <f t="shared" si="54"/>
        <v>12</v>
      </c>
      <c r="E1441" s="158">
        <v>46015</v>
      </c>
      <c r="F1441" s="159" t="s">
        <v>1783</v>
      </c>
      <c r="G1441" s="63" t="s">
        <v>489</v>
      </c>
      <c r="H1441" s="159" t="s">
        <v>780</v>
      </c>
      <c r="I1441" s="23">
        <v>-110780</v>
      </c>
      <c r="K1441" s="23">
        <v>-8862.4</v>
      </c>
      <c r="L1441" s="71">
        <f t="shared" si="53"/>
        <v>-119642.4</v>
      </c>
    </row>
    <row r="1442" spans="1:12" x14ac:dyDescent="0.25">
      <c r="A1442" s="160" t="s">
        <v>13</v>
      </c>
      <c r="B1442" s="119">
        <f t="shared" si="54"/>
        <v>12</v>
      </c>
      <c r="E1442" s="158">
        <v>46015</v>
      </c>
      <c r="F1442" s="159" t="s">
        <v>1783</v>
      </c>
      <c r="G1442" s="63" t="s">
        <v>489</v>
      </c>
      <c r="H1442" s="159" t="s">
        <v>780</v>
      </c>
      <c r="I1442" s="23">
        <v>-106026</v>
      </c>
      <c r="K1442" s="23">
        <v>-8482.08</v>
      </c>
      <c r="L1442" s="71">
        <f t="shared" si="53"/>
        <v>-114508.08</v>
      </c>
    </row>
    <row r="1443" spans="1:12" x14ac:dyDescent="0.25">
      <c r="A1443" s="160" t="s">
        <v>13</v>
      </c>
      <c r="B1443" s="119">
        <f t="shared" si="54"/>
        <v>12</v>
      </c>
      <c r="E1443" s="158">
        <v>46015</v>
      </c>
      <c r="F1443" s="159" t="s">
        <v>1784</v>
      </c>
      <c r="G1443" s="63" t="s">
        <v>489</v>
      </c>
      <c r="H1443" s="159" t="s">
        <v>772</v>
      </c>
      <c r="I1443" s="23">
        <v>-221560</v>
      </c>
      <c r="K1443" s="23">
        <v>-17724.8</v>
      </c>
      <c r="L1443" s="71">
        <f t="shared" si="53"/>
        <v>-239284.8</v>
      </c>
    </row>
    <row r="1444" spans="1:12" x14ac:dyDescent="0.25">
      <c r="A1444" s="160" t="s">
        <v>13</v>
      </c>
      <c r="B1444" s="119">
        <f t="shared" si="54"/>
        <v>12</v>
      </c>
      <c r="E1444" s="158">
        <v>46015</v>
      </c>
      <c r="F1444" s="159" t="s">
        <v>1784</v>
      </c>
      <c r="G1444" s="63" t="s">
        <v>489</v>
      </c>
      <c r="H1444" s="159" t="s">
        <v>772</v>
      </c>
      <c r="I1444" s="23">
        <v>-424104</v>
      </c>
      <c r="K1444" s="23">
        <v>-33928.32</v>
      </c>
      <c r="L1444" s="71">
        <f t="shared" si="53"/>
        <v>-458032.32</v>
      </c>
    </row>
    <row r="1445" spans="1:12" x14ac:dyDescent="0.25">
      <c r="A1445" s="160" t="s">
        <v>13</v>
      </c>
      <c r="B1445" s="119">
        <f t="shared" si="54"/>
        <v>12</v>
      </c>
      <c r="E1445" s="158">
        <v>46015</v>
      </c>
      <c r="F1445" s="159" t="s">
        <v>1785</v>
      </c>
      <c r="G1445" s="63" t="s">
        <v>489</v>
      </c>
      <c r="H1445" s="159" t="s">
        <v>722</v>
      </c>
      <c r="I1445" s="23">
        <v>-113113</v>
      </c>
      <c r="K1445" s="23">
        <v>-9049.0400000000009</v>
      </c>
      <c r="L1445" s="71">
        <f t="shared" si="53"/>
        <v>-122162.04000000001</v>
      </c>
    </row>
    <row r="1446" spans="1:12" x14ac:dyDescent="0.25">
      <c r="A1446" s="160" t="s">
        <v>13</v>
      </c>
      <c r="B1446" s="119">
        <f t="shared" si="54"/>
        <v>12</v>
      </c>
      <c r="E1446" s="158">
        <v>46016</v>
      </c>
      <c r="F1446" s="159" t="s">
        <v>1786</v>
      </c>
      <c r="G1446" s="63" t="s">
        <v>489</v>
      </c>
      <c r="H1446" s="159" t="s">
        <v>711</v>
      </c>
      <c r="I1446" s="23">
        <v>-211010</v>
      </c>
      <c r="K1446" s="23">
        <v>-16880.8</v>
      </c>
      <c r="L1446" s="71">
        <f t="shared" si="53"/>
        <v>-227890.8</v>
      </c>
    </row>
    <row r="1447" spans="1:12" x14ac:dyDescent="0.25">
      <c r="A1447" s="160" t="s">
        <v>562</v>
      </c>
      <c r="B1447" s="119">
        <v>11</v>
      </c>
      <c r="G1447" s="63" t="s">
        <v>489</v>
      </c>
      <c r="H1447" t="s">
        <v>1244</v>
      </c>
      <c r="L1447" s="161">
        <v>-3999059</v>
      </c>
    </row>
    <row r="1448" spans="1:12" x14ac:dyDescent="0.25">
      <c r="A1448" s="160" t="s">
        <v>562</v>
      </c>
      <c r="B1448" s="119">
        <v>11</v>
      </c>
      <c r="G1448" s="63" t="s">
        <v>489</v>
      </c>
      <c r="H1448" t="s">
        <v>1788</v>
      </c>
      <c r="L1448" s="23">
        <v>-2088121</v>
      </c>
    </row>
    <row r="1449" spans="1:12" x14ac:dyDescent="0.25">
      <c r="A1449" s="160" t="s">
        <v>562</v>
      </c>
      <c r="B1449" s="119">
        <v>11</v>
      </c>
      <c r="G1449" s="63" t="s">
        <v>489</v>
      </c>
      <c r="H1449" t="s">
        <v>1789</v>
      </c>
      <c r="L1449" s="23">
        <v>-615240</v>
      </c>
    </row>
    <row r="1450" spans="1:12" x14ac:dyDescent="0.25">
      <c r="A1450" s="160" t="s">
        <v>562</v>
      </c>
      <c r="B1450" s="119">
        <v>11</v>
      </c>
      <c r="G1450" s="63" t="s">
        <v>489</v>
      </c>
      <c r="H1450" t="s">
        <v>1790</v>
      </c>
      <c r="L1450" s="23">
        <v>-2460959</v>
      </c>
    </row>
    <row r="1451" spans="1:12" x14ac:dyDescent="0.25">
      <c r="A1451" s="160" t="s">
        <v>562</v>
      </c>
      <c r="B1451" s="119">
        <v>11</v>
      </c>
      <c r="G1451" s="63" t="s">
        <v>489</v>
      </c>
      <c r="H1451" t="s">
        <v>1791</v>
      </c>
      <c r="L1451" s="23">
        <v>-2088121</v>
      </c>
    </row>
    <row r="1452" spans="1:12" x14ac:dyDescent="0.25">
      <c r="A1452" s="160" t="s">
        <v>562</v>
      </c>
      <c r="B1452" s="119">
        <v>11</v>
      </c>
    </row>
    <row r="1453" spans="1:12" x14ac:dyDescent="0.25">
      <c r="A1453" s="160" t="s">
        <v>562</v>
      </c>
      <c r="B1453" s="119">
        <v>11</v>
      </c>
    </row>
  </sheetData>
  <autoFilter ref="A3:M1268" xr:uid="{00000000-0009-0000-0000-000003000000}"/>
  <conditionalFormatting sqref="C483">
    <cfRule type="duplicateValues" dxfId="4" priority="3"/>
  </conditionalFormatting>
  <conditionalFormatting sqref="C497:C604">
    <cfRule type="duplicateValues" dxfId="3" priority="2"/>
  </conditionalFormatting>
  <conditionalFormatting sqref="C605">
    <cfRule type="duplicateValues" dxfId="2" priority="7"/>
  </conditionalFormatting>
  <conditionalFormatting sqref="C606:C656 C484:C493 C1:C105 C107:C168 C170:C249 C251:C342 C344:C415 C417:C482 C495:C496 C658:C659 C661:C805 C911:C1048576">
    <cfRule type="duplicateValues" dxfId="1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M13"/>
  <sheetViews>
    <sheetView workbookViewId="0">
      <selection activeCell="A11" sqref="A11:XFD11"/>
    </sheetView>
  </sheetViews>
  <sheetFormatPr defaultRowHeight="15" x14ac:dyDescent="0.25"/>
  <cols>
    <col min="1" max="1" width="5.42578125" customWidth="1"/>
    <col min="2" max="2" width="26.5703125" bestFit="1" customWidth="1"/>
    <col min="3" max="3" width="21" customWidth="1"/>
    <col min="4" max="4" width="23.28515625" customWidth="1"/>
    <col min="5" max="5" width="23.7109375" customWidth="1"/>
    <col min="6" max="6" width="24.85546875" customWidth="1"/>
    <col min="7" max="7" width="28.42578125" customWidth="1"/>
    <col min="8" max="8" width="13" hidden="1" customWidth="1"/>
    <col min="9" max="9" width="15.42578125" hidden="1" customWidth="1"/>
    <col min="10" max="10" width="14.42578125" hidden="1" customWidth="1"/>
    <col min="11" max="11" width="12.28515625" hidden="1" customWidth="1"/>
    <col min="12" max="12" width="17.5703125" customWidth="1"/>
    <col min="13" max="13" width="18.42578125" customWidth="1"/>
  </cols>
  <sheetData>
    <row r="2" spans="1:13" ht="19.5" x14ac:dyDescent="0.3">
      <c r="B2" s="146" t="s">
        <v>22</v>
      </c>
      <c r="C2" s="146"/>
      <c r="D2" s="146"/>
      <c r="E2" s="146"/>
      <c r="F2" s="146"/>
      <c r="G2" s="146"/>
    </row>
    <row r="3" spans="1:13" s="6" customFormat="1" ht="19.5" x14ac:dyDescent="0.3">
      <c r="A3" s="5"/>
      <c r="B3" s="5"/>
      <c r="C3" s="5" t="s">
        <v>12</v>
      </c>
      <c r="D3" s="5" t="s">
        <v>13</v>
      </c>
      <c r="E3" s="5" t="s">
        <v>14</v>
      </c>
      <c r="F3" s="5" t="s">
        <v>15</v>
      </c>
      <c r="G3" s="5"/>
    </row>
    <row r="4" spans="1:13" ht="35.65" customHeight="1" x14ac:dyDescent="0.25">
      <c r="B4" s="1" t="s">
        <v>16</v>
      </c>
      <c r="C4" s="7" t="s">
        <v>21</v>
      </c>
      <c r="D4" s="2" t="s">
        <v>20</v>
      </c>
      <c r="E4" s="2" t="s">
        <v>793</v>
      </c>
      <c r="F4" s="2" t="s">
        <v>19</v>
      </c>
      <c r="G4" s="2" t="s">
        <v>18</v>
      </c>
      <c r="H4" s="19"/>
      <c r="I4" s="19"/>
    </row>
    <row r="5" spans="1:13" s="10" customFormat="1" ht="24.75" customHeight="1" x14ac:dyDescent="0.25">
      <c r="A5" s="8"/>
      <c r="B5" s="3" t="s">
        <v>1</v>
      </c>
      <c r="C5" s="13"/>
      <c r="D5" s="4"/>
      <c r="E5" s="9"/>
      <c r="F5" s="9"/>
      <c r="G5" s="18">
        <v>106468858</v>
      </c>
      <c r="H5" s="17"/>
      <c r="I5" s="17"/>
      <c r="M5" s="33"/>
    </row>
    <row r="6" spans="1:13" s="10" customFormat="1" ht="24.75" customHeight="1" x14ac:dyDescent="0.25">
      <c r="B6" s="15">
        <v>1</v>
      </c>
      <c r="C6" s="11">
        <v>419156178</v>
      </c>
      <c r="D6" s="11">
        <v>-8522068</v>
      </c>
      <c r="E6" s="11">
        <v>-55153158</v>
      </c>
      <c r="F6" s="11">
        <v>0</v>
      </c>
      <c r="G6" s="11">
        <v>461949810</v>
      </c>
      <c r="H6" s="17"/>
      <c r="I6" s="17"/>
      <c r="J6" s="32">
        <v>37092861</v>
      </c>
      <c r="K6" s="33">
        <v>-18060297</v>
      </c>
    </row>
    <row r="7" spans="1:13" s="10" customFormat="1" ht="24.75" customHeight="1" x14ac:dyDescent="0.25">
      <c r="B7" s="15">
        <v>2</v>
      </c>
      <c r="C7" s="11">
        <v>99343067</v>
      </c>
      <c r="D7" s="11">
        <v>-18960291</v>
      </c>
      <c r="E7" s="11">
        <v>-6348750</v>
      </c>
      <c r="F7" s="11">
        <v>-378201605</v>
      </c>
      <c r="G7" s="11">
        <v>157782231</v>
      </c>
      <c r="H7" s="17"/>
      <c r="I7" s="17"/>
      <c r="J7" s="32">
        <v>2813397</v>
      </c>
      <c r="K7" s="33">
        <v>-3535353</v>
      </c>
    </row>
    <row r="8" spans="1:13" s="10" customFormat="1" ht="24.75" customHeight="1" x14ac:dyDescent="0.25">
      <c r="B8" s="15">
        <v>3</v>
      </c>
      <c r="C8" s="11">
        <v>105556758</v>
      </c>
      <c r="D8" s="11">
        <v>-24151031</v>
      </c>
      <c r="E8" s="11">
        <v>-10155954</v>
      </c>
      <c r="F8" s="11">
        <v>-149373130</v>
      </c>
      <c r="G8" s="11">
        <v>79658874</v>
      </c>
      <c r="H8" s="17"/>
      <c r="I8" s="17"/>
      <c r="J8" s="32">
        <v>3726411</v>
      </c>
      <c r="K8" s="33">
        <v>-6429543</v>
      </c>
    </row>
    <row r="9" spans="1:13" s="10" customFormat="1" ht="24.75" customHeight="1" x14ac:dyDescent="0.25">
      <c r="B9" s="15">
        <v>4</v>
      </c>
      <c r="C9" s="20">
        <v>111559341</v>
      </c>
      <c r="D9" s="20">
        <v>-21693455</v>
      </c>
      <c r="E9" s="20">
        <v>-7097741</v>
      </c>
      <c r="F9" s="20">
        <v>-74976175</v>
      </c>
      <c r="G9" s="11">
        <v>87450844</v>
      </c>
      <c r="H9" s="17"/>
      <c r="I9" s="17"/>
      <c r="J9" s="32">
        <v>6429551.7199999988</v>
      </c>
      <c r="K9" s="33">
        <v>-668189.28000000119</v>
      </c>
    </row>
    <row r="10" spans="1:13" s="10" customFormat="1" ht="24.75" customHeight="1" x14ac:dyDescent="0.25">
      <c r="B10" s="15">
        <v>5</v>
      </c>
      <c r="C10" s="11">
        <v>97549844</v>
      </c>
      <c r="D10" s="11">
        <v>-14285945</v>
      </c>
      <c r="E10" s="11">
        <v>-6576305</v>
      </c>
      <c r="F10" s="11">
        <v>-82768147</v>
      </c>
      <c r="G10" s="11">
        <v>81370291</v>
      </c>
      <c r="H10" s="17">
        <v>109542237.60000002</v>
      </c>
      <c r="I10" s="17">
        <v>-28171946.600000024</v>
      </c>
      <c r="J10" s="32">
        <v>7097739</v>
      </c>
      <c r="K10" s="33">
        <v>521434</v>
      </c>
      <c r="L10" s="33"/>
    </row>
    <row r="11" spans="1:13" s="10" customFormat="1" ht="24.75" customHeight="1" x14ac:dyDescent="0.25">
      <c r="B11" s="15">
        <v>6</v>
      </c>
      <c r="C11" s="11">
        <v>105794987</v>
      </c>
      <c r="D11" s="11">
        <v>-10880768</v>
      </c>
      <c r="E11" s="11">
        <v>-7399050</v>
      </c>
      <c r="F11" s="11">
        <v>-76687595</v>
      </c>
      <c r="G11" s="11">
        <v>92197865</v>
      </c>
      <c r="H11" s="17"/>
      <c r="I11" s="17"/>
      <c r="L11" s="37"/>
      <c r="M11" s="33"/>
    </row>
    <row r="12" spans="1:13" s="10" customFormat="1" ht="24.75" customHeight="1" x14ac:dyDescent="0.25">
      <c r="B12" s="15">
        <v>7</v>
      </c>
      <c r="C12" s="11">
        <v>176959799</v>
      </c>
      <c r="D12" s="11">
        <v>-14908438</v>
      </c>
      <c r="E12" s="11">
        <v>-12896473</v>
      </c>
      <c r="F12" s="11">
        <v>-86281766</v>
      </c>
      <c r="G12" s="11">
        <v>155070987</v>
      </c>
      <c r="M12" s="33"/>
    </row>
    <row r="13" spans="1:13" s="10" customFormat="1" ht="24.75" customHeight="1" x14ac:dyDescent="0.25">
      <c r="B13" s="21" t="s">
        <v>17</v>
      </c>
      <c r="C13" s="14">
        <f>SUM(C6:C12)</f>
        <v>1115919974</v>
      </c>
      <c r="D13" s="14">
        <f t="shared" ref="D13:F13" si="0">SUM(D6:D12)</f>
        <v>-113401996</v>
      </c>
      <c r="E13" s="14">
        <f t="shared" si="0"/>
        <v>-105627431</v>
      </c>
      <c r="F13" s="14">
        <f t="shared" si="0"/>
        <v>-848288418</v>
      </c>
      <c r="G13" s="14"/>
    </row>
  </sheetData>
  <mergeCells count="1">
    <mergeCell ref="B2:G2"/>
  </mergeCells>
  <conditionalFormatting sqref="B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2024</vt:lpstr>
      <vt:lpstr>2025</vt:lpstr>
      <vt:lpstr>Tổng hợp </vt:lpstr>
      <vt:lpstr>Chi tiết</vt:lpstr>
      <vt:lpstr>Sheet1</vt:lpstr>
      <vt:lpstr>'Tổng hợp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2026-01-12T07:19:07Z</dcterms:modified>
</cp:coreProperties>
</file>