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ảo Trâm\"/>
    </mc:Choice>
  </mc:AlternateContent>
  <xr:revisionPtr revIDLastSave="0" documentId="13_ncr:1_{63B4C7B6-E06C-4584-88FB-64BAFD9F7DCF}" xr6:coauthVersionLast="47" xr6:coauthVersionMax="47" xr10:uidLastSave="{00000000-0000-0000-0000-000000000000}"/>
  <bookViews>
    <workbookView xWindow="-113" yWindow="-113" windowWidth="24267" windowHeight="13023" activeTab="3" xr2:uid="{00000000-000D-0000-FFFF-FFFF00000000}"/>
  </bookViews>
  <sheets>
    <sheet name="Nhập" sheetId="1" r:id="rId1"/>
    <sheet name="Doanh thu" sheetId="2" r:id="rId2"/>
    <sheet name="Hàng ăn thử" sheetId="6" r:id="rId3"/>
    <sheet name="Tiền tăng ca" sheetId="7" r:id="rId4"/>
    <sheet name="Chi" sheetId="5" r:id="rId5"/>
  </sheets>
  <definedNames>
    <definedName name="_xlnm.Print_Area" localSheetId="4">Chi!$C$1:$O$16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7" l="1"/>
  <c r="J8" i="7"/>
  <c r="I5" i="6"/>
  <c r="I6" i="6"/>
  <c r="I7" i="6"/>
  <c r="I8" i="6"/>
  <c r="I9" i="6"/>
  <c r="I10" i="6"/>
  <c r="I11" i="6"/>
  <c r="I12" i="6"/>
  <c r="I13" i="6"/>
  <c r="I14" i="6"/>
  <c r="I15" i="6"/>
  <c r="I4" i="6"/>
  <c r="J13" i="7"/>
  <c r="J12" i="7"/>
  <c r="J11" i="7"/>
  <c r="J10" i="7"/>
  <c r="J9" i="7"/>
  <c r="J6" i="7"/>
  <c r="J5" i="7"/>
  <c r="L5" i="5"/>
  <c r="L6" i="5"/>
  <c r="L7" i="5"/>
  <c r="L8" i="5"/>
  <c r="L9" i="5"/>
  <c r="L10" i="5"/>
  <c r="L11" i="5"/>
  <c r="L12" i="5"/>
  <c r="L13" i="5"/>
  <c r="E24" i="5"/>
  <c r="G23" i="5"/>
  <c r="G22" i="5"/>
  <c r="G21" i="5"/>
  <c r="G7" i="5"/>
  <c r="G13" i="5"/>
  <c r="G12" i="5"/>
  <c r="G25" i="5"/>
  <c r="L14" i="5" l="1"/>
  <c r="G24" i="5"/>
  <c r="G8" i="5"/>
  <c r="G10" i="5"/>
  <c r="G11" i="5"/>
  <c r="G6" i="5"/>
  <c r="R8" i="2"/>
  <c r="W8" i="2" s="1"/>
  <c r="R9" i="2"/>
  <c r="W9" i="2" s="1"/>
  <c r="W13" i="2"/>
  <c r="S24" i="2"/>
  <c r="R7" i="2"/>
  <c r="R12" i="2"/>
  <c r="W12" i="2" s="1"/>
  <c r="R14" i="2"/>
  <c r="W14" i="2" s="1"/>
  <c r="R15" i="2"/>
  <c r="W15" i="2" s="1"/>
  <c r="R16" i="2"/>
  <c r="W16" i="2" s="1"/>
  <c r="R18" i="2"/>
  <c r="W18" i="2" s="1"/>
  <c r="R19" i="2"/>
  <c r="W19" i="2" s="1"/>
  <c r="R20" i="2"/>
  <c r="W20" i="2" s="1"/>
  <c r="R21" i="2"/>
  <c r="R22" i="2"/>
  <c r="R23" i="2"/>
  <c r="R6" i="2"/>
  <c r="O24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6" i="2"/>
  <c r="L17" i="2"/>
  <c r="R17" i="2" s="1"/>
  <c r="W17" i="2" s="1"/>
  <c r="M7" i="2"/>
  <c r="M8" i="2"/>
  <c r="M9" i="2"/>
  <c r="M11" i="2"/>
  <c r="M12" i="2"/>
  <c r="M13" i="2"/>
  <c r="M15" i="2"/>
  <c r="M16" i="2"/>
  <c r="M18" i="2"/>
  <c r="M19" i="2"/>
  <c r="M20" i="2"/>
  <c r="M21" i="2"/>
  <c r="M22" i="2"/>
  <c r="M23" i="2"/>
  <c r="M6" i="2"/>
  <c r="J10" i="2"/>
  <c r="J20" i="2"/>
  <c r="G14" i="5" l="1"/>
  <c r="O5" i="5" s="1"/>
  <c r="O7" i="5" s="1"/>
  <c r="G28" i="5"/>
  <c r="W6" i="2"/>
  <c r="L24" i="2"/>
  <c r="M17" i="2"/>
  <c r="M14" i="2"/>
  <c r="P24" i="2"/>
  <c r="M10" i="2"/>
  <c r="J7" i="2"/>
  <c r="J8" i="2"/>
  <c r="J9" i="2"/>
  <c r="J11" i="2"/>
  <c r="J12" i="2"/>
  <c r="J13" i="2"/>
  <c r="J14" i="2"/>
  <c r="J15" i="2"/>
  <c r="J16" i="2"/>
  <c r="J17" i="2"/>
  <c r="J18" i="2"/>
  <c r="J19" i="2"/>
  <c r="J21" i="2"/>
  <c r="J22" i="2"/>
  <c r="J23" i="2"/>
  <c r="J6" i="2"/>
  <c r="U6" i="2" s="1"/>
  <c r="I24" i="2"/>
  <c r="F24" i="2"/>
  <c r="G7" i="2"/>
  <c r="G18" i="2"/>
  <c r="G16" i="2"/>
  <c r="U16" i="2" s="1"/>
  <c r="G15" i="2"/>
  <c r="G14" i="2"/>
  <c r="G13" i="2"/>
  <c r="G11" i="2"/>
  <c r="G9" i="2"/>
  <c r="G8" i="2"/>
  <c r="U8" i="2" s="1"/>
  <c r="G23" i="2"/>
  <c r="G22" i="2"/>
  <c r="E19" i="1"/>
  <c r="G12" i="1"/>
  <c r="G11" i="1"/>
  <c r="G9" i="1"/>
  <c r="E18" i="1"/>
  <c r="E17" i="1"/>
  <c r="I17" i="1" s="1"/>
  <c r="E16" i="1"/>
  <c r="I16" i="1" s="1"/>
  <c r="E15" i="1"/>
  <c r="I15" i="1" s="1"/>
  <c r="E14" i="1"/>
  <c r="I14" i="1" s="1"/>
  <c r="E12" i="1"/>
  <c r="I12" i="1" s="1"/>
  <c r="E11" i="1"/>
  <c r="I11" i="1" s="1"/>
  <c r="E9" i="1"/>
  <c r="I9" i="1" s="1"/>
  <c r="E7" i="1"/>
  <c r="G7" i="1"/>
  <c r="G6" i="1"/>
  <c r="G5" i="1"/>
  <c r="E5" i="1"/>
  <c r="I18" i="1"/>
  <c r="G12" i="2"/>
  <c r="G17" i="2"/>
  <c r="G19" i="2"/>
  <c r="U19" i="2" s="1"/>
  <c r="G20" i="2"/>
  <c r="U20" i="2" s="1"/>
  <c r="G21" i="2"/>
  <c r="I7" i="1"/>
  <c r="I8" i="1"/>
  <c r="I10" i="1"/>
  <c r="I13" i="1"/>
  <c r="I19" i="1"/>
  <c r="I6" i="1"/>
  <c r="R24" i="2" l="1"/>
  <c r="M24" i="2"/>
  <c r="U15" i="2"/>
  <c r="U17" i="2"/>
  <c r="U13" i="2"/>
  <c r="U11" i="2"/>
  <c r="U12" i="2"/>
  <c r="U14" i="2"/>
  <c r="U9" i="2"/>
  <c r="U18" i="2"/>
  <c r="U7" i="2"/>
  <c r="U10" i="2"/>
  <c r="U22" i="2"/>
  <c r="U21" i="2"/>
  <c r="U23" i="2"/>
  <c r="J24" i="2"/>
  <c r="G24" i="2"/>
  <c r="I5" i="1"/>
  <c r="N25" i="2" l="1"/>
</calcChain>
</file>

<file path=xl/sharedStrings.xml><?xml version="1.0" encoding="utf-8"?>
<sst xmlns="http://schemas.openxmlformats.org/spreadsheetml/2006/main" count="232" uniqueCount="130">
  <si>
    <t>STT</t>
  </si>
  <si>
    <t>Ngày 26/9</t>
  </si>
  <si>
    <t xml:space="preserve"> Đơn giá</t>
  </si>
  <si>
    <t>Ngày 28/9</t>
  </si>
  <si>
    <t>Ngày 29/9</t>
  </si>
  <si>
    <t>NGÀY 26/9</t>
  </si>
  <si>
    <t>NGÀY 27/9</t>
  </si>
  <si>
    <t>NGÀY 28/9</t>
  </si>
  <si>
    <t>NGÀY 29/9</t>
  </si>
  <si>
    <t>TỔNG CỘNG</t>
  </si>
  <si>
    <t>GHI CHÚ</t>
  </si>
  <si>
    <t>BÁO CÁO NHẬN  HÀNG BÁN HỘI CHỢ PHÚ THỌ</t>
  </si>
  <si>
    <t>CTY TNHH MỘT THÀNH VIÊN TM VÀ DV NGỌC THƠM</t>
  </si>
  <si>
    <t>MÃ HÀNG</t>
  </si>
  <si>
    <t>GM500</t>
  </si>
  <si>
    <t>Gà muối 500g</t>
  </si>
  <si>
    <t>GXD500</t>
  </si>
  <si>
    <t>Gà Xì dầu 500g</t>
  </si>
  <si>
    <t>GHK300</t>
  </si>
  <si>
    <t>CGM300</t>
  </si>
  <si>
    <t>Chân giò heo muối 300g</t>
  </si>
  <si>
    <t>Gà muối hun khói 300g</t>
  </si>
  <si>
    <t>CGM500</t>
  </si>
  <si>
    <t>Chân giò heo muối 500g</t>
  </si>
  <si>
    <t>GTLX250G</t>
  </si>
  <si>
    <t>TH200</t>
  </si>
  <si>
    <t>Tai heo muối 200g</t>
  </si>
  <si>
    <t>Chân giò heo muối 100g</t>
  </si>
  <si>
    <t>CGM100</t>
  </si>
  <si>
    <t>Tai heo muối 400g</t>
  </si>
  <si>
    <t>TH400</t>
  </si>
  <si>
    <t>MNH250</t>
  </si>
  <si>
    <t>Mọc nấu hương 250g</t>
  </si>
  <si>
    <t>CN300</t>
  </si>
  <si>
    <t>Chả nướng 300g</t>
  </si>
  <si>
    <t>CC300</t>
  </si>
  <si>
    <t>Chả cốm 300g</t>
  </si>
  <si>
    <t>GL250</t>
  </si>
  <si>
    <t>GSG45</t>
  </si>
  <si>
    <t>Giò tai lưỡi xào 250g</t>
  </si>
  <si>
    <t>Giò lụa cây 250g</t>
  </si>
  <si>
    <t>Giò sụn gà  45g</t>
  </si>
  <si>
    <t>Đơn vị: túi</t>
  </si>
  <si>
    <t>TÊN HÀNG</t>
  </si>
  <si>
    <t>TỔNG TIỀN</t>
  </si>
  <si>
    <t>Hoàn kho</t>
  </si>
  <si>
    <t>CTY TNHH MTV TM&amp;DV NGỌC THƠM FOODS</t>
  </si>
  <si>
    <t>Giò sụn gà 250</t>
  </si>
  <si>
    <t>GSG250</t>
  </si>
  <si>
    <t>Giò sụn gà 250g</t>
  </si>
  <si>
    <t>Ghi chú</t>
  </si>
  <si>
    <t>Ngày 27/9</t>
  </si>
  <si>
    <t>Thành tiền</t>
  </si>
  <si>
    <t>Áp dụng giá giảm từ chiều 27/09</t>
  </si>
  <si>
    <t>Mọc nấm hương 250g</t>
  </si>
  <si>
    <t>DOANH THU</t>
  </si>
  <si>
    <t>Hàng Sampling</t>
  </si>
  <si>
    <t>Hàng biếu</t>
  </si>
  <si>
    <t>SL</t>
  </si>
  <si>
    <t>Tổng hàng bán</t>
  </si>
  <si>
    <t>Hàng nhập</t>
  </si>
  <si>
    <t>Tặng cho khách khi mua hàng</t>
  </si>
  <si>
    <t>Tặng kèm khi mua gà xì dầu/ gà muối</t>
  </si>
  <si>
    <t>BÁO CÁO CHI  HÀNG BÁN HỘI CHỢ PHÚ THỌ</t>
  </si>
  <si>
    <t>TÊN</t>
  </si>
  <si>
    <t>THÀNH TIỀN</t>
  </si>
  <si>
    <t>Nước</t>
  </si>
  <si>
    <t>Muối chấm</t>
  </si>
  <si>
    <t>Tăm</t>
  </si>
  <si>
    <t>GIÁ TIỀN</t>
  </si>
  <si>
    <t>2 thùng nước</t>
  </si>
  <si>
    <t>Mua 2 lần tăm</t>
  </si>
  <si>
    <t>Tờ rơi</t>
  </si>
  <si>
    <t>Bạt</t>
  </si>
  <si>
    <t>Túi ni lông</t>
  </si>
  <si>
    <t>Mua bao ni lông (Lần 2)</t>
  </si>
  <si>
    <t>ĐÃ THANH TOÁN</t>
  </si>
  <si>
    <t>CẦN THANH TOÁN</t>
  </si>
  <si>
    <t>TIỀN MẶT</t>
  </si>
  <si>
    <t>Chai dầu ăn</t>
  </si>
  <si>
    <t>Bảng tên</t>
  </si>
  <si>
    <t>Standee</t>
  </si>
  <si>
    <t>Kẹp bướm</t>
  </si>
  <si>
    <t>(+ 20k tiền mua nước chấm cho khách cô Thơm)</t>
  </si>
  <si>
    <t>BÁO CÁO DOANH THU BÁN HÀNG HỘI CHỢ PHÚ THỌ</t>
  </si>
  <si>
    <t>KHOẢN CHI PHÁT SINH</t>
  </si>
  <si>
    <t>(TIỀN ĂN)</t>
  </si>
  <si>
    <t>TỔNG TIỀN MẶT</t>
  </si>
  <si>
    <t>TỔNG DOANH SỐ</t>
  </si>
  <si>
    <t>CHUYỂN KHOẢN LẠI VÀO QUỸ</t>
  </si>
  <si>
    <t>Chi phi tiền nhân viên</t>
  </si>
  <si>
    <t>Chi phí tiền hàng xuất đi</t>
  </si>
  <si>
    <t>NHÂN VIÊN</t>
  </si>
  <si>
    <t>Gà xì dầu 500g</t>
  </si>
  <si>
    <t>TỔNG</t>
  </si>
  <si>
    <t>LỊCH LÀM VIỆC TẠI HỘI CHỢ</t>
  </si>
  <si>
    <t>8h - 19h</t>
  </si>
  <si>
    <t>8h30-17h</t>
  </si>
  <si>
    <t>THỜI GIAN TĂNG CA/ (tiếng)</t>
  </si>
  <si>
    <t xml:space="preserve">Đi với chị Diễm </t>
  </si>
  <si>
    <t>8h30 - 19h</t>
  </si>
  <si>
    <t>13h30 - 19h</t>
  </si>
  <si>
    <t>8h30 - 13h30</t>
  </si>
  <si>
    <t>TỔNG THỜI GIAN TĂNG CA</t>
  </si>
  <si>
    <t>Huỳnh Quốc Phong</t>
  </si>
  <si>
    <t>Trần Bảo Trâm</t>
  </si>
  <si>
    <t>Trần Kỳ Tâm</t>
  </si>
  <si>
    <t>Nguyễn Quốc Thái</t>
  </si>
  <si>
    <t>Hứa Thị Ngọc Thơ</t>
  </si>
  <si>
    <t>Trương Quang Thanh</t>
  </si>
  <si>
    <t>Quách Ngọc Tuấn</t>
  </si>
  <si>
    <t>Nguyễn Thị Triệu Quí</t>
  </si>
  <si>
    <t>Nguyễn Văn Vinh</t>
  </si>
  <si>
    <t>Tổng thời gian</t>
  </si>
  <si>
    <t>Lương</t>
  </si>
  <si>
    <t>Tên</t>
  </si>
  <si>
    <t>HÀNG SAMPLING</t>
  </si>
  <si>
    <t>Khăn giấy khô + ướt</t>
  </si>
  <si>
    <t>Tiền ship hàng bảng tên</t>
  </si>
  <si>
    <t>NGƯỜI NỘP TIỀN</t>
  </si>
  <si>
    <t>KẾ TOÁN</t>
  </si>
  <si>
    <t>18h30-19h30</t>
  </si>
  <si>
    <t>8h - 21h</t>
  </si>
  <si>
    <t>8h30 - 21h</t>
  </si>
  <si>
    <t>18h30 - 21h</t>
  </si>
  <si>
    <t>10h - 21h</t>
  </si>
  <si>
    <t>17h-21h 
(thế ca a Phong)</t>
  </si>
  <si>
    <t>17h-21h 
(tăng cường)</t>
  </si>
  <si>
    <t>12h-21h</t>
  </si>
  <si>
    <t>10h-21h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</si>
</sst>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[$₫-42A]_-;\-* #,##0\ [$₫-42A]_-;_-* &quot;-&quot;\ [$₫-42A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b/>
      <sz val="28"/>
      <color theme="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8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2" fillId="0" borderId="1" xfId="1" applyNumberFormat="1" applyFont="1" applyBorder="1"/>
    <xf numFmtId="165" fontId="2" fillId="2" borderId="1" xfId="1" applyNumberFormat="1" applyFont="1" applyFill="1" applyBorder="1"/>
    <xf numFmtId="165" fontId="3" fillId="0" borderId="0" xfId="1" applyNumberFormat="1" applyFont="1"/>
    <xf numFmtId="165" fontId="3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5" fontId="9" fillId="2" borderId="1" xfId="1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2" fillId="0" borderId="6" xfId="1" applyNumberFormat="1" applyFont="1" applyBorder="1"/>
    <xf numFmtId="0" fontId="3" fillId="0" borderId="6" xfId="0" applyFont="1" applyBorder="1"/>
    <xf numFmtId="165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11" fillId="0" borderId="0" xfId="0" applyFont="1"/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2" fillId="4" borderId="8" xfId="0" applyFont="1" applyFill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5" fontId="2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5" xfId="0" applyFont="1" applyBorder="1"/>
    <xf numFmtId="165" fontId="2" fillId="0" borderId="5" xfId="0" applyNumberFormat="1" applyFont="1" applyBorder="1"/>
    <xf numFmtId="0" fontId="3" fillId="0" borderId="7" xfId="0" applyFont="1" applyBorder="1"/>
    <xf numFmtId="0" fontId="7" fillId="0" borderId="7" xfId="0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3" fillId="0" borderId="1" xfId="1" applyNumberFormat="1" applyFont="1" applyBorder="1" applyAlignment="1"/>
    <xf numFmtId="3" fontId="11" fillId="0" borderId="0" xfId="0" applyNumberFormat="1" applyFont="1"/>
    <xf numFmtId="165" fontId="3" fillId="0" borderId="0" xfId="1" applyNumberFormat="1" applyFont="1" applyAlignment="1"/>
    <xf numFmtId="0" fontId="8" fillId="0" borderId="0" xfId="0" applyFont="1"/>
    <xf numFmtId="0" fontId="5" fillId="0" borderId="0" xfId="0" applyFont="1"/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6" fontId="3" fillId="0" borderId="1" xfId="1" applyNumberFormat="1" applyFont="1" applyBorder="1" applyAlignment="1">
      <alignment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7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3" fontId="3" fillId="0" borderId="3" xfId="0" applyNumberFormat="1" applyFont="1" applyBorder="1"/>
    <xf numFmtId="0" fontId="3" fillId="0" borderId="4" xfId="0" applyFont="1" applyBorder="1"/>
    <xf numFmtId="0" fontId="3" fillId="0" borderId="1" xfId="0" applyFont="1" applyBorder="1" applyAlignment="1">
      <alignment horizontal="right" wrapText="1"/>
    </xf>
    <xf numFmtId="0" fontId="17" fillId="0" borderId="0" xfId="0" applyFont="1" applyAlignment="1">
      <alignment horizontal="left"/>
    </xf>
    <xf numFmtId="3" fontId="3" fillId="7" borderId="1" xfId="0" applyNumberFormat="1" applyFont="1" applyFill="1" applyBorder="1"/>
    <xf numFmtId="3" fontId="3" fillId="0" borderId="0" xfId="0" applyNumberFormat="1" applyFont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3" fontId="0" fillId="0" borderId="1" xfId="0" applyNumberForma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13" fillId="4" borderId="0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3" borderId="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6" fontId="3" fillId="0" borderId="6" xfId="1" applyNumberFormat="1" applyFont="1" applyBorder="1" applyAlignment="1">
      <alignment vertical="center"/>
    </xf>
    <xf numFmtId="3" fontId="3" fillId="0" borderId="6" xfId="0" applyNumberFormat="1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workbookViewId="0">
      <selection activeCell="D4" sqref="D4:H19"/>
    </sheetView>
  </sheetViews>
  <sheetFormatPr defaultRowHeight="15.05" x14ac:dyDescent="0.3"/>
  <cols>
    <col min="2" max="2" width="6.88671875" style="1" customWidth="1"/>
    <col min="3" max="3" width="12.5546875" style="1" customWidth="1"/>
    <col min="4" max="4" width="22" customWidth="1"/>
    <col min="5" max="5" width="12.6640625" customWidth="1"/>
    <col min="6" max="6" width="12.5546875" customWidth="1"/>
    <col min="7" max="7" width="11.44140625" customWidth="1"/>
    <col min="8" max="8" width="12.6640625" customWidth="1"/>
    <col min="9" max="9" width="14" style="1" customWidth="1"/>
    <col min="10" max="10" width="16.6640625" customWidth="1"/>
  </cols>
  <sheetData>
    <row r="1" spans="2:11" x14ac:dyDescent="0.3">
      <c r="B1" s="86" t="s">
        <v>12</v>
      </c>
      <c r="C1" s="86"/>
      <c r="D1" s="86"/>
      <c r="E1" s="86"/>
      <c r="F1" s="86"/>
      <c r="G1" s="86"/>
      <c r="H1" s="3"/>
      <c r="I1" s="4"/>
      <c r="J1" s="3"/>
      <c r="K1" s="3"/>
    </row>
    <row r="2" spans="2:11" ht="30.7" customHeight="1" x14ac:dyDescent="0.3">
      <c r="B2" s="85" t="s">
        <v>11</v>
      </c>
      <c r="C2" s="85"/>
      <c r="D2" s="85"/>
      <c r="E2" s="85"/>
      <c r="F2" s="85"/>
      <c r="G2" s="85"/>
      <c r="H2" s="85"/>
      <c r="I2" s="85"/>
      <c r="J2" s="85"/>
      <c r="K2" s="3"/>
    </row>
    <row r="3" spans="2:11" x14ac:dyDescent="0.3">
      <c r="B3" s="4"/>
      <c r="C3" s="4"/>
      <c r="D3" s="3"/>
      <c r="E3" s="3"/>
      <c r="F3" s="3"/>
      <c r="G3" s="3"/>
      <c r="H3" s="3"/>
      <c r="I3" s="4"/>
      <c r="J3" s="4" t="s">
        <v>42</v>
      </c>
      <c r="K3" s="3"/>
    </row>
    <row r="4" spans="2:11" ht="21" customHeight="1" x14ac:dyDescent="0.3">
      <c r="B4" s="5" t="s">
        <v>0</v>
      </c>
      <c r="C4" s="5" t="s">
        <v>13</v>
      </c>
      <c r="D4" s="5" t="s">
        <v>43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3"/>
    </row>
    <row r="5" spans="2:11" ht="21.6" customHeight="1" x14ac:dyDescent="0.3">
      <c r="B5" s="6">
        <v>1</v>
      </c>
      <c r="C5" s="6" t="s">
        <v>14</v>
      </c>
      <c r="D5" s="7" t="s">
        <v>15</v>
      </c>
      <c r="E5" s="8">
        <f>4+20</f>
        <v>24</v>
      </c>
      <c r="F5" s="6"/>
      <c r="G5" s="8">
        <f>26+5</f>
        <v>31</v>
      </c>
      <c r="H5" s="6"/>
      <c r="I5" s="6">
        <f>SUM(E5:H5)</f>
        <v>55</v>
      </c>
      <c r="J5" s="7"/>
      <c r="K5" s="3"/>
    </row>
    <row r="6" spans="2:11" ht="21.6" customHeight="1" x14ac:dyDescent="0.3">
      <c r="B6" s="6">
        <v>2</v>
      </c>
      <c r="C6" s="6" t="s">
        <v>18</v>
      </c>
      <c r="D6" s="7" t="s">
        <v>21</v>
      </c>
      <c r="E6" s="6">
        <v>10</v>
      </c>
      <c r="F6" s="6">
        <v>10</v>
      </c>
      <c r="G6" s="6">
        <f>20+20</f>
        <v>40</v>
      </c>
      <c r="H6" s="6">
        <v>20</v>
      </c>
      <c r="I6" s="6">
        <f t="shared" ref="I6:I19" si="0">SUM(E6:H6)</f>
        <v>80</v>
      </c>
      <c r="J6" s="7"/>
      <c r="K6" s="3"/>
    </row>
    <row r="7" spans="2:11" ht="21.6" customHeight="1" x14ac:dyDescent="0.3">
      <c r="B7" s="6">
        <v>3</v>
      </c>
      <c r="C7" s="6" t="s">
        <v>16</v>
      </c>
      <c r="D7" s="7" t="s">
        <v>17</v>
      </c>
      <c r="E7" s="6">
        <f>4+10</f>
        <v>14</v>
      </c>
      <c r="F7" s="6"/>
      <c r="G7" s="6">
        <f>20+6</f>
        <v>26</v>
      </c>
      <c r="H7" s="6">
        <v>20</v>
      </c>
      <c r="I7" s="6">
        <f t="shared" si="0"/>
        <v>60</v>
      </c>
      <c r="J7" s="7"/>
      <c r="K7" s="3"/>
    </row>
    <row r="8" spans="2:11" ht="21.6" customHeight="1" x14ac:dyDescent="0.3">
      <c r="B8" s="6">
        <v>4</v>
      </c>
      <c r="C8" s="6" t="s">
        <v>28</v>
      </c>
      <c r="D8" s="7" t="s">
        <v>27</v>
      </c>
      <c r="E8" s="6"/>
      <c r="F8" s="6">
        <v>20</v>
      </c>
      <c r="G8" s="6"/>
      <c r="H8" s="6"/>
      <c r="I8" s="6">
        <f t="shared" si="0"/>
        <v>20</v>
      </c>
      <c r="J8" s="7"/>
      <c r="K8" s="3"/>
    </row>
    <row r="9" spans="2:11" ht="21.6" customHeight="1" x14ac:dyDescent="0.3">
      <c r="B9" s="6">
        <v>5</v>
      </c>
      <c r="C9" s="6" t="s">
        <v>19</v>
      </c>
      <c r="D9" s="7" t="s">
        <v>20</v>
      </c>
      <c r="E9" s="6">
        <f>6+30</f>
        <v>36</v>
      </c>
      <c r="F9" s="6"/>
      <c r="G9" s="6">
        <f>30+6</f>
        <v>36</v>
      </c>
      <c r="H9" s="6"/>
      <c r="I9" s="6">
        <f t="shared" si="0"/>
        <v>72</v>
      </c>
      <c r="J9" s="7"/>
      <c r="K9" s="3"/>
    </row>
    <row r="10" spans="2:11" ht="21.6" customHeight="1" x14ac:dyDescent="0.3">
      <c r="B10" s="6">
        <v>6</v>
      </c>
      <c r="C10" s="6" t="s">
        <v>22</v>
      </c>
      <c r="D10" s="7" t="s">
        <v>23</v>
      </c>
      <c r="E10" s="6">
        <v>10</v>
      </c>
      <c r="F10" s="6"/>
      <c r="G10" s="6">
        <v>0</v>
      </c>
      <c r="H10" s="6">
        <v>10</v>
      </c>
      <c r="I10" s="6">
        <f t="shared" si="0"/>
        <v>20</v>
      </c>
      <c r="J10" s="7"/>
      <c r="K10" s="3"/>
    </row>
    <row r="11" spans="2:11" ht="21.6" customHeight="1" x14ac:dyDescent="0.3">
      <c r="B11" s="6">
        <v>7</v>
      </c>
      <c r="C11" s="6" t="s">
        <v>24</v>
      </c>
      <c r="D11" s="7" t="s">
        <v>39</v>
      </c>
      <c r="E11" s="6">
        <f>6+10</f>
        <v>16</v>
      </c>
      <c r="F11" s="6"/>
      <c r="G11" s="6">
        <f>20+6</f>
        <v>26</v>
      </c>
      <c r="H11" s="6"/>
      <c r="I11" s="6">
        <f t="shared" si="0"/>
        <v>42</v>
      </c>
      <c r="J11" s="7"/>
      <c r="K11" s="3"/>
    </row>
    <row r="12" spans="2:11" ht="21.6" customHeight="1" x14ac:dyDescent="0.3">
      <c r="B12" s="6">
        <v>8</v>
      </c>
      <c r="C12" s="6" t="s">
        <v>25</v>
      </c>
      <c r="D12" s="7" t="s">
        <v>26</v>
      </c>
      <c r="E12" s="6">
        <f>6+10</f>
        <v>16</v>
      </c>
      <c r="F12" s="6"/>
      <c r="G12" s="6">
        <f>20+6</f>
        <v>26</v>
      </c>
      <c r="H12" s="6"/>
      <c r="I12" s="6">
        <f t="shared" si="0"/>
        <v>42</v>
      </c>
      <c r="J12" s="7"/>
      <c r="K12" s="3"/>
    </row>
    <row r="13" spans="2:11" ht="21.6" customHeight="1" x14ac:dyDescent="0.3">
      <c r="B13" s="6">
        <v>9</v>
      </c>
      <c r="C13" s="6" t="s">
        <v>30</v>
      </c>
      <c r="D13" s="7" t="s">
        <v>29</v>
      </c>
      <c r="E13" s="6">
        <v>5</v>
      </c>
      <c r="F13" s="6"/>
      <c r="G13" s="6"/>
      <c r="H13" s="6"/>
      <c r="I13" s="6">
        <f t="shared" si="0"/>
        <v>5</v>
      </c>
      <c r="J13" s="7"/>
      <c r="K13" s="3"/>
    </row>
    <row r="14" spans="2:11" ht="21.6" customHeight="1" x14ac:dyDescent="0.3">
      <c r="B14" s="6">
        <v>10</v>
      </c>
      <c r="C14" s="6" t="s">
        <v>31</v>
      </c>
      <c r="D14" s="7" t="s">
        <v>32</v>
      </c>
      <c r="E14" s="6">
        <f>4+5</f>
        <v>9</v>
      </c>
      <c r="F14" s="6"/>
      <c r="G14" s="6"/>
      <c r="H14" s="6"/>
      <c r="I14" s="6">
        <f t="shared" si="0"/>
        <v>9</v>
      </c>
      <c r="J14" s="7"/>
      <c r="K14" s="3"/>
    </row>
    <row r="15" spans="2:11" ht="21.6" customHeight="1" x14ac:dyDescent="0.3">
      <c r="B15" s="6">
        <v>11</v>
      </c>
      <c r="C15" s="6" t="s">
        <v>33</v>
      </c>
      <c r="D15" s="7" t="s">
        <v>34</v>
      </c>
      <c r="E15" s="6">
        <f>4+5</f>
        <v>9</v>
      </c>
      <c r="F15" s="6"/>
      <c r="G15" s="6"/>
      <c r="H15" s="6"/>
      <c r="I15" s="6">
        <f t="shared" si="0"/>
        <v>9</v>
      </c>
      <c r="J15" s="7"/>
      <c r="K15" s="3"/>
    </row>
    <row r="16" spans="2:11" ht="21.6" customHeight="1" x14ac:dyDescent="0.3">
      <c r="B16" s="6">
        <v>12</v>
      </c>
      <c r="C16" s="6" t="s">
        <v>35</v>
      </c>
      <c r="D16" s="7" t="s">
        <v>36</v>
      </c>
      <c r="E16" s="6">
        <f>4+5</f>
        <v>9</v>
      </c>
      <c r="F16" s="6"/>
      <c r="G16" s="6"/>
      <c r="H16" s="6"/>
      <c r="I16" s="6">
        <f t="shared" si="0"/>
        <v>9</v>
      </c>
      <c r="J16" s="7"/>
      <c r="K16" s="3"/>
    </row>
    <row r="17" spans="2:11" ht="21.6" customHeight="1" x14ac:dyDescent="0.3">
      <c r="B17" s="6">
        <v>13</v>
      </c>
      <c r="C17" s="6" t="s">
        <v>37</v>
      </c>
      <c r="D17" s="7" t="s">
        <v>40</v>
      </c>
      <c r="E17" s="6">
        <f>4+5</f>
        <v>9</v>
      </c>
      <c r="F17" s="6"/>
      <c r="G17" s="6"/>
      <c r="H17" s="6"/>
      <c r="I17" s="6">
        <f t="shared" si="0"/>
        <v>9</v>
      </c>
      <c r="J17" s="7"/>
      <c r="K17" s="3"/>
    </row>
    <row r="18" spans="2:11" ht="21.6" customHeight="1" x14ac:dyDescent="0.3">
      <c r="B18" s="6">
        <v>14</v>
      </c>
      <c r="C18" s="6" t="s">
        <v>48</v>
      </c>
      <c r="D18" s="7" t="s">
        <v>47</v>
      </c>
      <c r="E18" s="6">
        <f>4+5</f>
        <v>9</v>
      </c>
      <c r="F18" s="6"/>
      <c r="G18" s="6"/>
      <c r="H18" s="6"/>
      <c r="I18" s="6">
        <f t="shared" si="0"/>
        <v>9</v>
      </c>
      <c r="J18" s="7"/>
      <c r="K18" s="3"/>
    </row>
    <row r="19" spans="2:11" ht="21.6" customHeight="1" x14ac:dyDescent="0.3">
      <c r="B19" s="6">
        <v>15</v>
      </c>
      <c r="C19" s="6" t="s">
        <v>38</v>
      </c>
      <c r="D19" s="7" t="s">
        <v>41</v>
      </c>
      <c r="E19" s="6">
        <f>10+20</f>
        <v>30</v>
      </c>
      <c r="F19" s="7"/>
      <c r="G19" s="7"/>
      <c r="H19" s="7"/>
      <c r="I19" s="6">
        <f t="shared" si="0"/>
        <v>30</v>
      </c>
      <c r="J19" s="7"/>
      <c r="K19" s="3"/>
    </row>
  </sheetData>
  <mergeCells count="2">
    <mergeCell ref="B2:J2"/>
    <mergeCell ref="B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25"/>
  <sheetViews>
    <sheetView zoomScale="70" zoomScaleNormal="70" workbookViewId="0">
      <pane ySplit="5" topLeftCell="A21" activePane="bottomLeft" state="frozen"/>
      <selection pane="bottomLeft" activeCell="S15" sqref="S15"/>
    </sheetView>
  </sheetViews>
  <sheetFormatPr defaultColWidth="8.88671875" defaultRowHeight="14.4" x14ac:dyDescent="0.25"/>
  <cols>
    <col min="1" max="1" width="8.88671875" style="3"/>
    <col min="2" max="2" width="4.88671875" style="4" customWidth="1"/>
    <col min="3" max="3" width="12" style="4" customWidth="1"/>
    <col min="4" max="4" width="21.6640625" style="4" customWidth="1"/>
    <col min="5" max="5" width="13" style="54" customWidth="1"/>
    <col min="6" max="6" width="7.6640625" style="3" customWidth="1"/>
    <col min="7" max="7" width="14.6640625" style="17" customWidth="1"/>
    <col min="8" max="8" width="8.88671875" style="3" customWidth="1"/>
    <col min="9" max="9" width="7.6640625" style="3" customWidth="1"/>
    <col min="10" max="10" width="16.33203125" style="3" customWidth="1"/>
    <col min="11" max="11" width="12.6640625" style="3" customWidth="1"/>
    <col min="12" max="12" width="7.6640625" style="3" customWidth="1"/>
    <col min="13" max="13" width="15.88671875" style="3" customWidth="1"/>
    <col min="14" max="15" width="7.6640625" style="3" customWidth="1"/>
    <col min="16" max="16" width="17.109375" style="3" customWidth="1"/>
    <col min="17" max="17" width="7.6640625" style="3" customWidth="1"/>
    <col min="18" max="18" width="15.44140625" style="3" customWidth="1"/>
    <col min="19" max="19" width="12.109375" style="3" customWidth="1"/>
    <col min="20" max="20" width="9.33203125" style="56" customWidth="1"/>
    <col min="21" max="21" width="12.6640625" style="3" customWidth="1"/>
    <col min="22" max="22" width="14.109375" style="56" customWidth="1"/>
    <col min="23" max="23" width="8.88671875" style="3"/>
    <col min="24" max="24" width="21.33203125" style="67" customWidth="1"/>
    <col min="25" max="16384" width="8.88671875" style="3"/>
  </cols>
  <sheetData>
    <row r="1" spans="2:24" ht="29.45" customHeight="1" x14ac:dyDescent="0.25">
      <c r="B1" s="75" t="s">
        <v>46</v>
      </c>
      <c r="C1" s="38"/>
      <c r="D1" s="38"/>
      <c r="E1" s="55"/>
      <c r="F1" s="38"/>
    </row>
    <row r="2" spans="2:24" ht="43.85" customHeight="1" x14ac:dyDescent="0.25">
      <c r="B2" s="92" t="s">
        <v>84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4" spans="2:24" ht="27.55" customHeight="1" x14ac:dyDescent="0.25">
      <c r="B4" s="117" t="s">
        <v>0</v>
      </c>
      <c r="C4" s="124" t="s">
        <v>13</v>
      </c>
      <c r="D4" s="124" t="s">
        <v>43</v>
      </c>
      <c r="E4" s="108" t="s">
        <v>2</v>
      </c>
      <c r="F4" s="103" t="s">
        <v>1</v>
      </c>
      <c r="G4" s="103"/>
      <c r="H4" s="104"/>
      <c r="I4" s="87" t="s">
        <v>51</v>
      </c>
      <c r="J4" s="88"/>
      <c r="K4" s="89"/>
      <c r="L4" s="112" t="s">
        <v>3</v>
      </c>
      <c r="M4" s="103"/>
      <c r="N4" s="104"/>
      <c r="O4" s="87" t="s">
        <v>4</v>
      </c>
      <c r="P4" s="88"/>
      <c r="Q4" s="89"/>
      <c r="R4" s="110" t="s">
        <v>59</v>
      </c>
      <c r="S4" s="110" t="s">
        <v>56</v>
      </c>
      <c r="T4" s="116" t="s">
        <v>57</v>
      </c>
      <c r="U4" s="110" t="s">
        <v>52</v>
      </c>
      <c r="V4" s="116" t="s">
        <v>60</v>
      </c>
      <c r="W4" s="119" t="s">
        <v>45</v>
      </c>
      <c r="X4" s="113"/>
    </row>
    <row r="5" spans="2:24" s="51" customFormat="1" ht="28.8" x14ac:dyDescent="0.3">
      <c r="B5" s="118"/>
      <c r="C5" s="125"/>
      <c r="D5" s="125"/>
      <c r="E5" s="109"/>
      <c r="F5" s="47" t="s">
        <v>58</v>
      </c>
      <c r="G5" s="48" t="s">
        <v>52</v>
      </c>
      <c r="H5" s="47" t="s">
        <v>50</v>
      </c>
      <c r="I5" s="49" t="s">
        <v>58</v>
      </c>
      <c r="J5" s="5" t="s">
        <v>52</v>
      </c>
      <c r="K5" s="50" t="s">
        <v>50</v>
      </c>
      <c r="L5" s="47" t="s">
        <v>58</v>
      </c>
      <c r="M5" s="19" t="s">
        <v>52</v>
      </c>
      <c r="N5" s="47" t="s">
        <v>50</v>
      </c>
      <c r="O5" s="49" t="s">
        <v>58</v>
      </c>
      <c r="P5" s="5" t="s">
        <v>52</v>
      </c>
      <c r="Q5" s="50" t="s">
        <v>50</v>
      </c>
      <c r="R5" s="110"/>
      <c r="S5" s="110"/>
      <c r="T5" s="116"/>
      <c r="U5" s="110"/>
      <c r="V5" s="116"/>
      <c r="W5" s="119"/>
      <c r="X5" s="114"/>
    </row>
    <row r="6" spans="2:24" s="31" customFormat="1" ht="43.2" x14ac:dyDescent="0.25">
      <c r="B6" s="120">
        <v>1</v>
      </c>
      <c r="C6" s="120" t="s">
        <v>14</v>
      </c>
      <c r="D6" s="90" t="s">
        <v>15</v>
      </c>
      <c r="E6" s="18">
        <v>117000</v>
      </c>
      <c r="F6" s="23"/>
      <c r="G6" s="10"/>
      <c r="H6" s="9"/>
      <c r="I6" s="24">
        <v>2</v>
      </c>
      <c r="J6" s="26">
        <f t="shared" ref="J6:J23" si="0">E6*I6</f>
        <v>234000</v>
      </c>
      <c r="K6" s="24" t="s">
        <v>53</v>
      </c>
      <c r="L6" s="23">
        <v>5</v>
      </c>
      <c r="M6" s="30">
        <f>E6*L6</f>
        <v>585000</v>
      </c>
      <c r="N6" s="11"/>
      <c r="O6" s="24">
        <v>7</v>
      </c>
      <c r="P6" s="26">
        <f>E6*O6</f>
        <v>819000</v>
      </c>
      <c r="Q6" s="21"/>
      <c r="R6" s="12">
        <f>F6+I6+L6+O6</f>
        <v>14</v>
      </c>
      <c r="S6" s="106">
        <v>8</v>
      </c>
      <c r="T6" s="57"/>
      <c r="U6" s="37">
        <f t="shared" ref="U6:U23" si="1">G6+J6+M6+P6</f>
        <v>1638000</v>
      </c>
      <c r="V6" s="97">
        <v>55</v>
      </c>
      <c r="W6" s="100">
        <f>V6-T6-S6-R6-R7-T7</f>
        <v>26</v>
      </c>
      <c r="X6" s="114"/>
    </row>
    <row r="7" spans="2:24" s="32" customFormat="1" ht="30.05" customHeight="1" x14ac:dyDescent="0.3">
      <c r="B7" s="122"/>
      <c r="C7" s="122"/>
      <c r="D7" s="91"/>
      <c r="E7" s="52">
        <v>146000</v>
      </c>
      <c r="F7" s="13">
        <v>3</v>
      </c>
      <c r="G7" s="14">
        <f>E7*F7</f>
        <v>438000</v>
      </c>
      <c r="H7" s="23"/>
      <c r="I7" s="6">
        <v>3</v>
      </c>
      <c r="J7" s="26">
        <f t="shared" si="0"/>
        <v>438000</v>
      </c>
      <c r="K7" s="6"/>
      <c r="L7" s="13"/>
      <c r="M7" s="30">
        <f t="shared" ref="M7:M23" si="2">E7*L7</f>
        <v>0</v>
      </c>
      <c r="N7" s="13"/>
      <c r="O7" s="6"/>
      <c r="P7" s="26">
        <f t="shared" ref="P7:P23" si="3">E7*O7</f>
        <v>0</v>
      </c>
      <c r="Q7" s="27"/>
      <c r="R7" s="12">
        <f>F7+I7+L7+O7</f>
        <v>6</v>
      </c>
      <c r="S7" s="107"/>
      <c r="T7" s="57">
        <v>1</v>
      </c>
      <c r="U7" s="37">
        <f t="shared" si="1"/>
        <v>876000</v>
      </c>
      <c r="V7" s="99"/>
      <c r="W7" s="101"/>
      <c r="X7" s="114"/>
    </row>
    <row r="8" spans="2:24" s="32" customFormat="1" ht="24.6" customHeight="1" x14ac:dyDescent="0.3">
      <c r="B8" s="6">
        <v>2</v>
      </c>
      <c r="C8" s="6" t="s">
        <v>18</v>
      </c>
      <c r="D8" s="7" t="s">
        <v>21</v>
      </c>
      <c r="E8" s="52">
        <v>44000</v>
      </c>
      <c r="F8" s="13">
        <v>7</v>
      </c>
      <c r="G8" s="14">
        <f>E8*F8</f>
        <v>308000</v>
      </c>
      <c r="H8" s="13"/>
      <c r="I8" s="6">
        <v>10</v>
      </c>
      <c r="J8" s="26">
        <f t="shared" si="0"/>
        <v>440000</v>
      </c>
      <c r="K8" s="6"/>
      <c r="L8" s="13">
        <v>24</v>
      </c>
      <c r="M8" s="30">
        <f t="shared" si="2"/>
        <v>1056000</v>
      </c>
      <c r="N8" s="13"/>
      <c r="O8" s="6">
        <v>13</v>
      </c>
      <c r="P8" s="26">
        <f t="shared" si="3"/>
        <v>572000</v>
      </c>
      <c r="Q8" s="27"/>
      <c r="R8" s="12">
        <f>F8+I8+L8+O8</f>
        <v>54</v>
      </c>
      <c r="S8" s="12">
        <v>0</v>
      </c>
      <c r="T8" s="57">
        <v>1</v>
      </c>
      <c r="U8" s="37">
        <f t="shared" si="1"/>
        <v>2376000</v>
      </c>
      <c r="V8" s="59">
        <v>80</v>
      </c>
      <c r="W8" s="68">
        <f>V8-T8-S8-R8</f>
        <v>25</v>
      </c>
      <c r="X8" s="114"/>
    </row>
    <row r="9" spans="2:24" s="32" customFormat="1" ht="24.6" customHeight="1" x14ac:dyDescent="0.3">
      <c r="B9" s="120">
        <v>3</v>
      </c>
      <c r="C9" s="120" t="s">
        <v>16</v>
      </c>
      <c r="D9" s="90" t="s">
        <v>93</v>
      </c>
      <c r="E9" s="52">
        <v>74000</v>
      </c>
      <c r="F9" s="13">
        <v>1</v>
      </c>
      <c r="G9" s="14">
        <f>E9*F9</f>
        <v>74000</v>
      </c>
      <c r="H9" s="13"/>
      <c r="I9" s="6">
        <v>2</v>
      </c>
      <c r="J9" s="26">
        <f t="shared" si="0"/>
        <v>148000</v>
      </c>
      <c r="K9" s="6"/>
      <c r="L9" s="13"/>
      <c r="M9" s="30">
        <f t="shared" si="2"/>
        <v>0</v>
      </c>
      <c r="N9" s="13"/>
      <c r="O9" s="6"/>
      <c r="P9" s="26">
        <f t="shared" si="3"/>
        <v>0</v>
      </c>
      <c r="Q9" s="27"/>
      <c r="R9" s="111">
        <f>F9+F11+I9+I10+L10+O10</f>
        <v>44</v>
      </c>
      <c r="S9" s="111">
        <v>12</v>
      </c>
      <c r="T9" s="57"/>
      <c r="U9" s="37">
        <f t="shared" si="1"/>
        <v>222000</v>
      </c>
      <c r="V9" s="97">
        <v>60</v>
      </c>
      <c r="W9" s="100">
        <f>V9-S9-R9-R10-R11</f>
        <v>4</v>
      </c>
      <c r="X9" s="114"/>
    </row>
    <row r="10" spans="2:24" s="32" customFormat="1" ht="52.75" customHeight="1" x14ac:dyDescent="0.3">
      <c r="B10" s="121"/>
      <c r="C10" s="121"/>
      <c r="D10" s="123"/>
      <c r="E10" s="52">
        <v>99000</v>
      </c>
      <c r="F10" s="13"/>
      <c r="G10" s="14"/>
      <c r="H10" s="13"/>
      <c r="I10" s="6">
        <v>8</v>
      </c>
      <c r="J10" s="26">
        <f t="shared" si="0"/>
        <v>792000</v>
      </c>
      <c r="K10" s="24" t="s">
        <v>53</v>
      </c>
      <c r="L10" s="13">
        <v>19</v>
      </c>
      <c r="M10" s="30">
        <f t="shared" si="2"/>
        <v>1881000</v>
      </c>
      <c r="N10" s="13"/>
      <c r="O10" s="6">
        <v>13</v>
      </c>
      <c r="P10" s="26">
        <f t="shared" si="3"/>
        <v>1287000</v>
      </c>
      <c r="Q10" s="27"/>
      <c r="R10" s="106"/>
      <c r="S10" s="106"/>
      <c r="T10" s="57"/>
      <c r="U10" s="37">
        <f t="shared" si="1"/>
        <v>3960000</v>
      </c>
      <c r="V10" s="98"/>
      <c r="W10" s="102"/>
      <c r="X10" s="114"/>
    </row>
    <row r="11" spans="2:24" s="32" customFormat="1" ht="24.6" customHeight="1" x14ac:dyDescent="0.3">
      <c r="B11" s="122"/>
      <c r="C11" s="122"/>
      <c r="D11" s="91"/>
      <c r="E11" s="53">
        <v>147000</v>
      </c>
      <c r="F11" s="13">
        <v>1</v>
      </c>
      <c r="G11" s="14">
        <f>E11*F11</f>
        <v>147000</v>
      </c>
      <c r="H11" s="13"/>
      <c r="I11" s="6">
        <v>0</v>
      </c>
      <c r="J11" s="26">
        <f t="shared" si="0"/>
        <v>0</v>
      </c>
      <c r="K11" s="6"/>
      <c r="L11" s="13"/>
      <c r="M11" s="30">
        <f t="shared" si="2"/>
        <v>0</v>
      </c>
      <c r="N11" s="13"/>
      <c r="O11" s="6"/>
      <c r="P11" s="26">
        <f t="shared" si="3"/>
        <v>0</v>
      </c>
      <c r="Q11" s="27"/>
      <c r="R11" s="107"/>
      <c r="S11" s="107"/>
      <c r="T11" s="57"/>
      <c r="U11" s="37">
        <f t="shared" si="1"/>
        <v>147000</v>
      </c>
      <c r="V11" s="99"/>
      <c r="W11" s="101"/>
      <c r="X11" s="114"/>
    </row>
    <row r="12" spans="2:24" s="32" customFormat="1" ht="24.6" customHeight="1" x14ac:dyDescent="0.3">
      <c r="B12" s="6">
        <v>4</v>
      </c>
      <c r="C12" s="6" t="s">
        <v>28</v>
      </c>
      <c r="D12" s="7" t="s">
        <v>27</v>
      </c>
      <c r="E12" s="52">
        <v>19000</v>
      </c>
      <c r="F12" s="13"/>
      <c r="G12" s="14">
        <f t="shared" ref="G12:G21" si="4">E12*F12</f>
        <v>0</v>
      </c>
      <c r="H12" s="13"/>
      <c r="I12" s="6"/>
      <c r="J12" s="26">
        <f t="shared" si="0"/>
        <v>0</v>
      </c>
      <c r="K12" s="6"/>
      <c r="L12" s="13">
        <v>2</v>
      </c>
      <c r="M12" s="30">
        <f t="shared" si="2"/>
        <v>38000</v>
      </c>
      <c r="N12" s="13"/>
      <c r="O12" s="6">
        <v>4</v>
      </c>
      <c r="P12" s="26">
        <f t="shared" si="3"/>
        <v>76000</v>
      </c>
      <c r="Q12" s="27"/>
      <c r="R12" s="12">
        <f>F12+I12+L12+O12</f>
        <v>6</v>
      </c>
      <c r="S12" s="12">
        <v>0</v>
      </c>
      <c r="T12" s="57"/>
      <c r="U12" s="37">
        <f t="shared" si="1"/>
        <v>114000</v>
      </c>
      <c r="V12" s="57">
        <v>20</v>
      </c>
      <c r="W12" s="68">
        <f>V12-T12-S12-R12</f>
        <v>14</v>
      </c>
      <c r="X12" s="114"/>
    </row>
    <row r="13" spans="2:24" s="32" customFormat="1" ht="35.1" customHeight="1" x14ac:dyDescent="0.3">
      <c r="B13" s="6">
        <v>5</v>
      </c>
      <c r="C13" s="6" t="s">
        <v>19</v>
      </c>
      <c r="D13" s="7" t="s">
        <v>20</v>
      </c>
      <c r="E13" s="52">
        <v>63000</v>
      </c>
      <c r="F13" s="13">
        <v>5</v>
      </c>
      <c r="G13" s="14">
        <f>E13*F13</f>
        <v>315000</v>
      </c>
      <c r="H13" s="23"/>
      <c r="I13" s="6">
        <v>3</v>
      </c>
      <c r="J13" s="26">
        <f t="shared" si="0"/>
        <v>189000</v>
      </c>
      <c r="K13" s="6"/>
      <c r="L13" s="13">
        <v>5</v>
      </c>
      <c r="M13" s="30">
        <f t="shared" si="2"/>
        <v>315000</v>
      </c>
      <c r="N13" s="13"/>
      <c r="O13" s="6">
        <v>1</v>
      </c>
      <c r="P13" s="26">
        <f t="shared" si="3"/>
        <v>63000</v>
      </c>
      <c r="Q13" s="27"/>
      <c r="R13" s="12">
        <v>15</v>
      </c>
      <c r="S13" s="12">
        <v>12</v>
      </c>
      <c r="T13" s="57">
        <v>3</v>
      </c>
      <c r="U13" s="37">
        <f t="shared" si="1"/>
        <v>882000</v>
      </c>
      <c r="V13" s="57">
        <v>72</v>
      </c>
      <c r="W13" s="68">
        <f t="shared" ref="W13:W20" si="5">V13-T13-S13-R13</f>
        <v>42</v>
      </c>
      <c r="X13" s="114"/>
    </row>
    <row r="14" spans="2:24" s="32" customFormat="1" ht="35.1" customHeight="1" x14ac:dyDescent="0.3">
      <c r="B14" s="6">
        <v>6</v>
      </c>
      <c r="C14" s="6" t="s">
        <v>22</v>
      </c>
      <c r="D14" s="7" t="s">
        <v>23</v>
      </c>
      <c r="E14" s="52">
        <v>96000</v>
      </c>
      <c r="F14" s="13">
        <v>1</v>
      </c>
      <c r="G14" s="14">
        <f>E14*F14</f>
        <v>96000</v>
      </c>
      <c r="H14" s="23"/>
      <c r="I14" s="6">
        <v>4</v>
      </c>
      <c r="J14" s="26">
        <f t="shared" si="0"/>
        <v>384000</v>
      </c>
      <c r="K14" s="6"/>
      <c r="L14" s="13">
        <v>2</v>
      </c>
      <c r="M14" s="30">
        <f t="shared" si="2"/>
        <v>192000</v>
      </c>
      <c r="N14" s="13"/>
      <c r="O14" s="6">
        <v>1</v>
      </c>
      <c r="P14" s="26">
        <f t="shared" si="3"/>
        <v>96000</v>
      </c>
      <c r="Q14" s="27"/>
      <c r="R14" s="12">
        <f t="shared" ref="R14:R24" si="6">F14+I14+L14+O14</f>
        <v>8</v>
      </c>
      <c r="S14" s="12">
        <v>1</v>
      </c>
      <c r="T14" s="57">
        <v>2</v>
      </c>
      <c r="U14" s="37">
        <f t="shared" si="1"/>
        <v>768000</v>
      </c>
      <c r="V14" s="57">
        <v>20</v>
      </c>
      <c r="W14" s="68">
        <f t="shared" si="5"/>
        <v>9</v>
      </c>
      <c r="X14" s="114"/>
    </row>
    <row r="15" spans="2:24" s="32" customFormat="1" ht="24.6" customHeight="1" x14ac:dyDescent="0.3">
      <c r="B15" s="6">
        <v>7</v>
      </c>
      <c r="C15" s="6" t="s">
        <v>24</v>
      </c>
      <c r="D15" s="7" t="s">
        <v>39</v>
      </c>
      <c r="E15" s="52">
        <v>43000</v>
      </c>
      <c r="F15" s="13">
        <v>4</v>
      </c>
      <c r="G15" s="14">
        <f>E15*F15</f>
        <v>172000</v>
      </c>
      <c r="H15" s="13"/>
      <c r="I15" s="6">
        <v>2</v>
      </c>
      <c r="J15" s="26">
        <f t="shared" si="0"/>
        <v>86000</v>
      </c>
      <c r="K15" s="6"/>
      <c r="L15" s="13">
        <v>2</v>
      </c>
      <c r="M15" s="30">
        <f t="shared" si="2"/>
        <v>86000</v>
      </c>
      <c r="N15" s="13"/>
      <c r="O15" s="6">
        <v>1</v>
      </c>
      <c r="P15" s="26">
        <f t="shared" si="3"/>
        <v>43000</v>
      </c>
      <c r="Q15" s="27"/>
      <c r="R15" s="12">
        <f t="shared" si="6"/>
        <v>9</v>
      </c>
      <c r="S15" s="12">
        <v>7</v>
      </c>
      <c r="T15" s="57">
        <v>3</v>
      </c>
      <c r="U15" s="37">
        <f t="shared" si="1"/>
        <v>387000</v>
      </c>
      <c r="V15" s="57">
        <v>42</v>
      </c>
      <c r="W15" s="68">
        <f t="shared" si="5"/>
        <v>23</v>
      </c>
      <c r="X15" s="114"/>
    </row>
    <row r="16" spans="2:24" s="32" customFormat="1" ht="25.85" customHeight="1" x14ac:dyDescent="0.3">
      <c r="B16" s="6">
        <v>8</v>
      </c>
      <c r="C16" s="6" t="s">
        <v>25</v>
      </c>
      <c r="D16" s="7" t="s">
        <v>26</v>
      </c>
      <c r="E16" s="52">
        <v>48000</v>
      </c>
      <c r="F16" s="13">
        <v>2</v>
      </c>
      <c r="G16" s="14">
        <f>E16*F16</f>
        <v>96000</v>
      </c>
      <c r="H16" s="13"/>
      <c r="I16" s="6">
        <v>1</v>
      </c>
      <c r="J16" s="26">
        <f t="shared" si="0"/>
        <v>48000</v>
      </c>
      <c r="K16" s="6"/>
      <c r="L16" s="13">
        <v>3</v>
      </c>
      <c r="M16" s="30">
        <f t="shared" si="2"/>
        <v>144000</v>
      </c>
      <c r="N16" s="13"/>
      <c r="O16" s="6">
        <v>2</v>
      </c>
      <c r="P16" s="26">
        <f t="shared" si="3"/>
        <v>96000</v>
      </c>
      <c r="Q16" s="27"/>
      <c r="R16" s="12">
        <f t="shared" si="6"/>
        <v>8</v>
      </c>
      <c r="S16" s="12">
        <v>11</v>
      </c>
      <c r="T16" s="57">
        <v>1</v>
      </c>
      <c r="U16" s="37">
        <f t="shared" si="1"/>
        <v>384000</v>
      </c>
      <c r="V16" s="57">
        <v>42</v>
      </c>
      <c r="W16" s="68">
        <f t="shared" si="5"/>
        <v>22</v>
      </c>
      <c r="X16" s="114"/>
    </row>
    <row r="17" spans="2:24" s="32" customFormat="1" ht="25.85" customHeight="1" x14ac:dyDescent="0.3">
      <c r="B17" s="6">
        <v>9</v>
      </c>
      <c r="C17" s="6" t="s">
        <v>30</v>
      </c>
      <c r="D17" s="7" t="s">
        <v>29</v>
      </c>
      <c r="E17" s="52">
        <v>99000</v>
      </c>
      <c r="F17" s="13"/>
      <c r="G17" s="14">
        <f t="shared" si="4"/>
        <v>0</v>
      </c>
      <c r="H17" s="13"/>
      <c r="I17" s="6"/>
      <c r="J17" s="26">
        <f t="shared" si="0"/>
        <v>0</v>
      </c>
      <c r="K17" s="6"/>
      <c r="L17" s="13">
        <f>1</f>
        <v>1</v>
      </c>
      <c r="M17" s="30">
        <f t="shared" si="2"/>
        <v>99000</v>
      </c>
      <c r="N17" s="13"/>
      <c r="O17" s="6"/>
      <c r="P17" s="26">
        <f t="shared" si="3"/>
        <v>0</v>
      </c>
      <c r="Q17" s="27"/>
      <c r="R17" s="12">
        <f t="shared" si="6"/>
        <v>1</v>
      </c>
      <c r="S17" s="12">
        <v>0</v>
      </c>
      <c r="T17" s="57"/>
      <c r="U17" s="37">
        <f t="shared" si="1"/>
        <v>99000</v>
      </c>
      <c r="V17" s="57">
        <v>5</v>
      </c>
      <c r="W17" s="68">
        <f t="shared" si="5"/>
        <v>4</v>
      </c>
      <c r="X17" s="114"/>
    </row>
    <row r="18" spans="2:24" s="32" customFormat="1" ht="24.6" customHeight="1" x14ac:dyDescent="0.3">
      <c r="B18" s="6">
        <v>10</v>
      </c>
      <c r="C18" s="6" t="s">
        <v>31</v>
      </c>
      <c r="D18" s="7" t="s">
        <v>54</v>
      </c>
      <c r="E18" s="52">
        <v>41000</v>
      </c>
      <c r="F18" s="13">
        <v>1</v>
      </c>
      <c r="G18" s="14">
        <f>E18*F18</f>
        <v>41000</v>
      </c>
      <c r="H18" s="13"/>
      <c r="I18" s="6"/>
      <c r="J18" s="26">
        <f t="shared" si="0"/>
        <v>0</v>
      </c>
      <c r="K18" s="6"/>
      <c r="L18" s="13">
        <v>2</v>
      </c>
      <c r="M18" s="30">
        <f t="shared" si="2"/>
        <v>82000</v>
      </c>
      <c r="N18" s="13"/>
      <c r="O18" s="6"/>
      <c r="P18" s="26">
        <f t="shared" si="3"/>
        <v>0</v>
      </c>
      <c r="Q18" s="27"/>
      <c r="R18" s="12">
        <f t="shared" si="6"/>
        <v>3</v>
      </c>
      <c r="S18" s="12">
        <v>4</v>
      </c>
      <c r="T18" s="57"/>
      <c r="U18" s="37">
        <f t="shared" si="1"/>
        <v>123000</v>
      </c>
      <c r="V18" s="57">
        <v>9</v>
      </c>
      <c r="W18" s="68">
        <f t="shared" si="5"/>
        <v>2</v>
      </c>
      <c r="X18" s="114"/>
    </row>
    <row r="19" spans="2:24" s="32" customFormat="1" ht="22.4" customHeight="1" x14ac:dyDescent="0.3">
      <c r="B19" s="6">
        <v>11</v>
      </c>
      <c r="C19" s="6" t="s">
        <v>33</v>
      </c>
      <c r="D19" s="7" t="s">
        <v>34</v>
      </c>
      <c r="E19" s="52">
        <v>61000</v>
      </c>
      <c r="F19" s="13"/>
      <c r="G19" s="14">
        <f t="shared" si="4"/>
        <v>0</v>
      </c>
      <c r="H19" s="13"/>
      <c r="I19" s="6"/>
      <c r="J19" s="26">
        <f t="shared" si="0"/>
        <v>0</v>
      </c>
      <c r="K19" s="6"/>
      <c r="L19" s="13"/>
      <c r="M19" s="30">
        <f t="shared" si="2"/>
        <v>0</v>
      </c>
      <c r="N19" s="13"/>
      <c r="O19" s="6"/>
      <c r="P19" s="26">
        <f t="shared" si="3"/>
        <v>0</v>
      </c>
      <c r="Q19" s="27"/>
      <c r="R19" s="12">
        <f t="shared" si="6"/>
        <v>0</v>
      </c>
      <c r="S19" s="12">
        <v>2</v>
      </c>
      <c r="T19" s="57"/>
      <c r="U19" s="37">
        <f t="shared" si="1"/>
        <v>0</v>
      </c>
      <c r="V19" s="57">
        <v>9</v>
      </c>
      <c r="W19" s="68">
        <f t="shared" si="5"/>
        <v>7</v>
      </c>
      <c r="X19" s="114"/>
    </row>
    <row r="20" spans="2:24" ht="22.4" customHeight="1" x14ac:dyDescent="0.25">
      <c r="B20" s="6">
        <v>12</v>
      </c>
      <c r="C20" s="6" t="s">
        <v>35</v>
      </c>
      <c r="D20" s="7" t="s">
        <v>36</v>
      </c>
      <c r="E20" s="52">
        <v>64000</v>
      </c>
      <c r="F20" s="22"/>
      <c r="G20" s="14">
        <f t="shared" si="4"/>
        <v>0</v>
      </c>
      <c r="H20" s="16"/>
      <c r="I20" s="6">
        <v>1</v>
      </c>
      <c r="J20" s="26">
        <f t="shared" si="0"/>
        <v>64000</v>
      </c>
      <c r="K20" s="15"/>
      <c r="L20" s="22"/>
      <c r="M20" s="30">
        <f t="shared" si="2"/>
        <v>0</v>
      </c>
      <c r="N20" s="16"/>
      <c r="O20" s="33"/>
      <c r="P20" s="26">
        <f t="shared" si="3"/>
        <v>0</v>
      </c>
      <c r="Q20" s="28"/>
      <c r="R20" s="12">
        <f t="shared" si="6"/>
        <v>1</v>
      </c>
      <c r="S20" s="12">
        <v>4</v>
      </c>
      <c r="T20" s="57"/>
      <c r="U20" s="37">
        <f t="shared" si="1"/>
        <v>64000</v>
      </c>
      <c r="V20" s="57">
        <v>9</v>
      </c>
      <c r="W20" s="68">
        <f t="shared" si="5"/>
        <v>4</v>
      </c>
      <c r="X20" s="115"/>
    </row>
    <row r="21" spans="2:24" ht="38.85" customHeight="1" x14ac:dyDescent="0.25">
      <c r="B21" s="6">
        <v>13</v>
      </c>
      <c r="C21" s="6" t="s">
        <v>37</v>
      </c>
      <c r="D21" s="7" t="s">
        <v>40</v>
      </c>
      <c r="E21" s="52">
        <v>53000</v>
      </c>
      <c r="F21" s="13"/>
      <c r="G21" s="14">
        <f t="shared" si="4"/>
        <v>0</v>
      </c>
      <c r="H21" s="13"/>
      <c r="I21" s="7"/>
      <c r="J21" s="26">
        <f t="shared" si="0"/>
        <v>0</v>
      </c>
      <c r="K21" s="7"/>
      <c r="L21" s="13">
        <v>2</v>
      </c>
      <c r="M21" s="30">
        <f t="shared" si="2"/>
        <v>106000</v>
      </c>
      <c r="N21" s="13"/>
      <c r="O21" s="6">
        <v>1</v>
      </c>
      <c r="P21" s="26">
        <f t="shared" si="3"/>
        <v>53000</v>
      </c>
      <c r="Q21" s="29"/>
      <c r="R21" s="12">
        <f t="shared" si="6"/>
        <v>3</v>
      </c>
      <c r="S21" s="12">
        <v>4</v>
      </c>
      <c r="T21" s="57">
        <v>1</v>
      </c>
      <c r="U21" s="37">
        <f t="shared" si="1"/>
        <v>159000</v>
      </c>
      <c r="V21" s="57">
        <v>9</v>
      </c>
      <c r="W21" s="68">
        <v>16</v>
      </c>
      <c r="X21" s="66" t="s">
        <v>62</v>
      </c>
    </row>
    <row r="22" spans="2:24" ht="46.35" customHeight="1" x14ac:dyDescent="0.25">
      <c r="B22" s="6">
        <v>14</v>
      </c>
      <c r="C22" s="6" t="s">
        <v>48</v>
      </c>
      <c r="D22" s="7" t="s">
        <v>49</v>
      </c>
      <c r="E22" s="52">
        <v>53000</v>
      </c>
      <c r="F22" s="13">
        <v>1</v>
      </c>
      <c r="G22" s="14">
        <f t="shared" ref="G22" si="7">E22*F22</f>
        <v>53000</v>
      </c>
      <c r="H22" s="13"/>
      <c r="I22" s="7"/>
      <c r="J22" s="26">
        <f t="shared" si="0"/>
        <v>0</v>
      </c>
      <c r="K22" s="7"/>
      <c r="L22" s="13"/>
      <c r="M22" s="30">
        <f t="shared" si="2"/>
        <v>0</v>
      </c>
      <c r="N22" s="13"/>
      <c r="O22" s="7"/>
      <c r="P22" s="26">
        <f t="shared" si="3"/>
        <v>0</v>
      </c>
      <c r="Q22" s="29"/>
      <c r="R22" s="12">
        <f t="shared" si="6"/>
        <v>1</v>
      </c>
      <c r="S22" s="12">
        <v>4</v>
      </c>
      <c r="T22" s="57"/>
      <c r="U22" s="37">
        <f t="shared" si="1"/>
        <v>53000</v>
      </c>
      <c r="V22" s="57">
        <v>30</v>
      </c>
      <c r="W22" s="68">
        <v>0</v>
      </c>
      <c r="X22" s="66" t="s">
        <v>62</v>
      </c>
    </row>
    <row r="23" spans="2:24" ht="51.2" customHeight="1" x14ac:dyDescent="0.25">
      <c r="B23" s="6">
        <v>15</v>
      </c>
      <c r="C23" s="6" t="s">
        <v>38</v>
      </c>
      <c r="D23" s="7" t="s">
        <v>41</v>
      </c>
      <c r="E23" s="52">
        <v>8000</v>
      </c>
      <c r="F23" s="20"/>
      <c r="G23" s="14">
        <f>E23*F23</f>
        <v>0</v>
      </c>
      <c r="H23" s="16"/>
      <c r="I23" s="7"/>
      <c r="J23" s="26">
        <f t="shared" si="0"/>
        <v>0</v>
      </c>
      <c r="K23" s="7"/>
      <c r="L23" s="13"/>
      <c r="M23" s="30">
        <f t="shared" si="2"/>
        <v>0</v>
      </c>
      <c r="N23" s="13"/>
      <c r="O23" s="7"/>
      <c r="P23" s="26">
        <f t="shared" si="3"/>
        <v>0</v>
      </c>
      <c r="Q23" s="29"/>
      <c r="R23" s="12">
        <f t="shared" si="6"/>
        <v>0</v>
      </c>
      <c r="S23" s="12">
        <v>0</v>
      </c>
      <c r="T23" s="57">
        <v>6</v>
      </c>
      <c r="U23" s="37">
        <f t="shared" si="1"/>
        <v>0</v>
      </c>
      <c r="V23" s="57">
        <v>30</v>
      </c>
      <c r="W23" s="68">
        <v>24</v>
      </c>
      <c r="X23" s="66" t="s">
        <v>61</v>
      </c>
    </row>
    <row r="24" spans="2:24" ht="27.55" customHeight="1" x14ac:dyDescent="0.25">
      <c r="B24" s="94" t="s">
        <v>44</v>
      </c>
      <c r="C24" s="95"/>
      <c r="D24" s="95"/>
      <c r="E24" s="96"/>
      <c r="F24" s="20">
        <f>SUM(F7:F23)</f>
        <v>26</v>
      </c>
      <c r="G24" s="25">
        <f>SUM(G7:G23)</f>
        <v>1740000</v>
      </c>
      <c r="H24" s="16"/>
      <c r="I24" s="33">
        <f>SUM(I6:I23)</f>
        <v>36</v>
      </c>
      <c r="J24" s="34">
        <f>SUM(J6:J23)</f>
        <v>2823000</v>
      </c>
      <c r="K24" s="7"/>
      <c r="L24" s="20">
        <f>SUM(L6:L22)</f>
        <v>67</v>
      </c>
      <c r="M24" s="39">
        <f>SUM(M6:M23)</f>
        <v>4584000</v>
      </c>
      <c r="N24" s="40"/>
      <c r="O24" s="41">
        <f>SUM(O6:O21)</f>
        <v>43</v>
      </c>
      <c r="P24" s="42">
        <f>SUM(P6:P23)</f>
        <v>3105000</v>
      </c>
      <c r="Q24" s="43"/>
      <c r="R24" s="44">
        <f t="shared" si="6"/>
        <v>172</v>
      </c>
      <c r="S24" s="44">
        <f>SUM(S6:S23)</f>
        <v>69</v>
      </c>
      <c r="T24" s="58"/>
      <c r="U24" s="45"/>
      <c r="V24" s="57"/>
      <c r="W24" s="65"/>
      <c r="X24" s="113"/>
    </row>
    <row r="25" spans="2:24" ht="31.95" customHeight="1" x14ac:dyDescent="0.25">
      <c r="B25" s="93" t="s">
        <v>55</v>
      </c>
      <c r="C25" s="93"/>
      <c r="D25" s="93"/>
      <c r="E25" s="93"/>
      <c r="F25" s="93"/>
      <c r="G25" s="93"/>
      <c r="H25" s="93"/>
      <c r="I25" s="93"/>
      <c r="J25" s="93"/>
      <c r="K25" s="93"/>
      <c r="L25" s="36"/>
      <c r="M25" s="46"/>
      <c r="N25" s="105">
        <f>G24+J24+P24+M24</f>
        <v>12252000</v>
      </c>
      <c r="O25" s="105"/>
      <c r="P25" s="105"/>
      <c r="Q25" s="105"/>
      <c r="R25" s="105"/>
      <c r="S25" s="105"/>
      <c r="T25" s="105"/>
      <c r="U25" s="105"/>
      <c r="V25" s="105"/>
      <c r="W25" s="105"/>
      <c r="X25" s="115"/>
    </row>
  </sheetData>
  <mergeCells count="33">
    <mergeCell ref="B4:B5"/>
    <mergeCell ref="W4:W5"/>
    <mergeCell ref="O4:Q4"/>
    <mergeCell ref="B9:B11"/>
    <mergeCell ref="C9:C11"/>
    <mergeCell ref="D9:D11"/>
    <mergeCell ref="C4:C5"/>
    <mergeCell ref="D4:D5"/>
    <mergeCell ref="T4:T5"/>
    <mergeCell ref="U4:U5"/>
    <mergeCell ref="B6:B7"/>
    <mergeCell ref="C6:C7"/>
    <mergeCell ref="R9:R11"/>
    <mergeCell ref="L4:N4"/>
    <mergeCell ref="X4:X20"/>
    <mergeCell ref="X24:X25"/>
    <mergeCell ref="V4:V5"/>
    <mergeCell ref="I4:K4"/>
    <mergeCell ref="D6:D7"/>
    <mergeCell ref="B2:W2"/>
    <mergeCell ref="B25:K25"/>
    <mergeCell ref="B24:E24"/>
    <mergeCell ref="V9:V11"/>
    <mergeCell ref="W6:W7"/>
    <mergeCell ref="V6:V7"/>
    <mergeCell ref="W9:W11"/>
    <mergeCell ref="F4:H4"/>
    <mergeCell ref="N25:W25"/>
    <mergeCell ref="S6:S7"/>
    <mergeCell ref="E4:E5"/>
    <mergeCell ref="S4:S5"/>
    <mergeCell ref="R4:R5"/>
    <mergeCell ref="S9:S11"/>
  </mergeCells>
  <pageMargins left="0.19" right="0.21" top="0.41" bottom="0.33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5"/>
  <sheetViews>
    <sheetView workbookViewId="0">
      <selection activeCell="A16" sqref="A16:XFD16"/>
    </sheetView>
  </sheetViews>
  <sheetFormatPr defaultRowHeight="15.05" x14ac:dyDescent="0.3"/>
  <cols>
    <col min="2" max="2" width="23.44140625" customWidth="1"/>
    <col min="3" max="3" width="18" customWidth="1"/>
    <col min="4" max="4" width="15" customWidth="1"/>
    <col min="5" max="5" width="17.33203125" customWidth="1"/>
    <col min="6" max="6" width="12.109375" customWidth="1"/>
    <col min="8" max="8" width="13" customWidth="1"/>
    <col min="9" max="9" width="13.44140625" customWidth="1"/>
  </cols>
  <sheetData>
    <row r="2" spans="2:9" ht="39.450000000000003" customHeight="1" x14ac:dyDescent="0.3">
      <c r="B2" s="126" t="s">
        <v>116</v>
      </c>
      <c r="C2" s="126"/>
      <c r="D2" s="126"/>
      <c r="E2" s="126"/>
      <c r="F2" s="126"/>
      <c r="G2" s="126"/>
      <c r="H2" s="126"/>
      <c r="I2" s="126"/>
    </row>
    <row r="3" spans="2:9" x14ac:dyDescent="0.3">
      <c r="B3" s="5" t="s">
        <v>43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94</v>
      </c>
      <c r="H3" s="5" t="s">
        <v>69</v>
      </c>
      <c r="I3" s="5" t="s">
        <v>65</v>
      </c>
    </row>
    <row r="4" spans="2:9" x14ac:dyDescent="0.3">
      <c r="B4" s="7" t="s">
        <v>15</v>
      </c>
      <c r="C4" s="8">
        <v>1</v>
      </c>
      <c r="D4" s="6">
        <v>2</v>
      </c>
      <c r="E4" s="8">
        <v>3</v>
      </c>
      <c r="F4" s="6">
        <v>2</v>
      </c>
      <c r="G4" s="78">
        <v>8</v>
      </c>
      <c r="H4" s="78"/>
      <c r="I4" s="84">
        <f>G4*H4</f>
        <v>0</v>
      </c>
    </row>
    <row r="5" spans="2:9" x14ac:dyDescent="0.3">
      <c r="B5" s="7" t="s">
        <v>93</v>
      </c>
      <c r="C5" s="6">
        <v>3</v>
      </c>
      <c r="D5" s="6">
        <v>3</v>
      </c>
      <c r="E5" s="6">
        <v>3</v>
      </c>
      <c r="F5" s="6">
        <v>3</v>
      </c>
      <c r="G5" s="78">
        <v>12</v>
      </c>
      <c r="H5" s="78"/>
      <c r="I5" s="84">
        <f t="shared" ref="I5:I15" si="0">G5*H5</f>
        <v>0</v>
      </c>
    </row>
    <row r="6" spans="2:9" x14ac:dyDescent="0.3">
      <c r="B6" s="7" t="s">
        <v>20</v>
      </c>
      <c r="C6" s="6">
        <v>3</v>
      </c>
      <c r="D6" s="6">
        <v>3</v>
      </c>
      <c r="E6" s="6">
        <v>3</v>
      </c>
      <c r="F6" s="6">
        <v>3</v>
      </c>
      <c r="G6" s="78">
        <v>12</v>
      </c>
      <c r="H6" s="78"/>
      <c r="I6" s="84">
        <f t="shared" si="0"/>
        <v>0</v>
      </c>
    </row>
    <row r="7" spans="2:9" x14ac:dyDescent="0.3">
      <c r="B7" s="7" t="s">
        <v>23</v>
      </c>
      <c r="C7" s="6"/>
      <c r="D7" s="6"/>
      <c r="E7" s="6"/>
      <c r="F7" s="6">
        <v>1</v>
      </c>
      <c r="G7" s="78">
        <v>1</v>
      </c>
      <c r="H7" s="78"/>
      <c r="I7" s="84">
        <f t="shared" si="0"/>
        <v>0</v>
      </c>
    </row>
    <row r="8" spans="2:9" x14ac:dyDescent="0.3">
      <c r="B8" s="7" t="s">
        <v>39</v>
      </c>
      <c r="C8" s="6">
        <v>1</v>
      </c>
      <c r="D8" s="6">
        <v>2</v>
      </c>
      <c r="E8" s="6">
        <v>2</v>
      </c>
      <c r="F8" s="6">
        <v>2</v>
      </c>
      <c r="G8" s="78">
        <v>7</v>
      </c>
      <c r="H8" s="78"/>
      <c r="I8" s="84">
        <f t="shared" si="0"/>
        <v>0</v>
      </c>
    </row>
    <row r="9" spans="2:9" x14ac:dyDescent="0.3">
      <c r="B9" s="7" t="s">
        <v>26</v>
      </c>
      <c r="C9" s="6">
        <v>2</v>
      </c>
      <c r="D9" s="6">
        <v>2</v>
      </c>
      <c r="E9" s="6">
        <v>4</v>
      </c>
      <c r="F9" s="6">
        <v>3</v>
      </c>
      <c r="G9" s="78">
        <v>11</v>
      </c>
      <c r="H9" s="78"/>
      <c r="I9" s="84">
        <f t="shared" si="0"/>
        <v>0</v>
      </c>
    </row>
    <row r="10" spans="2:9" x14ac:dyDescent="0.3">
      <c r="B10" s="7" t="s">
        <v>29</v>
      </c>
      <c r="C10" s="6"/>
      <c r="D10" s="6"/>
      <c r="E10" s="6"/>
      <c r="F10" s="6"/>
      <c r="G10" s="78">
        <v>0</v>
      </c>
      <c r="H10" s="78"/>
      <c r="I10" s="84">
        <f t="shared" si="0"/>
        <v>0</v>
      </c>
    </row>
    <row r="11" spans="2:9" x14ac:dyDescent="0.3">
      <c r="B11" s="7" t="s">
        <v>54</v>
      </c>
      <c r="C11" s="6">
        <v>1</v>
      </c>
      <c r="D11" s="6">
        <v>1</v>
      </c>
      <c r="E11" s="6">
        <v>1</v>
      </c>
      <c r="F11" s="6">
        <v>1</v>
      </c>
      <c r="G11" s="78">
        <v>4</v>
      </c>
      <c r="H11" s="78"/>
      <c r="I11" s="84">
        <f t="shared" si="0"/>
        <v>0</v>
      </c>
    </row>
    <row r="12" spans="2:9" x14ac:dyDescent="0.3">
      <c r="B12" s="7" t="s">
        <v>34</v>
      </c>
      <c r="C12" s="6">
        <v>1</v>
      </c>
      <c r="D12" s="6"/>
      <c r="E12" s="6">
        <v>1</v>
      </c>
      <c r="F12" s="6"/>
      <c r="G12" s="78">
        <v>2</v>
      </c>
      <c r="H12" s="78"/>
      <c r="I12" s="84">
        <f t="shared" si="0"/>
        <v>0</v>
      </c>
    </row>
    <row r="13" spans="2:9" x14ac:dyDescent="0.3">
      <c r="B13" s="7" t="s">
        <v>36</v>
      </c>
      <c r="C13" s="6">
        <v>1</v>
      </c>
      <c r="D13" s="6">
        <v>1</v>
      </c>
      <c r="E13" s="6">
        <v>1</v>
      </c>
      <c r="F13" s="6">
        <v>1</v>
      </c>
      <c r="G13" s="78">
        <v>4</v>
      </c>
      <c r="H13" s="78"/>
      <c r="I13" s="84">
        <f t="shared" si="0"/>
        <v>0</v>
      </c>
    </row>
    <row r="14" spans="2:9" x14ac:dyDescent="0.3">
      <c r="B14" s="7" t="s">
        <v>40</v>
      </c>
      <c r="C14" s="6">
        <v>1</v>
      </c>
      <c r="D14" s="6">
        <v>1</v>
      </c>
      <c r="E14" s="6">
        <v>1</v>
      </c>
      <c r="F14" s="6">
        <v>1</v>
      </c>
      <c r="G14" s="78">
        <v>4</v>
      </c>
      <c r="H14" s="78"/>
      <c r="I14" s="84">
        <f t="shared" si="0"/>
        <v>0</v>
      </c>
    </row>
    <row r="15" spans="2:9" x14ac:dyDescent="0.3">
      <c r="B15" s="7" t="s">
        <v>47</v>
      </c>
      <c r="C15" s="6">
        <v>1</v>
      </c>
      <c r="D15" s="6">
        <v>1</v>
      </c>
      <c r="E15" s="6">
        <v>1</v>
      </c>
      <c r="F15" s="6">
        <v>1</v>
      </c>
      <c r="G15" s="78">
        <v>4</v>
      </c>
      <c r="H15" s="78"/>
      <c r="I15" s="84">
        <f t="shared" si="0"/>
        <v>0</v>
      </c>
    </row>
  </sheetData>
  <mergeCells count="1">
    <mergeCell ref="B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25"/>
  <sheetViews>
    <sheetView tabSelected="1" workbookViewId="0">
      <selection activeCell="J8" sqref="J8"/>
    </sheetView>
  </sheetViews>
  <sheetFormatPr defaultRowHeight="14.4" x14ac:dyDescent="0.25"/>
  <cols>
    <col min="1" max="1" width="8.88671875" style="3"/>
    <col min="2" max="2" width="15.6640625" style="3" customWidth="1"/>
    <col min="3" max="3" width="23.44140625" style="3" customWidth="1"/>
    <col min="4" max="4" width="16" style="3" customWidth="1"/>
    <col min="5" max="5" width="15.44140625" style="3" customWidth="1"/>
    <col min="6" max="8" width="8.88671875" style="3"/>
    <col min="9" max="9" width="23" style="3" customWidth="1"/>
    <col min="10" max="11" width="8.88671875" style="3"/>
    <col min="12" max="12" width="12.88671875" style="3" customWidth="1"/>
    <col min="13" max="16384" width="8.88671875" style="3"/>
  </cols>
  <sheetData>
    <row r="2" spans="2:13" ht="25.05" customHeight="1" x14ac:dyDescent="0.25">
      <c r="B2" s="128" t="s">
        <v>95</v>
      </c>
      <c r="C2" s="128"/>
      <c r="D2" s="128"/>
      <c r="E2" s="128"/>
    </row>
    <row r="3" spans="2:13" ht="41.95" customHeight="1" x14ac:dyDescent="0.25">
      <c r="B3" s="79"/>
      <c r="C3" s="5" t="s">
        <v>92</v>
      </c>
      <c r="D3" s="49" t="s">
        <v>98</v>
      </c>
      <c r="E3" s="5" t="s">
        <v>10</v>
      </c>
      <c r="I3" s="127" t="s">
        <v>103</v>
      </c>
      <c r="J3" s="127"/>
      <c r="K3" s="127"/>
      <c r="L3" s="127"/>
    </row>
    <row r="4" spans="2:13" ht="41.95" customHeight="1" x14ac:dyDescent="0.25">
      <c r="B4" s="129" t="s">
        <v>1</v>
      </c>
      <c r="C4" s="81" t="s">
        <v>111</v>
      </c>
      <c r="D4" s="81">
        <v>5</v>
      </c>
      <c r="E4" s="81" t="s">
        <v>123</v>
      </c>
      <c r="H4" s="5" t="s">
        <v>0</v>
      </c>
      <c r="I4" s="5" t="s">
        <v>115</v>
      </c>
      <c r="J4" s="49" t="s">
        <v>113</v>
      </c>
      <c r="K4" s="5" t="s">
        <v>114</v>
      </c>
      <c r="L4" s="5" t="s">
        <v>52</v>
      </c>
      <c r="M4" s="51"/>
    </row>
    <row r="5" spans="2:13" x14ac:dyDescent="0.25">
      <c r="B5" s="130"/>
      <c r="C5" s="81" t="s">
        <v>104</v>
      </c>
      <c r="D5" s="81">
        <v>5</v>
      </c>
      <c r="E5" s="81" t="s">
        <v>123</v>
      </c>
      <c r="H5" s="80">
        <v>1</v>
      </c>
      <c r="I5" s="7" t="s">
        <v>111</v>
      </c>
      <c r="J5" s="80">
        <f>D4</f>
        <v>5</v>
      </c>
      <c r="K5" s="7"/>
      <c r="L5" s="7"/>
    </row>
    <row r="6" spans="2:13" x14ac:dyDescent="0.25">
      <c r="B6" s="130"/>
      <c r="C6" s="81" t="s">
        <v>105</v>
      </c>
      <c r="D6" s="81">
        <v>2</v>
      </c>
      <c r="E6" s="81" t="s">
        <v>96</v>
      </c>
      <c r="H6" s="80">
        <v>2</v>
      </c>
      <c r="I6" s="7" t="s">
        <v>104</v>
      </c>
      <c r="J6" s="80">
        <f>D5+D13</f>
        <v>5</v>
      </c>
      <c r="K6" s="7"/>
      <c r="L6" s="7"/>
    </row>
    <row r="7" spans="2:13" x14ac:dyDescent="0.25">
      <c r="B7" s="131"/>
      <c r="C7" s="81" t="s">
        <v>106</v>
      </c>
      <c r="D7" s="81">
        <v>3.5</v>
      </c>
      <c r="E7" s="81" t="s">
        <v>124</v>
      </c>
      <c r="H7" s="80">
        <v>2</v>
      </c>
      <c r="I7" s="7" t="s">
        <v>105</v>
      </c>
      <c r="J7" s="80">
        <f>D6+D11+D19+D24</f>
        <v>16</v>
      </c>
      <c r="K7" s="7"/>
      <c r="L7" s="7"/>
    </row>
    <row r="8" spans="2:13" x14ac:dyDescent="0.25">
      <c r="B8" s="124" t="s">
        <v>51</v>
      </c>
      <c r="C8" s="80" t="s">
        <v>107</v>
      </c>
      <c r="D8" s="80">
        <v>5</v>
      </c>
      <c r="E8" s="80" t="s">
        <v>123</v>
      </c>
      <c r="H8" s="80">
        <v>3</v>
      </c>
      <c r="I8" s="7" t="s">
        <v>106</v>
      </c>
      <c r="J8" s="80">
        <f>D7+D12+D20+D25</f>
        <v>19</v>
      </c>
      <c r="K8" s="7"/>
      <c r="L8" s="7"/>
    </row>
    <row r="9" spans="2:13" x14ac:dyDescent="0.25">
      <c r="B9" s="132"/>
      <c r="C9" s="80" t="s">
        <v>108</v>
      </c>
      <c r="D9" s="80">
        <v>5</v>
      </c>
      <c r="E9" s="80" t="s">
        <v>123</v>
      </c>
      <c r="H9" s="80">
        <v>4</v>
      </c>
      <c r="I9" s="7" t="s">
        <v>107</v>
      </c>
      <c r="J9" s="80">
        <f>D8+D14+D21</f>
        <v>31</v>
      </c>
      <c r="K9" s="7"/>
      <c r="L9" s="7"/>
    </row>
    <row r="10" spans="2:13" x14ac:dyDescent="0.25">
      <c r="B10" s="132"/>
      <c r="C10" s="80" t="s">
        <v>109</v>
      </c>
      <c r="D10" s="80">
        <v>5</v>
      </c>
      <c r="E10" s="80" t="s">
        <v>125</v>
      </c>
      <c r="H10" s="80">
        <v>5</v>
      </c>
      <c r="I10" s="7" t="s">
        <v>108</v>
      </c>
      <c r="J10" s="80">
        <f>D9+D15+D22</f>
        <v>31</v>
      </c>
      <c r="K10" s="7"/>
      <c r="L10" s="7"/>
    </row>
    <row r="11" spans="2:13" x14ac:dyDescent="0.25">
      <c r="B11" s="132"/>
      <c r="C11" s="80" t="s">
        <v>105</v>
      </c>
      <c r="D11" s="80">
        <v>4</v>
      </c>
      <c r="E11" s="80" t="s">
        <v>122</v>
      </c>
      <c r="H11" s="80">
        <v>6</v>
      </c>
      <c r="I11" s="7" t="s">
        <v>109</v>
      </c>
      <c r="J11" s="80">
        <f>D10+D17+D23</f>
        <v>31</v>
      </c>
      <c r="K11" s="7"/>
      <c r="L11" s="7"/>
    </row>
    <row r="12" spans="2:13" x14ac:dyDescent="0.25">
      <c r="B12" s="125"/>
      <c r="C12" s="80" t="s">
        <v>106</v>
      </c>
      <c r="D12" s="80">
        <v>1</v>
      </c>
      <c r="E12" s="80" t="s">
        <v>121</v>
      </c>
      <c r="H12" s="80">
        <v>7</v>
      </c>
      <c r="I12" s="7" t="s">
        <v>110</v>
      </c>
      <c r="J12" s="80">
        <f>D18</f>
        <v>5</v>
      </c>
      <c r="K12" s="7"/>
      <c r="L12" s="7"/>
    </row>
    <row r="13" spans="2:13" x14ac:dyDescent="0.25">
      <c r="B13" s="129" t="s">
        <v>3</v>
      </c>
      <c r="C13" s="81" t="s">
        <v>104</v>
      </c>
      <c r="D13" s="81">
        <v>0</v>
      </c>
      <c r="E13" s="81" t="s">
        <v>97</v>
      </c>
      <c r="H13" s="80">
        <v>8</v>
      </c>
      <c r="I13" s="7" t="s">
        <v>112</v>
      </c>
      <c r="J13" s="80">
        <f>D16</f>
        <v>5</v>
      </c>
      <c r="K13" s="7"/>
      <c r="L13" s="7"/>
    </row>
    <row r="14" spans="2:13" ht="28.8" x14ac:dyDescent="0.25">
      <c r="B14" s="130"/>
      <c r="C14" s="81" t="s">
        <v>107</v>
      </c>
      <c r="D14" s="81">
        <v>5</v>
      </c>
      <c r="E14" s="82" t="s">
        <v>126</v>
      </c>
    </row>
    <row r="15" spans="2:13" ht="28.8" x14ac:dyDescent="0.25">
      <c r="B15" s="130"/>
      <c r="C15" s="81" t="s">
        <v>108</v>
      </c>
      <c r="D15" s="81">
        <v>5</v>
      </c>
      <c r="E15" s="82" t="s">
        <v>127</v>
      </c>
    </row>
    <row r="16" spans="2:13" x14ac:dyDescent="0.25">
      <c r="B16" s="130"/>
      <c r="C16" s="83" t="s">
        <v>112</v>
      </c>
      <c r="D16" s="81">
        <v>5</v>
      </c>
      <c r="E16" s="81" t="s">
        <v>123</v>
      </c>
    </row>
    <row r="17" spans="2:5" x14ac:dyDescent="0.25">
      <c r="B17" s="130"/>
      <c r="C17" s="81" t="s">
        <v>109</v>
      </c>
      <c r="D17" s="81">
        <v>5</v>
      </c>
      <c r="E17" s="81" t="s">
        <v>128</v>
      </c>
    </row>
    <row r="18" spans="2:5" x14ac:dyDescent="0.25">
      <c r="B18" s="130"/>
      <c r="C18" s="81" t="s">
        <v>110</v>
      </c>
      <c r="D18" s="81">
        <v>5</v>
      </c>
      <c r="E18" s="81" t="s">
        <v>129</v>
      </c>
    </row>
    <row r="19" spans="2:5" x14ac:dyDescent="0.25">
      <c r="B19" s="130"/>
      <c r="C19" s="81" t="s">
        <v>105</v>
      </c>
      <c r="D19" s="81">
        <v>0</v>
      </c>
      <c r="E19" s="81" t="s">
        <v>99</v>
      </c>
    </row>
    <row r="20" spans="2:5" x14ac:dyDescent="0.25">
      <c r="B20" s="131"/>
      <c r="C20" s="81" t="s">
        <v>106</v>
      </c>
      <c r="D20" s="81">
        <v>3.5</v>
      </c>
      <c r="E20" s="81" t="s">
        <v>124</v>
      </c>
    </row>
    <row r="21" spans="2:5" x14ac:dyDescent="0.25">
      <c r="B21" s="124" t="s">
        <v>4</v>
      </c>
      <c r="C21" s="80" t="s">
        <v>107</v>
      </c>
      <c r="D21" s="80">
        <v>21</v>
      </c>
      <c r="E21" s="80" t="s">
        <v>100</v>
      </c>
    </row>
    <row r="22" spans="2:5" x14ac:dyDescent="0.25">
      <c r="B22" s="132"/>
      <c r="C22" s="80" t="s">
        <v>108</v>
      </c>
      <c r="D22" s="80">
        <v>21</v>
      </c>
      <c r="E22" s="80" t="s">
        <v>100</v>
      </c>
    </row>
    <row r="23" spans="2:5" x14ac:dyDescent="0.25">
      <c r="B23" s="132"/>
      <c r="C23" s="80" t="s">
        <v>109</v>
      </c>
      <c r="D23" s="80">
        <v>21</v>
      </c>
      <c r="E23" s="80" t="s">
        <v>100</v>
      </c>
    </row>
    <row r="24" spans="2:5" x14ac:dyDescent="0.25">
      <c r="B24" s="132"/>
      <c r="C24" s="80" t="s">
        <v>105</v>
      </c>
      <c r="D24" s="80">
        <v>10</v>
      </c>
      <c r="E24" s="80" t="s">
        <v>102</v>
      </c>
    </row>
    <row r="25" spans="2:5" x14ac:dyDescent="0.25">
      <c r="B25" s="125"/>
      <c r="C25" s="80" t="s">
        <v>106</v>
      </c>
      <c r="D25" s="80">
        <v>11</v>
      </c>
      <c r="E25" s="80" t="s">
        <v>101</v>
      </c>
    </row>
  </sheetData>
  <mergeCells count="6">
    <mergeCell ref="B21:B25"/>
    <mergeCell ref="I3:L3"/>
    <mergeCell ref="B2:E2"/>
    <mergeCell ref="B4:B7"/>
    <mergeCell ref="B8:B12"/>
    <mergeCell ref="B13:B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2:O28"/>
  <sheetViews>
    <sheetView topLeftCell="B1" workbookViewId="0">
      <selection activeCell="F16" sqref="F16"/>
    </sheetView>
  </sheetViews>
  <sheetFormatPr defaultColWidth="8.88671875" defaultRowHeight="14.4" x14ac:dyDescent="0.25"/>
  <cols>
    <col min="1" max="2" width="8.88671875" style="3"/>
    <col min="3" max="3" width="6.109375" style="3" customWidth="1"/>
    <col min="4" max="4" width="26.109375" style="3" customWidth="1"/>
    <col min="5" max="5" width="15.44140625" style="3" customWidth="1"/>
    <col min="6" max="6" width="7.109375" style="3" customWidth="1"/>
    <col min="7" max="8" width="15.44140625" style="3" customWidth="1"/>
    <col min="9" max="10" width="8.88671875" style="3"/>
    <col min="11" max="11" width="6" style="3" customWidth="1"/>
    <col min="12" max="12" width="13.109375" style="3" customWidth="1"/>
    <col min="13" max="13" width="8.88671875" style="3"/>
    <col min="14" max="14" width="16.33203125" style="3" customWidth="1"/>
    <col min="15" max="15" width="16" style="3" customWidth="1"/>
    <col min="16" max="16384" width="8.88671875" style="3"/>
  </cols>
  <sheetData>
    <row r="2" spans="3:15" x14ac:dyDescent="0.25">
      <c r="C2" s="86" t="s">
        <v>12</v>
      </c>
      <c r="D2" s="86"/>
      <c r="E2" s="86"/>
      <c r="F2" s="86"/>
      <c r="G2" s="86"/>
      <c r="H2" s="86"/>
      <c r="I2" s="86"/>
      <c r="K2" s="4"/>
    </row>
    <row r="3" spans="3:15" x14ac:dyDescent="0.25">
      <c r="C3" s="2"/>
      <c r="D3" s="2"/>
      <c r="E3" s="2"/>
      <c r="F3" s="2"/>
      <c r="G3" s="2"/>
      <c r="H3" s="2"/>
      <c r="I3" s="2"/>
      <c r="K3" s="4"/>
    </row>
    <row r="4" spans="3:15" ht="25.2" customHeight="1" x14ac:dyDescent="0.25">
      <c r="C4" s="133" t="s">
        <v>63</v>
      </c>
      <c r="D4" s="133"/>
      <c r="E4" s="133"/>
      <c r="F4" s="133"/>
      <c r="G4" s="133"/>
      <c r="H4" s="133"/>
      <c r="I4" s="60"/>
      <c r="J4" s="147" t="s">
        <v>78</v>
      </c>
      <c r="K4" s="148"/>
      <c r="L4" s="149"/>
      <c r="M4" s="142" t="s">
        <v>88</v>
      </c>
      <c r="N4" s="142"/>
      <c r="O4" s="76">
        <v>12252000</v>
      </c>
    </row>
    <row r="5" spans="3:15" ht="26.3" customHeight="1" x14ac:dyDescent="0.25">
      <c r="C5" s="5" t="s">
        <v>0</v>
      </c>
      <c r="D5" s="5" t="s">
        <v>64</v>
      </c>
      <c r="E5" s="5" t="s">
        <v>69</v>
      </c>
      <c r="F5" s="5" t="s">
        <v>58</v>
      </c>
      <c r="G5" s="5" t="s">
        <v>65</v>
      </c>
      <c r="H5" s="5" t="s">
        <v>10</v>
      </c>
      <c r="J5" s="62">
        <v>500000</v>
      </c>
      <c r="K5" s="7">
        <v>14</v>
      </c>
      <c r="L5" s="62">
        <f t="shared" ref="L5:L13" si="0">J5*K5</f>
        <v>7000000</v>
      </c>
      <c r="M5" s="143" t="s">
        <v>85</v>
      </c>
      <c r="N5" s="144"/>
      <c r="O5" s="62">
        <f>G14</f>
        <v>658828</v>
      </c>
    </row>
    <row r="6" spans="3:15" x14ac:dyDescent="0.25">
      <c r="C6" s="35">
        <v>1</v>
      </c>
      <c r="D6" s="7" t="s">
        <v>66</v>
      </c>
      <c r="E6" s="62">
        <v>165000</v>
      </c>
      <c r="F6" s="7">
        <v>1</v>
      </c>
      <c r="G6" s="62">
        <f>E6*F6</f>
        <v>165000</v>
      </c>
      <c r="H6" s="63" t="s">
        <v>70</v>
      </c>
      <c r="J6" s="62">
        <v>200000</v>
      </c>
      <c r="K6" s="7">
        <v>11</v>
      </c>
      <c r="L6" s="62">
        <f t="shared" si="0"/>
        <v>2200000</v>
      </c>
      <c r="M6" s="145" t="s">
        <v>86</v>
      </c>
      <c r="N6" s="146"/>
      <c r="O6" s="62">
        <v>800000</v>
      </c>
    </row>
    <row r="7" spans="3:15" ht="43.2" x14ac:dyDescent="0.25">
      <c r="C7" s="35">
        <v>2</v>
      </c>
      <c r="D7" s="7" t="s">
        <v>67</v>
      </c>
      <c r="E7" s="62">
        <v>22600</v>
      </c>
      <c r="F7" s="7">
        <v>2</v>
      </c>
      <c r="G7" s="62">
        <f>E7*F7+20000</f>
        <v>65200</v>
      </c>
      <c r="H7" s="74" t="s">
        <v>83</v>
      </c>
      <c r="J7" s="62">
        <v>100000</v>
      </c>
      <c r="K7" s="7">
        <v>7</v>
      </c>
      <c r="L7" s="62">
        <f t="shared" si="0"/>
        <v>700000</v>
      </c>
      <c r="M7" s="142" t="s">
        <v>89</v>
      </c>
      <c r="N7" s="142"/>
      <c r="O7" s="76">
        <f>O4-L14-O5-O6</f>
        <v>208172</v>
      </c>
    </row>
    <row r="8" spans="3:15" x14ac:dyDescent="0.25">
      <c r="C8" s="35">
        <v>3</v>
      </c>
      <c r="D8" s="7" t="s">
        <v>68</v>
      </c>
      <c r="E8" s="62">
        <v>22900</v>
      </c>
      <c r="F8" s="7">
        <v>1</v>
      </c>
      <c r="G8" s="62">
        <f>E8*F8+7200</f>
        <v>30100</v>
      </c>
      <c r="H8" s="63" t="s">
        <v>71</v>
      </c>
      <c r="J8" s="62">
        <v>50000</v>
      </c>
      <c r="K8" s="7">
        <v>8</v>
      </c>
      <c r="L8" s="62">
        <f t="shared" si="0"/>
        <v>400000</v>
      </c>
    </row>
    <row r="9" spans="3:15" x14ac:dyDescent="0.25">
      <c r="C9" s="35">
        <v>4</v>
      </c>
      <c r="D9" s="7" t="s">
        <v>117</v>
      </c>
      <c r="E9" s="62">
        <v>28300</v>
      </c>
      <c r="F9" s="7">
        <v>1</v>
      </c>
      <c r="G9" s="62">
        <v>107800</v>
      </c>
      <c r="H9" s="7"/>
      <c r="J9" s="62">
        <v>20000</v>
      </c>
      <c r="K9" s="7">
        <v>10</v>
      </c>
      <c r="L9" s="62">
        <f t="shared" si="0"/>
        <v>200000</v>
      </c>
    </row>
    <row r="10" spans="3:15" x14ac:dyDescent="0.25">
      <c r="C10" s="35">
        <v>5</v>
      </c>
      <c r="D10" s="7" t="s">
        <v>118</v>
      </c>
      <c r="E10" s="62">
        <v>21000</v>
      </c>
      <c r="F10" s="7">
        <v>1</v>
      </c>
      <c r="G10" s="62">
        <f t="shared" ref="G10:G25" si="1">E10*F10</f>
        <v>21000</v>
      </c>
      <c r="H10" s="7"/>
      <c r="J10" s="62">
        <v>10000</v>
      </c>
      <c r="K10" s="7">
        <v>7</v>
      </c>
      <c r="L10" s="62">
        <f t="shared" si="0"/>
        <v>70000</v>
      </c>
      <c r="O10" s="77"/>
    </row>
    <row r="11" spans="3:15" x14ac:dyDescent="0.25">
      <c r="C11" s="35">
        <v>6</v>
      </c>
      <c r="D11" s="7" t="s">
        <v>79</v>
      </c>
      <c r="E11" s="62">
        <v>55200</v>
      </c>
      <c r="F11" s="7">
        <v>1</v>
      </c>
      <c r="G11" s="62">
        <f t="shared" si="1"/>
        <v>55200</v>
      </c>
      <c r="H11" s="7"/>
      <c r="J11" s="62">
        <v>5000</v>
      </c>
      <c r="K11" s="7">
        <v>3</v>
      </c>
      <c r="L11" s="62">
        <f t="shared" si="0"/>
        <v>15000</v>
      </c>
    </row>
    <row r="12" spans="3:15" ht="29" customHeight="1" x14ac:dyDescent="0.25">
      <c r="C12" s="35">
        <v>7</v>
      </c>
      <c r="D12" s="64" t="s">
        <v>75</v>
      </c>
      <c r="E12" s="62">
        <v>154528</v>
      </c>
      <c r="F12" s="7">
        <v>1</v>
      </c>
      <c r="G12" s="62">
        <f t="shared" si="1"/>
        <v>154528</v>
      </c>
      <c r="H12" s="7"/>
      <c r="J12" s="62">
        <v>2000</v>
      </c>
      <c r="K12" s="7"/>
      <c r="L12" s="62">
        <f t="shared" si="0"/>
        <v>0</v>
      </c>
      <c r="N12" s="77"/>
    </row>
    <row r="13" spans="3:15" x14ac:dyDescent="0.25">
      <c r="C13" s="70">
        <v>8</v>
      </c>
      <c r="D13" s="71" t="s">
        <v>82</v>
      </c>
      <c r="E13" s="72">
        <v>60000</v>
      </c>
      <c r="F13" s="73">
        <v>1</v>
      </c>
      <c r="G13" s="62">
        <f t="shared" si="1"/>
        <v>60000</v>
      </c>
      <c r="H13" s="7"/>
      <c r="J13" s="62">
        <v>1000</v>
      </c>
      <c r="K13" s="7"/>
      <c r="L13" s="62">
        <f t="shared" si="0"/>
        <v>0</v>
      </c>
    </row>
    <row r="14" spans="3:15" ht="23.8" customHeight="1" x14ac:dyDescent="0.25">
      <c r="C14" s="151" t="s">
        <v>77</v>
      </c>
      <c r="D14" s="151"/>
      <c r="E14" s="151"/>
      <c r="F14" s="151"/>
      <c r="G14" s="152">
        <f>SUM(G6:G13)</f>
        <v>658828</v>
      </c>
      <c r="H14" s="152"/>
      <c r="J14" s="140" t="s">
        <v>87</v>
      </c>
      <c r="K14" s="141"/>
      <c r="L14" s="76">
        <f>SUM(L5:L13)</f>
        <v>10585000</v>
      </c>
    </row>
    <row r="15" spans="3:15" ht="23.8" customHeight="1" x14ac:dyDescent="0.25">
      <c r="C15" s="159"/>
      <c r="D15" s="159"/>
      <c r="E15" s="159"/>
      <c r="F15" s="159"/>
      <c r="G15" s="153"/>
      <c r="H15" s="153"/>
      <c r="J15" s="150"/>
      <c r="K15" s="150"/>
    </row>
    <row r="16" spans="3:15" ht="23.8" customHeight="1" x14ac:dyDescent="0.25">
      <c r="C16" s="157"/>
      <c r="D16" s="157" t="s">
        <v>119</v>
      </c>
      <c r="E16" s="157"/>
      <c r="F16" s="157" t="s">
        <v>120</v>
      </c>
      <c r="G16" s="158"/>
      <c r="H16" s="158"/>
      <c r="J16" s="150"/>
      <c r="K16" s="150"/>
    </row>
    <row r="17" spans="3:11" ht="23.8" customHeight="1" x14ac:dyDescent="0.25">
      <c r="C17" s="157"/>
      <c r="D17" s="157"/>
      <c r="E17" s="157"/>
      <c r="F17" s="157"/>
      <c r="G17" s="158"/>
      <c r="H17" s="158"/>
      <c r="J17" s="150"/>
      <c r="K17" s="150"/>
    </row>
    <row r="18" spans="3:11" ht="23.8" customHeight="1" x14ac:dyDescent="0.25">
      <c r="C18" s="157"/>
      <c r="D18" s="157"/>
      <c r="E18" s="157"/>
      <c r="F18" s="157"/>
      <c r="G18" s="158"/>
      <c r="H18" s="158"/>
      <c r="J18" s="150"/>
      <c r="K18" s="150"/>
    </row>
    <row r="19" spans="3:11" ht="23.8" customHeight="1" x14ac:dyDescent="0.25">
      <c r="C19" s="157"/>
      <c r="D19" s="157"/>
      <c r="E19" s="157"/>
      <c r="F19" s="157"/>
      <c r="G19" s="158"/>
      <c r="H19" s="158"/>
      <c r="J19" s="150"/>
      <c r="K19" s="150"/>
    </row>
    <row r="20" spans="3:11" ht="23.8" customHeight="1" x14ac:dyDescent="0.25">
      <c r="C20" s="157"/>
      <c r="D20" s="157"/>
      <c r="E20" s="157"/>
      <c r="F20" s="157"/>
      <c r="G20" s="158"/>
      <c r="H20" s="158"/>
    </row>
    <row r="21" spans="3:11" ht="15.05" customHeight="1" x14ac:dyDescent="0.25">
      <c r="C21" s="154">
        <v>9</v>
      </c>
      <c r="D21" s="29" t="s">
        <v>72</v>
      </c>
      <c r="E21" s="155">
        <v>1458000</v>
      </c>
      <c r="F21" s="29">
        <v>1</v>
      </c>
      <c r="G21" s="156">
        <f t="shared" si="1"/>
        <v>1458000</v>
      </c>
      <c r="H21" s="138" t="s">
        <v>76</v>
      </c>
    </row>
    <row r="22" spans="3:11" x14ac:dyDescent="0.25">
      <c r="C22" s="35">
        <v>10</v>
      </c>
      <c r="D22" s="7" t="s">
        <v>73</v>
      </c>
      <c r="E22" s="61">
        <v>810000</v>
      </c>
      <c r="F22" s="7">
        <v>1</v>
      </c>
      <c r="G22" s="62">
        <f t="shared" si="1"/>
        <v>810000</v>
      </c>
      <c r="H22" s="138"/>
    </row>
    <row r="23" spans="3:11" x14ac:dyDescent="0.25">
      <c r="C23" s="35">
        <v>11</v>
      </c>
      <c r="D23" s="7" t="s">
        <v>80</v>
      </c>
      <c r="E23" s="61">
        <v>90000</v>
      </c>
      <c r="F23" s="7">
        <v>1</v>
      </c>
      <c r="G23" s="62">
        <f t="shared" si="1"/>
        <v>90000</v>
      </c>
      <c r="H23" s="138"/>
    </row>
    <row r="24" spans="3:11" ht="14.4" customHeight="1" x14ac:dyDescent="0.25">
      <c r="C24" s="35">
        <v>12</v>
      </c>
      <c r="D24" s="7" t="s">
        <v>81</v>
      </c>
      <c r="E24" s="61">
        <f>470000+29000</f>
        <v>499000</v>
      </c>
      <c r="F24" s="7">
        <v>1</v>
      </c>
      <c r="G24" s="62">
        <f t="shared" si="1"/>
        <v>499000</v>
      </c>
      <c r="H24" s="138"/>
    </row>
    <row r="25" spans="3:11" x14ac:dyDescent="0.25">
      <c r="C25" s="35">
        <v>13</v>
      </c>
      <c r="D25" s="7" t="s">
        <v>74</v>
      </c>
      <c r="E25" s="61">
        <v>100400</v>
      </c>
      <c r="F25" s="7">
        <v>1</v>
      </c>
      <c r="G25" s="62">
        <f t="shared" si="1"/>
        <v>100400</v>
      </c>
      <c r="H25" s="139"/>
    </row>
    <row r="26" spans="3:11" x14ac:dyDescent="0.25">
      <c r="C26" s="35">
        <v>14</v>
      </c>
      <c r="D26" s="7" t="s">
        <v>90</v>
      </c>
      <c r="E26" s="61"/>
      <c r="F26" s="7"/>
      <c r="G26" s="62"/>
      <c r="H26" s="69"/>
    </row>
    <row r="27" spans="3:11" x14ac:dyDescent="0.25">
      <c r="C27" s="35">
        <v>15</v>
      </c>
      <c r="D27" s="7" t="s">
        <v>91</v>
      </c>
      <c r="E27" s="61"/>
      <c r="F27" s="7"/>
      <c r="G27" s="62"/>
      <c r="H27" s="69"/>
    </row>
    <row r="28" spans="3:11" ht="27.55" customHeight="1" x14ac:dyDescent="0.25">
      <c r="C28" s="134" t="s">
        <v>44</v>
      </c>
      <c r="D28" s="135"/>
      <c r="E28" s="135"/>
      <c r="F28" s="136"/>
      <c r="G28" s="137">
        <f>SUM(G6:G12)+SUM(G21:G25)</f>
        <v>3556228</v>
      </c>
      <c r="H28" s="137"/>
    </row>
  </sheetData>
  <mergeCells count="13">
    <mergeCell ref="J14:K14"/>
    <mergeCell ref="M4:N4"/>
    <mergeCell ref="M7:N7"/>
    <mergeCell ref="M5:N5"/>
    <mergeCell ref="M6:N6"/>
    <mergeCell ref="J4:L4"/>
    <mergeCell ref="C2:I2"/>
    <mergeCell ref="C4:H4"/>
    <mergeCell ref="C28:F28"/>
    <mergeCell ref="G28:H28"/>
    <mergeCell ref="H21:H25"/>
    <mergeCell ref="C14:F14"/>
    <mergeCell ref="G14:H14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Nhập</vt:lpstr>
      <vt:lpstr>Doanh thu</vt:lpstr>
      <vt:lpstr>Hàng ăn thử</vt:lpstr>
      <vt:lpstr>Tiền tăng ca</vt:lpstr>
      <vt:lpstr>Chi</vt:lpstr>
      <vt:lpstr>Chi!Print_Area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2024-10-01T01:36:00Z</cp:lastPrinted>
  <dcterms:created xsi:type="dcterms:W3CDTF">2024-09-28T05:45:34Z</dcterms:created>
  <dcterms:modified xsi:type="dcterms:W3CDTF">2024-10-01T01:58:34Z</dcterms:modified>
</cp:coreProperties>
</file>