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0" yWindow="0" windowWidth="23925" windowHeight="7440"/>
  </bookViews>
  <sheets>
    <sheet name="Doi chieu SG" sheetId="4" r:id="rId1"/>
    <sheet name="Doi chieu HN" sheetId="2" r:id="rId2"/>
    <sheet name="CN Hàng tặng" sheetId="5" r:id="rId3"/>
  </sheets>
  <definedNames>
    <definedName name="_xlnm._FilterDatabase" localSheetId="0" hidden="1">'Doi chieu SG'!$A$6:$M$55</definedName>
  </definedNames>
  <calcPr calcId="162913"/>
</workbook>
</file>

<file path=xl/calcChain.xml><?xml version="1.0" encoding="utf-8"?>
<calcChain xmlns="http://schemas.openxmlformats.org/spreadsheetml/2006/main">
  <c r="G47" i="4" l="1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33" i="4"/>
  <c r="F47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33" i="4"/>
  <c r="E47" i="4"/>
  <c r="E40" i="4"/>
  <c r="E41" i="4"/>
  <c r="E46" i="4"/>
  <c r="E45" i="4"/>
  <c r="E44" i="4"/>
  <c r="E43" i="4"/>
  <c r="E42" i="4"/>
  <c r="E39" i="4"/>
  <c r="E33" i="4"/>
  <c r="E34" i="4"/>
  <c r="E35" i="4"/>
  <c r="E36" i="4"/>
  <c r="E37" i="4"/>
  <c r="E38" i="4"/>
  <c r="D39" i="4"/>
  <c r="D38" i="4"/>
  <c r="H9" i="5" l="1"/>
  <c r="H10" i="5"/>
  <c r="F4" i="5"/>
  <c r="H4" i="5" s="1"/>
  <c r="F5" i="5"/>
  <c r="H5" i="5" s="1"/>
  <c r="F6" i="5"/>
  <c r="H6" i="5" s="1"/>
  <c r="F7" i="5"/>
  <c r="H7" i="5" s="1"/>
  <c r="F8" i="5"/>
  <c r="H8" i="5" s="1"/>
  <c r="F9" i="5"/>
  <c r="F10" i="5"/>
  <c r="F11" i="5"/>
  <c r="H11" i="5" s="1"/>
  <c r="F12" i="5"/>
  <c r="H12" i="5" s="1"/>
  <c r="F13" i="5"/>
  <c r="H13" i="5" s="1"/>
  <c r="F14" i="5"/>
  <c r="H14" i="5" s="1"/>
  <c r="F3" i="5"/>
  <c r="H3" i="5" s="1"/>
  <c r="H15" i="5" l="1"/>
  <c r="F49" i="2"/>
  <c r="F48" i="2"/>
  <c r="F47" i="2"/>
  <c r="E26" i="4"/>
  <c r="F26" i="4"/>
  <c r="F51" i="4" s="1"/>
  <c r="H26" i="4"/>
  <c r="I26" i="4"/>
  <c r="J26" i="4"/>
  <c r="K26" i="4"/>
  <c r="D26" i="4"/>
  <c r="F32" i="2" l="1"/>
  <c r="I29" i="2" l="1"/>
  <c r="E15" i="2" l="1"/>
  <c r="D15" i="2"/>
  <c r="J28" i="4" l="1"/>
  <c r="J30" i="4" s="1"/>
  <c r="K28" i="4"/>
  <c r="K30" i="4" s="1"/>
  <c r="I34" i="2" l="1"/>
  <c r="I36" i="2" s="1"/>
  <c r="I38" i="2" s="1"/>
  <c r="J34" i="2"/>
  <c r="J36" i="2" s="1"/>
  <c r="H28" i="4" l="1"/>
  <c r="H30" i="4" s="1"/>
  <c r="F28" i="4"/>
  <c r="F30" i="4" s="1"/>
  <c r="E28" i="4"/>
  <c r="E30" i="4" s="1"/>
  <c r="D28" i="4"/>
  <c r="I28" i="4"/>
  <c r="I30" i="4" s="1"/>
  <c r="G34" i="2"/>
  <c r="H34" i="2"/>
  <c r="H36" i="2" s="1"/>
  <c r="H38" i="2" s="1"/>
  <c r="D30" i="4" l="1"/>
  <c r="D31" i="4" s="1"/>
  <c r="G36" i="2"/>
  <c r="G38" i="2" s="1"/>
  <c r="J38" i="2"/>
  <c r="D53" i="4" l="1"/>
  <c r="F34" i="2"/>
  <c r="F36" i="2" s="1"/>
  <c r="F38" i="2" l="1"/>
  <c r="D34" i="2"/>
  <c r="E34" i="2" l="1"/>
  <c r="E36" i="2" s="1"/>
  <c r="E38" i="2" s="1"/>
  <c r="D36" i="2"/>
  <c r="D38" i="2" s="1"/>
  <c r="D39" i="2" l="1"/>
  <c r="D54" i="4" l="1"/>
  <c r="D55" i="4" s="1"/>
</calcChain>
</file>

<file path=xl/sharedStrings.xml><?xml version="1.0" encoding="utf-8"?>
<sst xmlns="http://schemas.openxmlformats.org/spreadsheetml/2006/main" count="208" uniqueCount="99">
  <si>
    <t>Đơn giá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</si>
  <si>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</si>
  <si>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</si>
  <si>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</si>
  <si>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</si>
  <si>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</si>
  <si>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</si>
  <si>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</si>
  <si>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</si>
  <si>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</si>
  <si>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</si>
  <si>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</si>
  <si>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</si>
  <si>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</si>
  <si>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Sườn heo XK</t>
  </si>
  <si>
    <t>Chân gà TM</t>
  </si>
  <si>
    <t>Gà XD 500G</t>
  </si>
  <si>
    <t>Chân gà XD</t>
  </si>
  <si>
    <t>BẢNG TỔNG HỢP ĐỐI CHIẾU XUẤT HÀNG - TPHCM</t>
  </si>
  <si>
    <t>Gà XK 300G</t>
  </si>
  <si>
    <t>HN</t>
  </si>
  <si>
    <t>TPHCM</t>
  </si>
  <si>
    <t>Tổng</t>
  </si>
  <si>
    <t>Gà 300</t>
  </si>
  <si>
    <t>Sườn 200G</t>
  </si>
  <si>
    <t>Giò lụa 500G</t>
  </si>
  <si>
    <t>Giò tai 500G</t>
  </si>
  <si>
    <t>Từ ngày 01 đến ngày 31 tháng 01  năm 2024</t>
  </si>
  <si>
    <t>Từ ngày 01 đến ngày 31 tháng  01  năm 2024</t>
  </si>
  <si>
    <t>02/01/2024</t>
  </si>
  <si>
    <t>Gói</t>
  </si>
  <si>
    <t>03/01/2024</t>
  </si>
  <si>
    <t>06/01/2024</t>
  </si>
  <si>
    <t>04/01/2024</t>
  </si>
  <si>
    <t>05/01/2024</t>
  </si>
  <si>
    <t>08/01/2024</t>
  </si>
  <si>
    <t>09/01/2024</t>
  </si>
  <si>
    <t>10/01/2024</t>
  </si>
  <si>
    <t>11/01/2024</t>
  </si>
  <si>
    <t>12/01/2024</t>
  </si>
  <si>
    <t>13/01/2024</t>
  </si>
  <si>
    <t>15/01/2024</t>
  </si>
  <si>
    <t>16/01/2024</t>
  </si>
  <si>
    <t>17/01/2024</t>
  </si>
  <si>
    <t>18/01/2024</t>
  </si>
  <si>
    <t>19/01/2024</t>
  </si>
  <si>
    <t>20/01/2024</t>
  </si>
  <si>
    <t xml:space="preserve">Tổng 2 lần làm hàng mẫu cho khách ăn thử </t>
  </si>
  <si>
    <t>Chân giò = 420 khay</t>
  </si>
  <si>
    <t>Gà muối = 420 khay</t>
  </si>
  <si>
    <t>Gà xì dầu = 423 khay</t>
  </si>
  <si>
    <t>22/01/ 2024</t>
  </si>
  <si>
    <t>23/01/2024</t>
  </si>
  <si>
    <t>24/01/2024</t>
  </si>
  <si>
    <t>25/01/2024</t>
  </si>
  <si>
    <t>26/01/2024</t>
  </si>
  <si>
    <t>27/01/2024</t>
  </si>
  <si>
    <t>Chốt công nợ T01/2024:</t>
  </si>
  <si>
    <t>29/01/2024</t>
  </si>
  <si>
    <t>28/01/2024</t>
  </si>
  <si>
    <t>30/01/2024</t>
  </si>
  <si>
    <t>31/01/2024</t>
  </si>
  <si>
    <t>06/1/2024</t>
  </si>
  <si>
    <t>22/01/2024</t>
  </si>
  <si>
    <t>Dư 2 gà xì dầu</t>
  </si>
  <si>
    <t>không nhận 3 gà XD</t>
  </si>
  <si>
    <t>Tên sản phẩm</t>
  </si>
  <si>
    <t>Hà Nội</t>
  </si>
  <si>
    <t>Sài Gòn</t>
  </si>
  <si>
    <t>Thành tiền</t>
  </si>
  <si>
    <t>Chân giò muối 300g</t>
  </si>
  <si>
    <t>Gà muối 500g</t>
  </si>
  <si>
    <t>Chả cốm 300g</t>
  </si>
  <si>
    <t>Chả nướng 300g</t>
  </si>
  <si>
    <t>Mọc nấm hương 300g</t>
  </si>
  <si>
    <t>Gà xì dầu 500g</t>
  </si>
  <si>
    <t>Giò tai nấm hương 500g</t>
  </si>
  <si>
    <t>Chân giò muối 500g</t>
  </si>
  <si>
    <t>Tai heo muối 200g</t>
  </si>
  <si>
    <t>Gà muối hun khói 200g</t>
  </si>
  <si>
    <t>Chân giò muối 200g</t>
  </si>
  <si>
    <t>Gà xì dầu 200g</t>
  </si>
  <si>
    <t>Khay</t>
  </si>
  <si>
    <t>Hàng sampling</t>
  </si>
  <si>
    <t>BẢNG KÊ CHI TIẾT HÀNG QUÀ TĂNG CỦA CÔNG TY NGỌC THƠM (HN+SG)</t>
  </si>
  <si>
    <t>Row Labels</t>
  </si>
  <si>
    <t>Sum of Số lượng</t>
  </si>
  <si>
    <t>Chân gà thảo mộc 150g</t>
  </si>
  <si>
    <t>Chân gà xì dầu 150g</t>
  </si>
  <si>
    <t>Chân giò heo muối 300g</t>
  </si>
  <si>
    <t>Chân giò heo muối 500g</t>
  </si>
  <si>
    <t>Gà muối hun khói 300g</t>
  </si>
  <si>
    <t>Giò lụa 500g</t>
  </si>
  <si>
    <t>Mọc Nấm Hương 250g</t>
  </si>
  <si>
    <t>Sườn hun khói 200g</t>
  </si>
  <si>
    <t>Grand Total</t>
  </si>
  <si>
    <t>Cảnh Toàn</t>
  </si>
  <si>
    <t>Nhập kho</t>
  </si>
  <si>
    <t>Chênh lệch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</si>
</sst>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7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3" fontId="1" fillId="0" borderId="28" xfId="0" applyNumberFormat="1" applyFont="1" applyBorder="1"/>
    <xf numFmtId="0" fontId="1" fillId="0" borderId="29" xfId="0" applyFont="1" applyBorder="1"/>
    <xf numFmtId="3" fontId="1" fillId="0" borderId="30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3" fontId="1" fillId="0" borderId="31" xfId="0" applyNumberFormat="1" applyFont="1" applyBorder="1" applyAlignment="1">
      <alignment horizontal="center"/>
    </xf>
    <xf numFmtId="3" fontId="5" fillId="0" borderId="11" xfId="0" applyNumberFormat="1" applyFont="1" applyBorder="1"/>
    <xf numFmtId="3" fontId="3" fillId="0" borderId="13" xfId="0" applyNumberFormat="1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0" fontId="9" fillId="0" borderId="16" xfId="0" applyFont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164" fontId="9" fillId="0" borderId="33" xfId="1" applyNumberFormat="1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9" fillId="0" borderId="2" xfId="1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9" fillId="0" borderId="5" xfId="1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11" fillId="0" borderId="33" xfId="1" applyNumberFormat="1" applyFont="1" applyBorder="1" applyAlignment="1">
      <alignment vertical="center"/>
    </xf>
    <xf numFmtId="3" fontId="2" fillId="0" borderId="11" xfId="0" applyNumberFormat="1" applyFont="1" applyBorder="1"/>
    <xf numFmtId="3" fontId="1" fillId="2" borderId="11" xfId="0" applyNumberFormat="1" applyFont="1" applyFill="1" applyBorder="1"/>
    <xf numFmtId="3" fontId="2" fillId="0" borderId="28" xfId="0" applyNumberFormat="1" applyFont="1" applyBorder="1"/>
    <xf numFmtId="3" fontId="1" fillId="2" borderId="28" xfId="0" applyNumberFormat="1" applyFont="1" applyFill="1" applyBorder="1"/>
    <xf numFmtId="3" fontId="2" fillId="0" borderId="28" xfId="0" applyNumberFormat="1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0" fontId="0" fillId="0" borderId="0" xfId="0" applyAlignment="1"/>
    <xf numFmtId="0" fontId="2" fillId="2" borderId="27" xfId="0" applyFont="1" applyFill="1" applyBorder="1" applyAlignment="1">
      <alignment horizontal="center"/>
    </xf>
    <xf numFmtId="3" fontId="1" fillId="2" borderId="0" xfId="0" applyNumberFormat="1" applyFont="1" applyFill="1" applyBorder="1" applyAlignment="1"/>
    <xf numFmtId="0" fontId="1" fillId="2" borderId="0" xfId="0" applyFont="1" applyFill="1" applyBorder="1"/>
    <xf numFmtId="3" fontId="1" fillId="2" borderId="0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B31" zoomScale="115" zoomScaleNormal="115" workbookViewId="0">
      <selection activeCell="E44" sqref="E44"/>
    </sheetView>
  </sheetViews>
  <sheetFormatPr defaultRowHeight="15" x14ac:dyDescent="0.25"/>
  <cols>
    <col min="1" max="1" width="10.5703125" customWidth="1"/>
    <col min="2" max="2" width="23.5703125" customWidth="1"/>
    <col min="3" max="3" width="11" customWidth="1"/>
    <col min="4" max="4" width="20.7109375" customWidth="1"/>
    <col min="5" max="5" width="21.140625" customWidth="1"/>
    <col min="6" max="7" width="20.28515625" customWidth="1"/>
    <col min="8" max="8" width="30.5703125" customWidth="1"/>
    <col min="9" max="11" width="19.140625" customWidth="1"/>
    <col min="12" max="12" width="25.140625" customWidth="1"/>
    <col min="13" max="13" width="20.5703125" customWidth="1"/>
  </cols>
  <sheetData>
    <row r="1" spans="1:13" ht="21" x14ac:dyDescent="0.3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18.75" x14ac:dyDescent="0.3">
      <c r="A3" s="77" t="s">
        <v>18</v>
      </c>
      <c r="B3" s="77"/>
      <c r="C3" s="77"/>
      <c r="D3" s="78"/>
      <c r="E3" s="79"/>
      <c r="F3" s="79"/>
      <c r="G3" s="79"/>
      <c r="H3" s="79"/>
      <c r="I3" s="79"/>
      <c r="J3" s="79"/>
      <c r="K3" s="79"/>
      <c r="L3" s="79"/>
    </row>
    <row r="4" spans="1:13" ht="18.75" x14ac:dyDescent="0.3">
      <c r="A4" s="80" t="s">
        <v>27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3" ht="18.75" x14ac:dyDescent="0.3">
      <c r="A5" s="81"/>
      <c r="B5" s="81"/>
      <c r="C5" s="81"/>
      <c r="D5" s="82"/>
      <c r="E5" s="83"/>
      <c r="F5" s="83"/>
      <c r="G5" s="83"/>
      <c r="H5" s="83"/>
      <c r="I5" s="83"/>
      <c r="J5" s="83"/>
      <c r="K5" s="83"/>
      <c r="L5" s="83"/>
    </row>
    <row r="6" spans="1:13" ht="18.75" x14ac:dyDescent="0.3">
      <c r="A6" s="12" t="s">
        <v>1</v>
      </c>
      <c r="B6" s="15" t="s">
        <v>2</v>
      </c>
      <c r="C6" s="15" t="s">
        <v>3</v>
      </c>
      <c r="D6" s="13" t="s">
        <v>19</v>
      </c>
      <c r="E6" s="22" t="s">
        <v>14</v>
      </c>
      <c r="F6" s="22" t="s">
        <v>16</v>
      </c>
      <c r="G6" s="22"/>
      <c r="H6" s="67" t="s">
        <v>17</v>
      </c>
      <c r="I6" s="22" t="s">
        <v>15</v>
      </c>
      <c r="J6" s="22" t="s">
        <v>25</v>
      </c>
      <c r="K6" s="22" t="s">
        <v>26</v>
      </c>
      <c r="L6" s="14" t="s">
        <v>6</v>
      </c>
    </row>
    <row r="7" spans="1:13" ht="18.75" x14ac:dyDescent="0.3">
      <c r="A7" s="5">
        <v>1</v>
      </c>
      <c r="B7" s="21" t="s">
        <v>31</v>
      </c>
      <c r="C7" s="17" t="s">
        <v>7</v>
      </c>
      <c r="D7" s="58">
        <v>450</v>
      </c>
      <c r="E7" s="23"/>
      <c r="F7" s="61">
        <v>156</v>
      </c>
      <c r="G7" s="61"/>
      <c r="H7" s="60">
        <v>100</v>
      </c>
      <c r="I7" s="60">
        <v>50</v>
      </c>
      <c r="J7" s="23"/>
      <c r="K7" s="23"/>
      <c r="L7" s="8"/>
    </row>
    <row r="8" spans="1:13" ht="18.75" x14ac:dyDescent="0.3">
      <c r="A8" s="5">
        <v>2</v>
      </c>
      <c r="B8" s="21" t="s">
        <v>62</v>
      </c>
      <c r="C8" s="17" t="s">
        <v>7</v>
      </c>
      <c r="D8" s="7"/>
      <c r="E8" s="23"/>
      <c r="F8" s="61">
        <v>50</v>
      </c>
      <c r="G8" s="61"/>
      <c r="H8" s="59">
        <v>102</v>
      </c>
      <c r="I8" s="59">
        <v>50</v>
      </c>
      <c r="J8" s="59">
        <v>240</v>
      </c>
      <c r="K8" s="59">
        <v>160</v>
      </c>
      <c r="L8" s="8" t="s">
        <v>64</v>
      </c>
    </row>
    <row r="9" spans="1:13" ht="18.75" x14ac:dyDescent="0.3">
      <c r="A9" s="5">
        <v>3</v>
      </c>
      <c r="B9" s="21" t="s">
        <v>35</v>
      </c>
      <c r="C9" s="17" t="s">
        <v>7</v>
      </c>
      <c r="D9" s="58">
        <v>300</v>
      </c>
      <c r="E9" s="23"/>
      <c r="F9" s="61">
        <v>260</v>
      </c>
      <c r="G9" s="61"/>
      <c r="H9" s="23"/>
      <c r="I9" s="23"/>
      <c r="J9" s="23"/>
      <c r="K9" s="23"/>
      <c r="L9" s="8"/>
    </row>
    <row r="10" spans="1:13" ht="18.75" x14ac:dyDescent="0.3">
      <c r="A10" s="5">
        <v>4</v>
      </c>
      <c r="B10" s="21" t="s">
        <v>37</v>
      </c>
      <c r="C10" s="17" t="s">
        <v>7</v>
      </c>
      <c r="D10" s="57">
        <v>75</v>
      </c>
      <c r="E10" s="23"/>
      <c r="F10" s="61">
        <v>312</v>
      </c>
      <c r="G10" s="61"/>
      <c r="H10" s="60">
        <v>102</v>
      </c>
      <c r="I10" s="59">
        <v>50</v>
      </c>
      <c r="J10" s="23"/>
      <c r="K10" s="23"/>
      <c r="L10" s="8"/>
    </row>
    <row r="11" spans="1:13" ht="18.75" x14ac:dyDescent="0.3">
      <c r="A11" s="5">
        <v>5</v>
      </c>
      <c r="B11" s="21" t="s">
        <v>38</v>
      </c>
      <c r="C11" s="17" t="s">
        <v>7</v>
      </c>
      <c r="D11" s="57">
        <v>150</v>
      </c>
      <c r="E11" s="59">
        <v>100</v>
      </c>
      <c r="F11" s="23"/>
      <c r="G11" s="23"/>
      <c r="H11" s="23"/>
      <c r="I11" s="23"/>
      <c r="J11" s="23"/>
      <c r="K11" s="23"/>
      <c r="L11" s="8"/>
    </row>
    <row r="12" spans="1:13" ht="18.75" x14ac:dyDescent="0.3">
      <c r="A12" s="5">
        <v>6</v>
      </c>
      <c r="B12" s="21" t="s">
        <v>39</v>
      </c>
      <c r="C12" s="17" t="s">
        <v>7</v>
      </c>
      <c r="D12" s="7"/>
      <c r="E12" s="23"/>
      <c r="F12" s="61">
        <v>104</v>
      </c>
      <c r="G12" s="61"/>
      <c r="H12" s="23"/>
      <c r="I12" s="23"/>
      <c r="J12" s="23"/>
      <c r="K12" s="23"/>
      <c r="L12" s="8"/>
    </row>
    <row r="13" spans="1:13" ht="18.75" x14ac:dyDescent="0.3">
      <c r="A13" s="5">
        <v>7</v>
      </c>
      <c r="B13" s="21" t="s">
        <v>44</v>
      </c>
      <c r="C13" s="17" t="s">
        <v>7</v>
      </c>
      <c r="D13" s="57">
        <v>75</v>
      </c>
      <c r="E13" s="23"/>
      <c r="F13" s="23"/>
      <c r="G13" s="23"/>
      <c r="H13" s="59">
        <v>106</v>
      </c>
      <c r="I13" s="59">
        <v>50</v>
      </c>
      <c r="J13" s="23"/>
      <c r="K13" s="23"/>
      <c r="L13" s="8"/>
    </row>
    <row r="14" spans="1:13" ht="18.75" x14ac:dyDescent="0.3">
      <c r="A14" s="5">
        <v>8</v>
      </c>
      <c r="B14" s="21" t="s">
        <v>44</v>
      </c>
      <c r="C14" s="17" t="s">
        <v>7</v>
      </c>
      <c r="D14" s="57">
        <v>225</v>
      </c>
      <c r="E14" s="23"/>
      <c r="F14" s="61">
        <v>156</v>
      </c>
      <c r="G14" s="61"/>
      <c r="H14" s="23"/>
      <c r="I14" s="23"/>
      <c r="J14" s="23"/>
      <c r="K14" s="23"/>
      <c r="L14" s="8"/>
    </row>
    <row r="15" spans="1:13" ht="18.75" x14ac:dyDescent="0.3">
      <c r="A15" s="5">
        <v>9</v>
      </c>
      <c r="B15" s="21" t="s">
        <v>44</v>
      </c>
      <c r="C15" s="17" t="s">
        <v>7</v>
      </c>
      <c r="D15" s="57">
        <v>75</v>
      </c>
      <c r="E15" s="23"/>
      <c r="F15" s="61">
        <v>208</v>
      </c>
      <c r="G15" s="61"/>
      <c r="H15" s="23"/>
      <c r="I15" s="23"/>
      <c r="J15" s="23"/>
      <c r="K15" s="23"/>
      <c r="L15" s="8"/>
    </row>
    <row r="16" spans="1:13" ht="18.75" x14ac:dyDescent="0.3">
      <c r="A16" s="5">
        <v>10</v>
      </c>
      <c r="B16" s="21" t="s">
        <v>44</v>
      </c>
      <c r="C16" s="17" t="s">
        <v>7</v>
      </c>
      <c r="D16" s="57">
        <v>75</v>
      </c>
      <c r="E16" s="23"/>
      <c r="F16" s="60">
        <v>156</v>
      </c>
      <c r="G16" s="60"/>
      <c r="H16" s="59">
        <v>84</v>
      </c>
      <c r="I16" s="23"/>
      <c r="J16" s="23"/>
      <c r="K16" s="23"/>
      <c r="L16" s="8"/>
    </row>
    <row r="17" spans="1:12" ht="18.75" x14ac:dyDescent="0.3">
      <c r="A17" s="5">
        <v>11</v>
      </c>
      <c r="B17" s="21" t="s">
        <v>44</v>
      </c>
      <c r="C17" s="17" t="s">
        <v>7</v>
      </c>
      <c r="D17" s="57">
        <v>150</v>
      </c>
      <c r="E17" s="23"/>
      <c r="F17" s="59">
        <v>104</v>
      </c>
      <c r="G17" s="59"/>
      <c r="H17" s="23"/>
      <c r="I17" s="23"/>
      <c r="J17" s="23"/>
      <c r="K17" s="23"/>
      <c r="L17" s="8"/>
    </row>
    <row r="18" spans="1:12" ht="18.75" x14ac:dyDescent="0.3">
      <c r="A18" s="5">
        <v>12</v>
      </c>
      <c r="B18" s="21" t="s">
        <v>63</v>
      </c>
      <c r="C18" s="17" t="s">
        <v>7</v>
      </c>
      <c r="D18" s="7"/>
      <c r="E18" s="23"/>
      <c r="F18" s="23"/>
      <c r="G18" s="23"/>
      <c r="H18" s="59">
        <v>100</v>
      </c>
      <c r="I18" s="59">
        <v>50</v>
      </c>
      <c r="J18" s="23"/>
      <c r="K18" s="23"/>
      <c r="L18" s="8" t="s">
        <v>65</v>
      </c>
    </row>
    <row r="19" spans="1:12" ht="18.75" x14ac:dyDescent="0.3">
      <c r="A19" s="5">
        <v>13</v>
      </c>
      <c r="B19" s="21" t="s">
        <v>63</v>
      </c>
      <c r="C19" s="17" t="s">
        <v>7</v>
      </c>
      <c r="D19" s="57">
        <v>225</v>
      </c>
      <c r="E19" s="23"/>
      <c r="F19" s="23"/>
      <c r="G19" s="23"/>
      <c r="H19" s="59">
        <v>110</v>
      </c>
      <c r="I19" s="23"/>
      <c r="J19" s="23"/>
      <c r="K19" s="23"/>
      <c r="L19" s="8"/>
    </row>
    <row r="20" spans="1:12" ht="18.75" x14ac:dyDescent="0.3">
      <c r="A20" s="5">
        <v>14</v>
      </c>
      <c r="B20" s="21" t="s">
        <v>52</v>
      </c>
      <c r="C20" s="17" t="s">
        <v>7</v>
      </c>
      <c r="D20" s="57">
        <v>225</v>
      </c>
      <c r="E20" s="23"/>
      <c r="F20" s="59">
        <v>104</v>
      </c>
      <c r="G20" s="59"/>
      <c r="H20" s="23"/>
      <c r="I20" s="23"/>
      <c r="J20" s="23"/>
      <c r="K20" s="23"/>
      <c r="L20" s="8"/>
    </row>
    <row r="21" spans="1:12" ht="18.75" x14ac:dyDescent="0.3">
      <c r="A21" s="5">
        <v>15</v>
      </c>
      <c r="B21" s="21" t="s">
        <v>54</v>
      </c>
      <c r="C21" s="17" t="s">
        <v>7</v>
      </c>
      <c r="D21" s="57">
        <v>150</v>
      </c>
      <c r="E21" s="23"/>
      <c r="F21" s="59">
        <v>104</v>
      </c>
      <c r="G21" s="59"/>
      <c r="H21" s="23"/>
      <c r="I21" s="23"/>
      <c r="J21" s="23"/>
      <c r="K21" s="23"/>
      <c r="L21" s="8"/>
    </row>
    <row r="22" spans="1:12" ht="18.75" x14ac:dyDescent="0.3">
      <c r="A22" s="5">
        <v>16</v>
      </c>
      <c r="B22" s="21" t="s">
        <v>59</v>
      </c>
      <c r="C22" s="17" t="s">
        <v>7</v>
      </c>
      <c r="D22" s="57">
        <v>150</v>
      </c>
      <c r="E22" s="23"/>
      <c r="F22" s="59">
        <v>208</v>
      </c>
      <c r="G22" s="59"/>
      <c r="H22" s="23"/>
      <c r="I22" s="23"/>
      <c r="J22" s="23"/>
      <c r="K22" s="23"/>
      <c r="L22" s="8"/>
    </row>
    <row r="23" spans="1:12" ht="18.75" x14ac:dyDescent="0.3">
      <c r="A23" s="5">
        <v>17</v>
      </c>
      <c r="B23" s="21" t="s">
        <v>59</v>
      </c>
      <c r="C23" s="17" t="s">
        <v>7</v>
      </c>
      <c r="D23" s="57">
        <v>150</v>
      </c>
      <c r="E23" s="23"/>
      <c r="F23" s="23"/>
      <c r="G23" s="23"/>
      <c r="H23" s="59">
        <v>100</v>
      </c>
      <c r="I23" s="23"/>
      <c r="J23" s="23"/>
      <c r="K23" s="23"/>
      <c r="L23" s="8"/>
    </row>
    <row r="24" spans="1:12" ht="18.75" x14ac:dyDescent="0.3">
      <c r="A24" s="5">
        <v>18</v>
      </c>
      <c r="B24" s="21" t="s">
        <v>61</v>
      </c>
      <c r="C24" s="17" t="s">
        <v>7</v>
      </c>
      <c r="D24" s="7"/>
      <c r="E24" s="59">
        <v>50</v>
      </c>
      <c r="F24" s="59">
        <v>104</v>
      </c>
      <c r="G24" s="59"/>
      <c r="H24" s="23"/>
      <c r="I24" s="23"/>
      <c r="J24" s="23"/>
      <c r="K24" s="23"/>
      <c r="L24" s="8"/>
    </row>
    <row r="25" spans="1:12" ht="18.75" x14ac:dyDescent="0.3">
      <c r="A25" s="5">
        <v>19</v>
      </c>
      <c r="B25" s="21" t="s">
        <v>61</v>
      </c>
      <c r="C25" s="17" t="s">
        <v>7</v>
      </c>
      <c r="D25" s="57">
        <v>150</v>
      </c>
      <c r="E25" s="23"/>
      <c r="F25" s="59">
        <v>104</v>
      </c>
      <c r="G25" s="59"/>
      <c r="H25" s="23"/>
      <c r="I25" s="23"/>
      <c r="J25" s="23"/>
      <c r="K25" s="23"/>
      <c r="L25" s="8"/>
    </row>
    <row r="26" spans="1:12" ht="18.75" x14ac:dyDescent="0.3">
      <c r="A26" s="84" t="s">
        <v>8</v>
      </c>
      <c r="B26" s="85"/>
      <c r="C26" s="16"/>
      <c r="D26" s="31">
        <f>SUM(D7:D25)</f>
        <v>2625</v>
      </c>
      <c r="E26" s="31">
        <f>SUM(E7:E25)</f>
        <v>150</v>
      </c>
      <c r="F26" s="31">
        <f>SUM(F7:F25)</f>
        <v>2130</v>
      </c>
      <c r="G26" s="31"/>
      <c r="H26" s="31">
        <f>SUM(H7:H25)</f>
        <v>804</v>
      </c>
      <c r="I26" s="31">
        <f>SUM(I7:I25)</f>
        <v>250</v>
      </c>
      <c r="J26" s="31">
        <f>SUM(J7:J25)</f>
        <v>240</v>
      </c>
      <c r="K26" s="31">
        <f>SUM(K7:K25)</f>
        <v>160</v>
      </c>
      <c r="L26" s="11"/>
    </row>
    <row r="27" spans="1:12" ht="18.75" x14ac:dyDescent="0.3">
      <c r="A27" s="86" t="s">
        <v>9</v>
      </c>
      <c r="B27" s="87"/>
      <c r="C27" s="9"/>
      <c r="D27" s="9"/>
      <c r="E27" s="24"/>
      <c r="F27" s="24">
        <v>1</v>
      </c>
      <c r="G27" s="24"/>
      <c r="H27" s="24"/>
      <c r="I27" s="24"/>
      <c r="J27" s="24"/>
      <c r="K27" s="24"/>
      <c r="L27" s="18"/>
    </row>
    <row r="28" spans="1:12" ht="18.75" x14ac:dyDescent="0.3">
      <c r="A28" s="90" t="s">
        <v>10</v>
      </c>
      <c r="B28" s="91"/>
      <c r="C28" s="2"/>
      <c r="D28" s="26">
        <f>D26-D27</f>
        <v>2625</v>
      </c>
      <c r="E28" s="26">
        <f t="shared" ref="E28:K28" si="0">E26-E27</f>
        <v>150</v>
      </c>
      <c r="F28" s="26">
        <f t="shared" si="0"/>
        <v>2129</v>
      </c>
      <c r="G28" s="26"/>
      <c r="H28" s="26">
        <f t="shared" si="0"/>
        <v>804</v>
      </c>
      <c r="I28" s="26">
        <f t="shared" si="0"/>
        <v>250</v>
      </c>
      <c r="J28" s="26">
        <f t="shared" si="0"/>
        <v>240</v>
      </c>
      <c r="K28" s="26">
        <f t="shared" si="0"/>
        <v>160</v>
      </c>
      <c r="L28" s="19"/>
    </row>
    <row r="29" spans="1:12" ht="18.75" x14ac:dyDescent="0.3">
      <c r="A29" s="90" t="s">
        <v>0</v>
      </c>
      <c r="B29" s="91"/>
      <c r="C29" s="2"/>
      <c r="D29" s="3">
        <v>36209</v>
      </c>
      <c r="E29" s="25">
        <v>33440</v>
      </c>
      <c r="F29" s="25">
        <v>62700</v>
      </c>
      <c r="G29" s="25"/>
      <c r="H29" s="25">
        <v>18288</v>
      </c>
      <c r="I29" s="25">
        <v>17504</v>
      </c>
      <c r="J29" s="25">
        <v>63750</v>
      </c>
      <c r="K29" s="25">
        <v>64750</v>
      </c>
      <c r="L29" s="19"/>
    </row>
    <row r="30" spans="1:12" ht="18.75" x14ac:dyDescent="0.3">
      <c r="A30" s="90" t="s">
        <v>11</v>
      </c>
      <c r="B30" s="91"/>
      <c r="C30" s="2"/>
      <c r="D30" s="3">
        <f>D29*D28</f>
        <v>95048625</v>
      </c>
      <c r="E30" s="3">
        <f t="shared" ref="E30:K30" si="1">E29*E28</f>
        <v>5016000</v>
      </c>
      <c r="F30" s="3">
        <f t="shared" si="1"/>
        <v>133488300</v>
      </c>
      <c r="G30" s="3"/>
      <c r="H30" s="3">
        <f t="shared" si="1"/>
        <v>14703552</v>
      </c>
      <c r="I30" s="3">
        <f t="shared" si="1"/>
        <v>4376000</v>
      </c>
      <c r="J30" s="3">
        <f t="shared" si="1"/>
        <v>15300000</v>
      </c>
      <c r="K30" s="3">
        <f t="shared" si="1"/>
        <v>10360000</v>
      </c>
      <c r="L30" s="19"/>
    </row>
    <row r="31" spans="1:12" ht="18.75" x14ac:dyDescent="0.3">
      <c r="A31" s="71" t="s">
        <v>12</v>
      </c>
      <c r="B31" s="72"/>
      <c r="C31" s="4"/>
      <c r="D31" s="74">
        <f>D30+E30+F30+H30+I30+J30+K30</f>
        <v>278292477</v>
      </c>
      <c r="E31" s="74"/>
      <c r="F31" s="74"/>
      <c r="G31" s="74"/>
      <c r="H31" s="74"/>
      <c r="I31" s="75"/>
      <c r="J31" s="29"/>
      <c r="K31" s="29"/>
      <c r="L31" s="20"/>
    </row>
    <row r="32" spans="1:12" ht="18.75" x14ac:dyDescent="0.3">
      <c r="A32" s="62"/>
      <c r="B32" s="62"/>
      <c r="C32" s="63"/>
      <c r="D32" s="64"/>
      <c r="E32" s="64" t="s">
        <v>96</v>
      </c>
      <c r="F32" s="64" t="s">
        <v>97</v>
      </c>
      <c r="G32" s="64" t="s">
        <v>98</v>
      </c>
      <c r="H32" s="64" t="s">
        <v>85</v>
      </c>
      <c r="I32" s="64" t="s">
        <v>86</v>
      </c>
      <c r="J32" s="64"/>
      <c r="K32" s="64"/>
      <c r="L32" s="63"/>
    </row>
    <row r="33" spans="1:12" ht="18.75" x14ac:dyDescent="0.3">
      <c r="A33" s="62"/>
      <c r="B33" s="65" t="s">
        <v>89</v>
      </c>
      <c r="C33" s="47">
        <v>755</v>
      </c>
      <c r="D33" s="64"/>
      <c r="E33" s="64">
        <f t="shared" ref="E33:E37" si="2">SUM(C33:D33)</f>
        <v>755</v>
      </c>
      <c r="F33" s="64">
        <f>VLOOKUP(B33,$H$33:$I$46,2,0)</f>
        <v>755</v>
      </c>
      <c r="G33" s="64">
        <f>E33-F33</f>
        <v>0</v>
      </c>
      <c r="H33" s="65" t="s">
        <v>72</v>
      </c>
      <c r="I33" s="64">
        <v>476</v>
      </c>
      <c r="J33" s="64"/>
      <c r="K33" s="64"/>
      <c r="L33" s="63"/>
    </row>
    <row r="34" spans="1:12" ht="18.75" x14ac:dyDescent="0.3">
      <c r="A34" s="62"/>
      <c r="B34" s="50" t="s">
        <v>71</v>
      </c>
      <c r="C34" s="51">
        <v>807</v>
      </c>
      <c r="D34" s="64"/>
      <c r="E34" s="64">
        <f t="shared" si="2"/>
        <v>807</v>
      </c>
      <c r="F34" s="64">
        <f t="shared" ref="F34:F46" si="3">VLOOKUP(B34,$H$33:$I$46,2,0)</f>
        <v>1053</v>
      </c>
      <c r="G34" s="64">
        <f t="shared" ref="G34:G46" si="4">E34-F34</f>
        <v>-246</v>
      </c>
      <c r="H34" s="65" t="s">
        <v>73</v>
      </c>
      <c r="I34" s="64">
        <v>260</v>
      </c>
      <c r="J34" s="64"/>
      <c r="K34" s="64"/>
      <c r="L34" s="63"/>
    </row>
    <row r="35" spans="1:12" ht="18.75" x14ac:dyDescent="0.3">
      <c r="A35" s="62"/>
      <c r="B35" s="50" t="s">
        <v>72</v>
      </c>
      <c r="C35" s="51">
        <v>476</v>
      </c>
      <c r="D35" s="64"/>
      <c r="E35" s="64">
        <f t="shared" si="2"/>
        <v>476</v>
      </c>
      <c r="F35" s="64">
        <f t="shared" si="3"/>
        <v>476</v>
      </c>
      <c r="G35" s="64">
        <f t="shared" si="4"/>
        <v>0</v>
      </c>
      <c r="H35" s="65" t="s">
        <v>87</v>
      </c>
      <c r="I35" s="64">
        <v>200</v>
      </c>
      <c r="J35" s="64"/>
      <c r="K35" s="64"/>
      <c r="L35" s="63"/>
    </row>
    <row r="36" spans="1:12" ht="18.75" x14ac:dyDescent="0.3">
      <c r="A36" s="62"/>
      <c r="B36" s="50" t="s">
        <v>73</v>
      </c>
      <c r="C36" s="51">
        <v>260</v>
      </c>
      <c r="D36" s="64"/>
      <c r="E36" s="64">
        <f t="shared" si="2"/>
        <v>260</v>
      </c>
      <c r="F36" s="64">
        <f t="shared" si="3"/>
        <v>260</v>
      </c>
      <c r="G36" s="64">
        <f t="shared" si="4"/>
        <v>0</v>
      </c>
      <c r="H36" s="65" t="s">
        <v>88</v>
      </c>
      <c r="I36" s="64">
        <v>744</v>
      </c>
      <c r="J36" s="64"/>
      <c r="K36" s="64"/>
      <c r="L36" s="63"/>
    </row>
    <row r="37" spans="1:12" ht="18.75" x14ac:dyDescent="0.3">
      <c r="A37" s="62"/>
      <c r="B37" s="65" t="s">
        <v>93</v>
      </c>
      <c r="C37" s="51">
        <v>31</v>
      </c>
      <c r="D37" s="64"/>
      <c r="E37" s="64">
        <f t="shared" si="2"/>
        <v>31</v>
      </c>
      <c r="F37" s="64">
        <f t="shared" si="3"/>
        <v>31</v>
      </c>
      <c r="G37" s="64">
        <f t="shared" si="4"/>
        <v>0</v>
      </c>
      <c r="H37" s="65" t="s">
        <v>89</v>
      </c>
      <c r="I37" s="64">
        <v>755</v>
      </c>
      <c r="J37" s="64"/>
      <c r="K37" s="64"/>
      <c r="L37" s="63"/>
    </row>
    <row r="38" spans="1:12" ht="18.75" x14ac:dyDescent="0.3">
      <c r="A38" s="62"/>
      <c r="B38" s="50" t="s">
        <v>75</v>
      </c>
      <c r="C38" s="51">
        <v>151</v>
      </c>
      <c r="D38" s="64">
        <f>F26</f>
        <v>2130</v>
      </c>
      <c r="E38" s="64">
        <f>SUM(C38:D38)</f>
        <v>2281</v>
      </c>
      <c r="F38" s="64">
        <f t="shared" si="3"/>
        <v>2128</v>
      </c>
      <c r="G38" s="64">
        <f t="shared" si="4"/>
        <v>153</v>
      </c>
      <c r="H38" s="65" t="s">
        <v>90</v>
      </c>
      <c r="I38" s="64">
        <v>30</v>
      </c>
      <c r="J38" s="64"/>
      <c r="K38" s="64"/>
      <c r="L38" s="63"/>
    </row>
    <row r="39" spans="1:12" ht="18.75" x14ac:dyDescent="0.3">
      <c r="A39" s="62"/>
      <c r="B39" s="50" t="s">
        <v>76</v>
      </c>
      <c r="C39" s="51">
        <v>30</v>
      </c>
      <c r="D39" s="64">
        <f>K26</f>
        <v>160</v>
      </c>
      <c r="E39" s="64">
        <f>SUM(C39:D39)</f>
        <v>190</v>
      </c>
      <c r="F39" s="64">
        <f t="shared" si="3"/>
        <v>190</v>
      </c>
      <c r="G39" s="64">
        <f t="shared" si="4"/>
        <v>0</v>
      </c>
      <c r="H39" s="65" t="s">
        <v>71</v>
      </c>
      <c r="I39" s="64">
        <v>1053</v>
      </c>
      <c r="J39" s="64"/>
      <c r="K39" s="64"/>
      <c r="L39" s="63"/>
    </row>
    <row r="40" spans="1:12" ht="18.75" x14ac:dyDescent="0.3">
      <c r="A40" s="62"/>
      <c r="B40" s="65" t="s">
        <v>90</v>
      </c>
      <c r="C40" s="51">
        <v>30</v>
      </c>
      <c r="D40" s="64"/>
      <c r="E40" s="64">
        <f t="shared" ref="E40:E41" si="5">SUM(C40:D40)</f>
        <v>30</v>
      </c>
      <c r="F40" s="64">
        <f t="shared" si="3"/>
        <v>30</v>
      </c>
      <c r="G40" s="64">
        <f t="shared" si="4"/>
        <v>0</v>
      </c>
      <c r="H40" s="66" t="s">
        <v>91</v>
      </c>
      <c r="I40" s="64">
        <v>1875</v>
      </c>
      <c r="J40" s="64"/>
      <c r="K40" s="64"/>
      <c r="L40" s="63"/>
    </row>
    <row r="41" spans="1:12" ht="18.75" x14ac:dyDescent="0.3">
      <c r="A41" s="62"/>
      <c r="B41" s="50" t="s">
        <v>78</v>
      </c>
      <c r="C41" s="51">
        <v>22</v>
      </c>
      <c r="D41" s="64"/>
      <c r="E41" s="64">
        <f t="shared" si="5"/>
        <v>22</v>
      </c>
      <c r="F41" s="64">
        <f t="shared" si="3"/>
        <v>22</v>
      </c>
      <c r="G41" s="64">
        <f t="shared" si="4"/>
        <v>0</v>
      </c>
      <c r="H41" s="65" t="s">
        <v>75</v>
      </c>
      <c r="I41" s="64">
        <v>2128</v>
      </c>
      <c r="J41" s="64"/>
      <c r="K41" s="64"/>
      <c r="L41" s="63"/>
    </row>
    <row r="42" spans="1:12" ht="18.75" x14ac:dyDescent="0.3">
      <c r="A42" s="62"/>
      <c r="B42" s="66" t="s">
        <v>91</v>
      </c>
      <c r="E42" s="64">
        <f>D26</f>
        <v>2625</v>
      </c>
      <c r="F42" s="64">
        <f t="shared" si="3"/>
        <v>1875</v>
      </c>
      <c r="G42" s="64">
        <f t="shared" si="4"/>
        <v>750</v>
      </c>
      <c r="H42" s="66" t="s">
        <v>92</v>
      </c>
      <c r="I42" s="64">
        <v>240</v>
      </c>
      <c r="K42" s="64"/>
      <c r="L42" s="63"/>
    </row>
    <row r="43" spans="1:12" ht="18.75" x14ac:dyDescent="0.3">
      <c r="A43" s="62"/>
      <c r="B43" s="65" t="s">
        <v>94</v>
      </c>
      <c r="C43" s="63"/>
      <c r="D43" s="64"/>
      <c r="E43" s="64">
        <f>E26</f>
        <v>150</v>
      </c>
      <c r="F43" s="64">
        <f t="shared" si="3"/>
        <v>150</v>
      </c>
      <c r="G43" s="64">
        <f t="shared" si="4"/>
        <v>0</v>
      </c>
      <c r="H43" s="65" t="s">
        <v>76</v>
      </c>
      <c r="I43" s="64">
        <v>190</v>
      </c>
      <c r="J43" s="64"/>
      <c r="K43" s="64"/>
      <c r="L43" s="63"/>
    </row>
    <row r="44" spans="1:12" ht="18.75" x14ac:dyDescent="0.3">
      <c r="A44" s="62"/>
      <c r="B44" s="68" t="s">
        <v>88</v>
      </c>
      <c r="C44" s="69"/>
      <c r="D44" s="67"/>
      <c r="E44" s="70">
        <f>H26</f>
        <v>804</v>
      </c>
      <c r="F44" s="70">
        <f t="shared" si="3"/>
        <v>744</v>
      </c>
      <c r="G44" s="70">
        <f t="shared" si="4"/>
        <v>60</v>
      </c>
      <c r="H44" s="65" t="s">
        <v>93</v>
      </c>
      <c r="I44" s="64">
        <v>31</v>
      </c>
      <c r="J44" s="22"/>
      <c r="K44" s="64"/>
      <c r="L44" s="63"/>
    </row>
    <row r="45" spans="1:12" ht="18.75" x14ac:dyDescent="0.3">
      <c r="A45" s="62"/>
      <c r="B45" s="65" t="s">
        <v>87</v>
      </c>
      <c r="C45" s="63"/>
      <c r="D45" s="64"/>
      <c r="E45" s="64">
        <f>I26</f>
        <v>250</v>
      </c>
      <c r="F45" s="64">
        <f t="shared" si="3"/>
        <v>200</v>
      </c>
      <c r="G45" s="64">
        <f t="shared" si="4"/>
        <v>50</v>
      </c>
      <c r="H45" s="65" t="s">
        <v>94</v>
      </c>
      <c r="I45" s="64">
        <v>150</v>
      </c>
      <c r="J45" s="64"/>
      <c r="K45" s="64"/>
      <c r="L45" s="63"/>
    </row>
    <row r="46" spans="1:12" ht="18.75" x14ac:dyDescent="0.3">
      <c r="A46" s="62"/>
      <c r="B46" s="66" t="s">
        <v>92</v>
      </c>
      <c r="C46" s="63"/>
      <c r="D46" s="64"/>
      <c r="E46" s="64">
        <f>J26</f>
        <v>240</v>
      </c>
      <c r="F46" s="64">
        <f t="shared" si="3"/>
        <v>240</v>
      </c>
      <c r="G46" s="64">
        <f t="shared" si="4"/>
        <v>0</v>
      </c>
      <c r="H46" s="65" t="s">
        <v>78</v>
      </c>
      <c r="I46" s="64">
        <v>22</v>
      </c>
      <c r="J46" s="64"/>
      <c r="K46" s="64"/>
      <c r="L46" s="63"/>
    </row>
    <row r="47" spans="1:12" ht="18.75" x14ac:dyDescent="0.3">
      <c r="A47" s="62"/>
      <c r="B47" s="62"/>
      <c r="C47" s="63"/>
      <c r="D47" s="64"/>
      <c r="E47" s="64">
        <f>SUM(E33:E46)</f>
        <v>8921</v>
      </c>
      <c r="F47" s="64">
        <f>SUM(F33:F46)</f>
        <v>8154</v>
      </c>
      <c r="G47" s="64">
        <f>SUM(G33:G46)</f>
        <v>767</v>
      </c>
      <c r="H47" s="65" t="s">
        <v>95</v>
      </c>
      <c r="I47" s="64">
        <v>8154</v>
      </c>
      <c r="J47" s="64"/>
      <c r="K47" s="64"/>
      <c r="L47" s="63"/>
    </row>
    <row r="48" spans="1:12" ht="18.75" x14ac:dyDescent="0.3">
      <c r="A48" s="62"/>
      <c r="B48" s="62"/>
      <c r="C48" s="63"/>
      <c r="D48" s="64"/>
      <c r="E48" s="64"/>
      <c r="F48" s="64"/>
      <c r="G48" s="64"/>
      <c r="J48" s="64"/>
      <c r="K48" s="64"/>
      <c r="L48" s="63"/>
    </row>
    <row r="49" spans="1:12" ht="18.75" x14ac:dyDescent="0.3">
      <c r="A49" s="62"/>
      <c r="B49" s="62"/>
      <c r="C49" s="63"/>
      <c r="D49" s="64"/>
      <c r="E49" s="64"/>
      <c r="F49" s="64"/>
      <c r="G49" s="64"/>
      <c r="J49" s="64"/>
      <c r="K49" s="64"/>
      <c r="L49" s="63"/>
    </row>
    <row r="50" spans="1:12" x14ac:dyDescent="0.25">
      <c r="F50">
        <v>2128</v>
      </c>
    </row>
    <row r="51" spans="1:12" x14ac:dyDescent="0.25">
      <c r="F51" s="1">
        <f>F26-F50-F18</f>
        <v>2</v>
      </c>
      <c r="G51" s="1"/>
    </row>
    <row r="52" spans="1:12" ht="21" x14ac:dyDescent="0.35">
      <c r="A52" s="76" t="s">
        <v>57</v>
      </c>
      <c r="B52" s="76"/>
      <c r="C52" s="76"/>
    </row>
    <row r="53" spans="1:12" ht="21" x14ac:dyDescent="0.35">
      <c r="A53" s="27"/>
      <c r="B53" s="88" t="s">
        <v>21</v>
      </c>
      <c r="C53" s="89"/>
      <c r="D53" s="28">
        <f>D31</f>
        <v>278292477</v>
      </c>
    </row>
    <row r="54" spans="1:12" ht="21" x14ac:dyDescent="0.35">
      <c r="A54" s="27"/>
      <c r="B54" s="88" t="s">
        <v>20</v>
      </c>
      <c r="C54" s="89"/>
      <c r="D54" s="28">
        <f>'Doi chieu HN'!D39:J39</f>
        <v>418918441</v>
      </c>
    </row>
    <row r="55" spans="1:12" ht="21" x14ac:dyDescent="0.35">
      <c r="A55" s="27"/>
      <c r="B55" s="89" t="s">
        <v>22</v>
      </c>
      <c r="C55" s="89"/>
      <c r="D55" s="28">
        <f>D53+D54</f>
        <v>697210918</v>
      </c>
      <c r="F55" s="1"/>
      <c r="G55" s="1"/>
    </row>
    <row r="56" spans="1:12" ht="23.25" x14ac:dyDescent="0.35">
      <c r="A56" s="73"/>
      <c r="B56" s="73"/>
      <c r="C56" s="73"/>
      <c r="D56" s="28"/>
    </row>
    <row r="57" spans="1:12" ht="23.25" x14ac:dyDescent="0.35">
      <c r="A57" s="73"/>
      <c r="B57" s="73"/>
      <c r="C57" s="73"/>
      <c r="D57" s="28"/>
    </row>
  </sheetData>
  <autoFilter ref="A6:M55"/>
  <mergeCells count="17">
    <mergeCell ref="A27:B27"/>
    <mergeCell ref="B53:C53"/>
    <mergeCell ref="B54:C54"/>
    <mergeCell ref="B55:C55"/>
    <mergeCell ref="A28:B28"/>
    <mergeCell ref="A29:B29"/>
    <mergeCell ref="A30:B30"/>
    <mergeCell ref="A1:M1"/>
    <mergeCell ref="A3:L3"/>
    <mergeCell ref="A4:L4"/>
    <mergeCell ref="A5:L5"/>
    <mergeCell ref="A26:B26"/>
    <mergeCell ref="A31:B31"/>
    <mergeCell ref="A56:C56"/>
    <mergeCell ref="A57:C57"/>
    <mergeCell ref="D31:I31"/>
    <mergeCell ref="A52:C52"/>
  </mergeCells>
  <pageMargins left="0.75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I36" sqref="I36"/>
    </sheetView>
  </sheetViews>
  <sheetFormatPr defaultRowHeight="15" x14ac:dyDescent="0.25"/>
  <cols>
    <col min="1" max="1" width="10.5703125" customWidth="1"/>
    <col min="2" max="2" width="15.7109375" customWidth="1"/>
    <col min="3" max="3" width="10.7109375" customWidth="1"/>
    <col min="4" max="4" width="15.140625" customWidth="1"/>
    <col min="5" max="5" width="14.85546875" customWidth="1"/>
    <col min="6" max="6" width="15.7109375" customWidth="1"/>
    <col min="7" max="7" width="16.28515625" customWidth="1"/>
    <col min="8" max="8" width="16.85546875" customWidth="1"/>
    <col min="9" max="9" width="17" customWidth="1"/>
    <col min="10" max="10" width="19.140625" customWidth="1"/>
    <col min="11" max="11" width="13.5703125" customWidth="1"/>
    <col min="12" max="12" width="20.5703125" customWidth="1"/>
  </cols>
  <sheetData>
    <row r="1" spans="1:12" ht="21" x14ac:dyDescent="0.3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3" spans="1:12" ht="18.75" x14ac:dyDescent="0.3">
      <c r="A3" s="77" t="s">
        <v>13</v>
      </c>
      <c r="B3" s="77"/>
      <c r="C3" s="77"/>
      <c r="D3" s="78"/>
      <c r="E3" s="78"/>
      <c r="F3" s="79"/>
      <c r="G3" s="79"/>
      <c r="H3" s="79"/>
      <c r="I3" s="79"/>
      <c r="J3" s="79"/>
      <c r="K3" s="79"/>
    </row>
    <row r="4" spans="1:12" ht="18.75" x14ac:dyDescent="0.3">
      <c r="A4" s="80" t="s">
        <v>28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8.75" x14ac:dyDescent="0.3">
      <c r="A5" s="81"/>
      <c r="B5" s="81"/>
      <c r="C5" s="81"/>
      <c r="D5" s="82"/>
      <c r="E5" s="82"/>
      <c r="F5" s="83"/>
      <c r="G5" s="83"/>
      <c r="H5" s="83"/>
      <c r="I5" s="83"/>
      <c r="J5" s="83"/>
      <c r="K5" s="83"/>
    </row>
    <row r="6" spans="1:12" ht="18.75" x14ac:dyDescent="0.3">
      <c r="A6" s="12" t="s">
        <v>1</v>
      </c>
      <c r="B6" s="15" t="s">
        <v>2</v>
      </c>
      <c r="C6" s="15" t="s">
        <v>3</v>
      </c>
      <c r="D6" s="13" t="s">
        <v>4</v>
      </c>
      <c r="E6" s="13" t="s">
        <v>5</v>
      </c>
      <c r="F6" s="22" t="s">
        <v>23</v>
      </c>
      <c r="G6" s="22" t="s">
        <v>16</v>
      </c>
      <c r="H6" s="22" t="s">
        <v>17</v>
      </c>
      <c r="I6" s="22" t="s">
        <v>24</v>
      </c>
      <c r="J6" s="22" t="s">
        <v>15</v>
      </c>
      <c r="K6" s="14" t="s">
        <v>6</v>
      </c>
    </row>
    <row r="7" spans="1:12" ht="18.75" x14ac:dyDescent="0.3">
      <c r="A7" s="5">
        <v>1</v>
      </c>
      <c r="B7" s="21" t="s">
        <v>29</v>
      </c>
      <c r="C7" s="17" t="s">
        <v>30</v>
      </c>
      <c r="D7" s="6">
        <v>11</v>
      </c>
      <c r="E7" s="7">
        <v>30</v>
      </c>
      <c r="F7" s="23">
        <v>200</v>
      </c>
      <c r="G7" s="23">
        <v>100</v>
      </c>
      <c r="H7" s="23">
        <v>102</v>
      </c>
      <c r="I7" s="23"/>
      <c r="J7" s="23">
        <v>119</v>
      </c>
      <c r="K7" s="8"/>
    </row>
    <row r="8" spans="1:12" ht="18.75" x14ac:dyDescent="0.3">
      <c r="A8" s="5">
        <v>2</v>
      </c>
      <c r="B8" s="21" t="s">
        <v>31</v>
      </c>
      <c r="C8" s="17" t="s">
        <v>30</v>
      </c>
      <c r="D8" s="6">
        <v>10</v>
      </c>
      <c r="E8" s="7">
        <v>20</v>
      </c>
      <c r="F8" s="23">
        <v>200</v>
      </c>
      <c r="G8" s="23">
        <v>50</v>
      </c>
      <c r="H8" s="23"/>
      <c r="I8" s="23"/>
      <c r="J8" s="23"/>
      <c r="K8" s="8"/>
    </row>
    <row r="9" spans="1:12" ht="18.75" x14ac:dyDescent="0.3">
      <c r="A9" s="5">
        <v>3</v>
      </c>
      <c r="B9" s="21" t="s">
        <v>33</v>
      </c>
      <c r="C9" s="17" t="s">
        <v>30</v>
      </c>
      <c r="D9" s="6"/>
      <c r="E9" s="7"/>
      <c r="F9" s="23">
        <v>200</v>
      </c>
      <c r="G9" s="23">
        <v>50</v>
      </c>
      <c r="H9" s="23"/>
      <c r="I9" s="23"/>
      <c r="J9" s="23">
        <v>38</v>
      </c>
      <c r="K9" s="8"/>
    </row>
    <row r="10" spans="1:12" ht="18.75" x14ac:dyDescent="0.3">
      <c r="A10" s="5">
        <v>4</v>
      </c>
      <c r="B10" s="21" t="s">
        <v>34</v>
      </c>
      <c r="C10" s="17" t="s">
        <v>30</v>
      </c>
      <c r="D10" s="6">
        <v>15</v>
      </c>
      <c r="E10" s="7">
        <v>25</v>
      </c>
      <c r="F10" s="23"/>
      <c r="G10" s="23"/>
      <c r="H10" s="23"/>
      <c r="I10" s="23"/>
      <c r="J10" s="23"/>
      <c r="K10" s="8"/>
    </row>
    <row r="11" spans="1:12" ht="18.75" x14ac:dyDescent="0.3">
      <c r="A11" s="5">
        <v>5</v>
      </c>
      <c r="B11" s="21" t="s">
        <v>32</v>
      </c>
      <c r="C11" s="17" t="s">
        <v>30</v>
      </c>
      <c r="D11" s="6"/>
      <c r="E11" s="7"/>
      <c r="F11" s="23">
        <v>49</v>
      </c>
      <c r="G11" s="23">
        <v>50</v>
      </c>
      <c r="H11" s="23"/>
      <c r="I11" s="23"/>
      <c r="J11" s="23"/>
      <c r="K11" s="8"/>
    </row>
    <row r="12" spans="1:12" ht="18.75" x14ac:dyDescent="0.3">
      <c r="A12" s="5">
        <v>6</v>
      </c>
      <c r="B12" s="21" t="s">
        <v>35</v>
      </c>
      <c r="C12" s="17" t="s">
        <v>30</v>
      </c>
      <c r="D12" s="6">
        <v>10</v>
      </c>
      <c r="E12" s="7">
        <v>10</v>
      </c>
      <c r="F12" s="23">
        <v>200</v>
      </c>
      <c r="G12" s="23"/>
      <c r="H12" s="23">
        <v>100</v>
      </c>
      <c r="I12" s="23"/>
      <c r="J12" s="23">
        <v>417</v>
      </c>
      <c r="K12" s="8"/>
    </row>
    <row r="13" spans="1:12" ht="18.75" x14ac:dyDescent="0.3">
      <c r="A13" s="5">
        <v>7</v>
      </c>
      <c r="B13" s="21" t="s">
        <v>36</v>
      </c>
      <c r="C13" s="17" t="s">
        <v>30</v>
      </c>
      <c r="D13" s="6">
        <v>20</v>
      </c>
      <c r="E13" s="7">
        <v>20</v>
      </c>
      <c r="F13" s="23">
        <v>200</v>
      </c>
      <c r="G13" s="23"/>
      <c r="H13" s="23"/>
      <c r="I13" s="23">
        <v>50</v>
      </c>
      <c r="J13" s="23"/>
      <c r="K13" s="8"/>
    </row>
    <row r="14" spans="1:12" ht="18.75" x14ac:dyDescent="0.3">
      <c r="A14" s="5">
        <v>8</v>
      </c>
      <c r="B14" s="21" t="s">
        <v>37</v>
      </c>
      <c r="C14" s="17" t="s">
        <v>30</v>
      </c>
      <c r="D14" s="6">
        <v>20</v>
      </c>
      <c r="E14" s="7">
        <v>20</v>
      </c>
      <c r="F14" s="23"/>
      <c r="G14" s="23">
        <v>100</v>
      </c>
      <c r="H14" s="23">
        <v>100</v>
      </c>
      <c r="I14" s="23">
        <v>34</v>
      </c>
      <c r="J14" s="23">
        <v>270</v>
      </c>
      <c r="K14" s="8"/>
    </row>
    <row r="15" spans="1:12" ht="18.75" x14ac:dyDescent="0.3">
      <c r="A15" s="5">
        <v>9</v>
      </c>
      <c r="B15" s="21" t="s">
        <v>38</v>
      </c>
      <c r="C15" s="17" t="s">
        <v>30</v>
      </c>
      <c r="D15" s="6">
        <f>10+10</f>
        <v>20</v>
      </c>
      <c r="E15" s="7">
        <f>10+20</f>
        <v>30</v>
      </c>
      <c r="F15" s="23">
        <v>200</v>
      </c>
      <c r="G15" s="23"/>
      <c r="H15" s="23"/>
      <c r="I15" s="23"/>
      <c r="J15" s="23">
        <v>100</v>
      </c>
      <c r="K15" s="8"/>
    </row>
    <row r="16" spans="1:12" ht="18.75" x14ac:dyDescent="0.3">
      <c r="A16" s="5">
        <v>10</v>
      </c>
      <c r="B16" s="21" t="s">
        <v>39</v>
      </c>
      <c r="C16" s="17" t="s">
        <v>30</v>
      </c>
      <c r="D16" s="6">
        <v>20</v>
      </c>
      <c r="E16" s="7">
        <v>25</v>
      </c>
      <c r="F16" s="23"/>
      <c r="G16" s="23">
        <v>50</v>
      </c>
      <c r="H16" s="23"/>
      <c r="I16" s="23"/>
      <c r="J16" s="23"/>
      <c r="K16" s="8"/>
    </row>
    <row r="17" spans="1:11" ht="18.75" x14ac:dyDescent="0.3">
      <c r="A17" s="5">
        <v>11</v>
      </c>
      <c r="B17" s="21" t="s">
        <v>40</v>
      </c>
      <c r="C17" s="17" t="s">
        <v>30</v>
      </c>
      <c r="D17" s="6"/>
      <c r="E17" s="30"/>
      <c r="F17" s="23"/>
      <c r="G17" s="23"/>
      <c r="H17" s="23">
        <v>100</v>
      </c>
      <c r="I17" s="23"/>
      <c r="J17" s="23">
        <v>200</v>
      </c>
      <c r="K17" s="8"/>
    </row>
    <row r="18" spans="1:11" ht="18.75" x14ac:dyDescent="0.3">
      <c r="A18" s="5">
        <v>12</v>
      </c>
      <c r="B18" s="21" t="s">
        <v>41</v>
      </c>
      <c r="C18" s="17" t="s">
        <v>30</v>
      </c>
      <c r="D18" s="6">
        <v>30</v>
      </c>
      <c r="E18" s="7">
        <v>30</v>
      </c>
      <c r="F18" s="23"/>
      <c r="G18" s="23">
        <v>50</v>
      </c>
      <c r="H18" s="23">
        <v>109</v>
      </c>
      <c r="I18" s="23"/>
      <c r="J18" s="23">
        <v>213</v>
      </c>
      <c r="K18" s="8"/>
    </row>
    <row r="19" spans="1:11" ht="18.75" x14ac:dyDescent="0.3">
      <c r="A19" s="5">
        <v>13</v>
      </c>
      <c r="B19" s="21" t="s">
        <v>42</v>
      </c>
      <c r="C19" s="17" t="s">
        <v>30</v>
      </c>
      <c r="D19" s="6">
        <v>10</v>
      </c>
      <c r="E19" s="7">
        <v>40</v>
      </c>
      <c r="F19" s="23">
        <v>150</v>
      </c>
      <c r="G19" s="23">
        <v>50</v>
      </c>
      <c r="H19" s="23"/>
      <c r="I19" s="23"/>
      <c r="J19" s="23">
        <v>60</v>
      </c>
      <c r="K19" s="8"/>
    </row>
    <row r="20" spans="1:11" ht="18.75" x14ac:dyDescent="0.3">
      <c r="A20" s="5">
        <v>14</v>
      </c>
      <c r="B20" s="21" t="s">
        <v>43</v>
      </c>
      <c r="C20" s="17" t="s">
        <v>30</v>
      </c>
      <c r="D20" s="6">
        <v>30</v>
      </c>
      <c r="E20" s="7">
        <v>40</v>
      </c>
      <c r="F20" s="23">
        <v>150</v>
      </c>
      <c r="G20" s="23"/>
      <c r="H20" s="23"/>
      <c r="I20" s="23">
        <v>94</v>
      </c>
      <c r="J20" s="23">
        <v>191</v>
      </c>
      <c r="K20" s="8"/>
    </row>
    <row r="21" spans="1:11" ht="18.75" x14ac:dyDescent="0.3">
      <c r="A21" s="5">
        <v>15</v>
      </c>
      <c r="B21" s="21" t="s">
        <v>44</v>
      </c>
      <c r="C21" s="17" t="s">
        <v>30</v>
      </c>
      <c r="D21" s="6">
        <v>30</v>
      </c>
      <c r="E21" s="7">
        <v>30</v>
      </c>
      <c r="F21" s="23">
        <v>100</v>
      </c>
      <c r="G21" s="23">
        <v>100</v>
      </c>
      <c r="H21" s="23"/>
      <c r="I21" s="23">
        <v>38</v>
      </c>
      <c r="J21" s="23"/>
      <c r="K21" s="8"/>
    </row>
    <row r="22" spans="1:11" ht="18.75" x14ac:dyDescent="0.3">
      <c r="A22" s="5">
        <v>16</v>
      </c>
      <c r="B22" s="21" t="s">
        <v>45</v>
      </c>
      <c r="C22" s="17" t="s">
        <v>30</v>
      </c>
      <c r="D22" s="6"/>
      <c r="E22" s="7"/>
      <c r="F22" s="23">
        <v>150</v>
      </c>
      <c r="G22" s="23">
        <v>49</v>
      </c>
      <c r="H22" s="23"/>
      <c r="I22" s="23"/>
      <c r="J22" s="23"/>
      <c r="K22" s="8"/>
    </row>
    <row r="23" spans="1:11" ht="18.75" x14ac:dyDescent="0.3">
      <c r="A23" s="5">
        <v>17</v>
      </c>
      <c r="B23" s="21" t="s">
        <v>46</v>
      </c>
      <c r="C23" s="17" t="s">
        <v>30</v>
      </c>
      <c r="D23" s="6">
        <v>20</v>
      </c>
      <c r="E23" s="7">
        <v>30</v>
      </c>
      <c r="F23" s="23">
        <v>100</v>
      </c>
      <c r="G23" s="23"/>
      <c r="H23" s="23"/>
      <c r="I23" s="23"/>
      <c r="J23" s="23"/>
      <c r="K23" s="8"/>
    </row>
    <row r="24" spans="1:11" ht="18.75" x14ac:dyDescent="0.3">
      <c r="A24" s="5">
        <v>18</v>
      </c>
      <c r="B24" s="21" t="s">
        <v>51</v>
      </c>
      <c r="C24" s="17" t="s">
        <v>30</v>
      </c>
      <c r="D24" s="6">
        <v>20</v>
      </c>
      <c r="E24" s="7">
        <v>30</v>
      </c>
      <c r="F24" s="23">
        <v>100</v>
      </c>
      <c r="G24" s="23">
        <v>200</v>
      </c>
      <c r="H24" s="23">
        <v>100</v>
      </c>
      <c r="I24" s="23"/>
      <c r="J24" s="23">
        <v>150</v>
      </c>
      <c r="K24" s="8"/>
    </row>
    <row r="25" spans="1:11" ht="18.75" x14ac:dyDescent="0.3">
      <c r="A25" s="5">
        <v>19</v>
      </c>
      <c r="B25" s="21" t="s">
        <v>52</v>
      </c>
      <c r="C25" s="17" t="s">
        <v>30</v>
      </c>
      <c r="D25" s="6">
        <v>20</v>
      </c>
      <c r="E25" s="7">
        <v>9</v>
      </c>
      <c r="F25" s="23">
        <v>150</v>
      </c>
      <c r="G25" s="23">
        <v>100</v>
      </c>
      <c r="H25" s="23"/>
      <c r="I25" s="23"/>
      <c r="J25" s="23"/>
      <c r="K25" s="8"/>
    </row>
    <row r="26" spans="1:11" ht="18.75" x14ac:dyDescent="0.3">
      <c r="A26" s="5">
        <v>20</v>
      </c>
      <c r="B26" s="21" t="s">
        <v>53</v>
      </c>
      <c r="C26" s="17" t="s">
        <v>30</v>
      </c>
      <c r="D26" s="6">
        <v>30</v>
      </c>
      <c r="E26" s="7"/>
      <c r="F26" s="23">
        <v>150</v>
      </c>
      <c r="G26" s="23">
        <v>64</v>
      </c>
      <c r="H26" s="23">
        <v>109</v>
      </c>
      <c r="I26" s="23"/>
      <c r="J26" s="23">
        <v>110</v>
      </c>
      <c r="K26" s="8"/>
    </row>
    <row r="27" spans="1:11" ht="18.75" x14ac:dyDescent="0.3">
      <c r="A27" s="5">
        <v>21</v>
      </c>
      <c r="B27" s="21" t="s">
        <v>54</v>
      </c>
      <c r="C27" s="17" t="s">
        <v>30</v>
      </c>
      <c r="D27" s="6">
        <v>20</v>
      </c>
      <c r="E27" s="7">
        <v>100</v>
      </c>
      <c r="F27" s="23">
        <v>200</v>
      </c>
      <c r="G27" s="23">
        <v>100</v>
      </c>
      <c r="H27" s="23"/>
      <c r="I27" s="23"/>
      <c r="J27" s="23"/>
      <c r="K27" s="8"/>
    </row>
    <row r="28" spans="1:11" ht="18.75" x14ac:dyDescent="0.3">
      <c r="A28" s="5">
        <v>22</v>
      </c>
      <c r="B28" s="21" t="s">
        <v>55</v>
      </c>
      <c r="C28" s="17" t="s">
        <v>30</v>
      </c>
      <c r="D28" s="6">
        <v>20</v>
      </c>
      <c r="E28" s="7">
        <v>30</v>
      </c>
      <c r="F28" s="23">
        <v>400</v>
      </c>
      <c r="G28" s="23">
        <v>50</v>
      </c>
      <c r="H28" s="23"/>
      <c r="I28" s="23"/>
      <c r="J28" s="23"/>
      <c r="K28" s="8"/>
    </row>
    <row r="29" spans="1:11" ht="18.75" x14ac:dyDescent="0.3">
      <c r="A29" s="5">
        <v>23</v>
      </c>
      <c r="B29" s="21" t="s">
        <v>56</v>
      </c>
      <c r="C29" s="17" t="s">
        <v>30</v>
      </c>
      <c r="D29" s="6">
        <v>20</v>
      </c>
      <c r="E29" s="7">
        <v>30</v>
      </c>
      <c r="F29" s="23">
        <v>250</v>
      </c>
      <c r="G29" s="23">
        <v>50</v>
      </c>
      <c r="H29" s="23"/>
      <c r="I29" s="23">
        <f>28+84</f>
        <v>112</v>
      </c>
      <c r="J29" s="23">
        <v>203</v>
      </c>
      <c r="K29" s="8"/>
    </row>
    <row r="30" spans="1:11" ht="18.75" x14ac:dyDescent="0.3">
      <c r="A30" s="5">
        <v>24</v>
      </c>
      <c r="B30" s="21" t="s">
        <v>58</v>
      </c>
      <c r="C30" s="17" t="s">
        <v>30</v>
      </c>
      <c r="D30" s="6">
        <v>50</v>
      </c>
      <c r="E30" s="7">
        <v>100</v>
      </c>
      <c r="F30" s="23">
        <v>300</v>
      </c>
      <c r="G30" s="23">
        <v>150</v>
      </c>
      <c r="H30" s="23"/>
      <c r="I30" s="23">
        <v>14</v>
      </c>
      <c r="J30" s="23">
        <v>300</v>
      </c>
      <c r="K30" s="8"/>
    </row>
    <row r="31" spans="1:11" ht="18.75" x14ac:dyDescent="0.3">
      <c r="A31" s="5">
        <v>25</v>
      </c>
      <c r="B31" s="21" t="s">
        <v>60</v>
      </c>
      <c r="C31" s="17" t="s">
        <v>30</v>
      </c>
      <c r="D31" s="6">
        <v>20</v>
      </c>
      <c r="E31" s="7">
        <v>50</v>
      </c>
      <c r="F31" s="23">
        <v>450</v>
      </c>
      <c r="G31" s="23">
        <v>100</v>
      </c>
      <c r="H31" s="23"/>
      <c r="I31" s="23">
        <v>2</v>
      </c>
      <c r="J31" s="23"/>
      <c r="K31" s="8"/>
    </row>
    <row r="32" spans="1:11" ht="18.75" x14ac:dyDescent="0.3">
      <c r="A32" s="5">
        <v>26</v>
      </c>
      <c r="B32" s="21" t="s">
        <v>61</v>
      </c>
      <c r="C32" s="17" t="s">
        <v>30</v>
      </c>
      <c r="D32" s="6">
        <v>50</v>
      </c>
      <c r="E32" s="7">
        <v>100</v>
      </c>
      <c r="F32" s="23">
        <f>450+420</f>
        <v>870</v>
      </c>
      <c r="G32" s="23">
        <v>50</v>
      </c>
      <c r="H32" s="23">
        <v>88</v>
      </c>
      <c r="I32" s="23"/>
      <c r="J32" s="23">
        <v>149</v>
      </c>
      <c r="K32" s="8"/>
    </row>
    <row r="33" spans="1:11" ht="18.75" x14ac:dyDescent="0.3">
      <c r="A33" s="5">
        <v>27</v>
      </c>
      <c r="B33" s="21"/>
      <c r="C33" s="17"/>
      <c r="D33" s="6"/>
      <c r="E33" s="7"/>
      <c r="F33" s="23"/>
      <c r="G33" s="23"/>
      <c r="H33" s="23"/>
      <c r="I33" s="23"/>
      <c r="J33" s="23"/>
      <c r="K33" s="8"/>
    </row>
    <row r="34" spans="1:11" ht="18.75" x14ac:dyDescent="0.3">
      <c r="A34" s="84" t="s">
        <v>8</v>
      </c>
      <c r="B34" s="85"/>
      <c r="C34" s="16"/>
      <c r="D34" s="10">
        <f t="shared" ref="D34:J34" si="0">SUM(D7:D33)</f>
        <v>496</v>
      </c>
      <c r="E34" s="10">
        <f t="shared" si="0"/>
        <v>799</v>
      </c>
      <c r="F34" s="10">
        <f t="shared" si="0"/>
        <v>4769</v>
      </c>
      <c r="G34" s="10">
        <f t="shared" si="0"/>
        <v>1513</v>
      </c>
      <c r="H34" s="10">
        <f t="shared" si="0"/>
        <v>808</v>
      </c>
      <c r="I34" s="10">
        <f t="shared" si="0"/>
        <v>344</v>
      </c>
      <c r="J34" s="10">
        <f t="shared" si="0"/>
        <v>2520</v>
      </c>
      <c r="K34" s="11"/>
    </row>
    <row r="35" spans="1:11" ht="18.75" x14ac:dyDescent="0.3">
      <c r="A35" s="86" t="s">
        <v>9</v>
      </c>
      <c r="B35" s="87"/>
      <c r="C35" s="9"/>
      <c r="D35" s="9">
        <v>3</v>
      </c>
      <c r="E35" s="9">
        <v>7</v>
      </c>
      <c r="F35" s="24">
        <v>14</v>
      </c>
      <c r="G35" s="24">
        <v>11</v>
      </c>
      <c r="H35" s="24"/>
      <c r="I35" s="24">
        <v>7</v>
      </c>
      <c r="J35" s="24">
        <v>17</v>
      </c>
      <c r="K35" s="18"/>
    </row>
    <row r="36" spans="1:11" ht="18.75" x14ac:dyDescent="0.3">
      <c r="A36" s="90" t="s">
        <v>10</v>
      </c>
      <c r="B36" s="91"/>
      <c r="C36" s="2"/>
      <c r="D36" s="26">
        <f>D34-D35</f>
        <v>493</v>
      </c>
      <c r="E36" s="26">
        <f>E34-E35</f>
        <v>792</v>
      </c>
      <c r="F36" s="26">
        <f>F34-F35</f>
        <v>4755</v>
      </c>
      <c r="G36" s="26">
        <f t="shared" ref="G36:J36" si="1">G34-G35</f>
        <v>1502</v>
      </c>
      <c r="H36" s="26">
        <f t="shared" si="1"/>
        <v>808</v>
      </c>
      <c r="I36" s="26">
        <f t="shared" si="1"/>
        <v>337</v>
      </c>
      <c r="J36" s="26">
        <f t="shared" si="1"/>
        <v>2503</v>
      </c>
      <c r="K36" s="19"/>
    </row>
    <row r="37" spans="1:11" ht="18.75" x14ac:dyDescent="0.3">
      <c r="A37" s="90" t="s">
        <v>0</v>
      </c>
      <c r="B37" s="91"/>
      <c r="C37" s="2"/>
      <c r="D37" s="3">
        <v>63750</v>
      </c>
      <c r="E37" s="3">
        <v>64750</v>
      </c>
      <c r="F37" s="25">
        <v>36209</v>
      </c>
      <c r="G37" s="25">
        <v>62700</v>
      </c>
      <c r="H37" s="25">
        <v>18288</v>
      </c>
      <c r="I37" s="25">
        <v>33440</v>
      </c>
      <c r="J37" s="25">
        <v>17504</v>
      </c>
      <c r="K37" s="19"/>
    </row>
    <row r="38" spans="1:11" ht="18.75" x14ac:dyDescent="0.3">
      <c r="A38" s="90" t="s">
        <v>11</v>
      </c>
      <c r="B38" s="91"/>
      <c r="C38" s="2"/>
      <c r="D38" s="3">
        <f>D37*D36</f>
        <v>31428750</v>
      </c>
      <c r="E38" s="3">
        <f>E37*E36</f>
        <v>51282000</v>
      </c>
      <c r="F38" s="3">
        <f t="shared" ref="F38:J38" si="2">F37*F36</f>
        <v>172173795</v>
      </c>
      <c r="G38" s="3">
        <f t="shared" si="2"/>
        <v>94175400</v>
      </c>
      <c r="H38" s="3">
        <f t="shared" si="2"/>
        <v>14776704</v>
      </c>
      <c r="I38" s="3">
        <f t="shared" si="2"/>
        <v>11269280</v>
      </c>
      <c r="J38" s="3">
        <f t="shared" si="2"/>
        <v>43812512</v>
      </c>
      <c r="K38" s="19"/>
    </row>
    <row r="39" spans="1:11" ht="18.75" x14ac:dyDescent="0.3">
      <c r="A39" s="71" t="s">
        <v>12</v>
      </c>
      <c r="B39" s="72"/>
      <c r="C39" s="4"/>
      <c r="D39" s="93">
        <f>D38+E38+F38+G38+H40+H38+J38+I38</f>
        <v>418918441</v>
      </c>
      <c r="E39" s="74"/>
      <c r="F39" s="74"/>
      <c r="G39" s="74"/>
      <c r="H39" s="74"/>
      <c r="I39" s="74"/>
      <c r="J39" s="75"/>
      <c r="K39" s="20"/>
    </row>
    <row r="44" spans="1:11" x14ac:dyDescent="0.25">
      <c r="D44" s="1"/>
    </row>
    <row r="45" spans="1:11" x14ac:dyDescent="0.25">
      <c r="A45" s="92" t="s">
        <v>47</v>
      </c>
      <c r="B45" s="92"/>
      <c r="C45" s="92"/>
      <c r="D45" s="92"/>
      <c r="E45" s="92"/>
      <c r="F45" s="1"/>
    </row>
    <row r="47" spans="1:11" x14ac:dyDescent="0.25">
      <c r="D47" s="92" t="s">
        <v>50</v>
      </c>
      <c r="E47" s="92"/>
      <c r="F47">
        <f>423*0.2</f>
        <v>84.600000000000009</v>
      </c>
    </row>
    <row r="48" spans="1:11" x14ac:dyDescent="0.25">
      <c r="D48" s="92" t="s">
        <v>48</v>
      </c>
      <c r="E48" s="92"/>
      <c r="F48">
        <f>420*0.2</f>
        <v>84</v>
      </c>
    </row>
    <row r="49" spans="4:6" x14ac:dyDescent="0.25">
      <c r="D49" s="92" t="s">
        <v>49</v>
      </c>
      <c r="E49" s="92"/>
      <c r="F49">
        <f>420*0.2</f>
        <v>84</v>
      </c>
    </row>
  </sheetData>
  <mergeCells count="15">
    <mergeCell ref="A35:B35"/>
    <mergeCell ref="A36:B36"/>
    <mergeCell ref="A37:B37"/>
    <mergeCell ref="A38:B38"/>
    <mergeCell ref="A39:B39"/>
    <mergeCell ref="A1:L1"/>
    <mergeCell ref="A3:K3"/>
    <mergeCell ref="A4:K4"/>
    <mergeCell ref="A5:K5"/>
    <mergeCell ref="A34:B34"/>
    <mergeCell ref="A45:E45"/>
    <mergeCell ref="D47:E47"/>
    <mergeCell ref="D48:E48"/>
    <mergeCell ref="D49:E49"/>
    <mergeCell ref="D39:J39"/>
  </mergeCells>
  <pageMargins left="0.75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4" sqref="E4"/>
    </sheetView>
  </sheetViews>
  <sheetFormatPr defaultRowHeight="18.75" customHeight="1" x14ac:dyDescent="0.25"/>
  <cols>
    <col min="1" max="1" width="6.5703125" style="32" customWidth="1"/>
    <col min="2" max="2" width="24.7109375" style="32" customWidth="1"/>
    <col min="3" max="3" width="7.7109375" style="32" customWidth="1"/>
    <col min="4" max="5" width="12.7109375" style="35" customWidth="1"/>
    <col min="6" max="6" width="15" style="35" customWidth="1"/>
    <col min="7" max="7" width="12.42578125" style="35" customWidth="1"/>
    <col min="8" max="8" width="16.85546875" style="35" customWidth="1"/>
    <col min="9" max="9" width="17.28515625" style="32" customWidth="1"/>
    <col min="10" max="16384" width="9.140625" style="32"/>
  </cols>
  <sheetData>
    <row r="1" spans="1:9" s="33" customFormat="1" ht="28.5" customHeight="1" x14ac:dyDescent="0.25">
      <c r="A1" s="94" t="s">
        <v>84</v>
      </c>
      <c r="B1" s="94"/>
      <c r="C1" s="94"/>
      <c r="D1" s="94"/>
      <c r="E1" s="94"/>
      <c r="F1" s="94"/>
      <c r="G1" s="94"/>
      <c r="H1" s="94"/>
      <c r="I1" s="94"/>
    </row>
    <row r="2" spans="1:9" s="34" customFormat="1" ht="18.75" customHeight="1" x14ac:dyDescent="0.25">
      <c r="A2" s="41" t="s">
        <v>1</v>
      </c>
      <c r="B2" s="42" t="s">
        <v>66</v>
      </c>
      <c r="C2" s="42" t="s">
        <v>3</v>
      </c>
      <c r="D2" s="43" t="s">
        <v>67</v>
      </c>
      <c r="E2" s="43" t="s">
        <v>68</v>
      </c>
      <c r="F2" s="43" t="s">
        <v>22</v>
      </c>
      <c r="G2" s="43" t="s">
        <v>0</v>
      </c>
      <c r="H2" s="43" t="s">
        <v>69</v>
      </c>
      <c r="I2" s="44" t="s">
        <v>6</v>
      </c>
    </row>
    <row r="3" spans="1:9" ht="18.75" customHeight="1" x14ac:dyDescent="0.25">
      <c r="A3" s="45">
        <v>1</v>
      </c>
      <c r="B3" s="46" t="s">
        <v>70</v>
      </c>
      <c r="C3" s="46" t="s">
        <v>30</v>
      </c>
      <c r="D3" s="47">
        <v>1274</v>
      </c>
      <c r="E3" s="47">
        <v>755</v>
      </c>
      <c r="F3" s="47">
        <f>D3+E3</f>
        <v>2029</v>
      </c>
      <c r="G3" s="47">
        <v>39000</v>
      </c>
      <c r="H3" s="47">
        <f>F3*G3</f>
        <v>79131000</v>
      </c>
      <c r="I3" s="48"/>
    </row>
    <row r="4" spans="1:9" ht="18.75" customHeight="1" x14ac:dyDescent="0.25">
      <c r="A4" s="49">
        <v>2</v>
      </c>
      <c r="B4" s="50" t="s">
        <v>71</v>
      </c>
      <c r="C4" s="50" t="s">
        <v>30</v>
      </c>
      <c r="D4" s="51">
        <v>1285</v>
      </c>
      <c r="E4" s="51">
        <v>807</v>
      </c>
      <c r="F4" s="51">
        <f t="shared" ref="F4:F14" si="0">D4+E4</f>
        <v>2092</v>
      </c>
      <c r="G4" s="51">
        <v>55000</v>
      </c>
      <c r="H4" s="51">
        <f t="shared" ref="H4:H14" si="1">F4*G4</f>
        <v>115060000</v>
      </c>
      <c r="I4" s="52"/>
    </row>
    <row r="5" spans="1:9" ht="18.75" customHeight="1" x14ac:dyDescent="0.25">
      <c r="A5" s="49">
        <v>3</v>
      </c>
      <c r="B5" s="50" t="s">
        <v>72</v>
      </c>
      <c r="C5" s="50" t="s">
        <v>30</v>
      </c>
      <c r="D5" s="51">
        <v>536</v>
      </c>
      <c r="E5" s="51">
        <v>476</v>
      </c>
      <c r="F5" s="51">
        <f t="shared" si="0"/>
        <v>1012</v>
      </c>
      <c r="G5" s="51">
        <v>35000</v>
      </c>
      <c r="H5" s="51">
        <f t="shared" si="1"/>
        <v>35420000</v>
      </c>
      <c r="I5" s="52"/>
    </row>
    <row r="6" spans="1:9" ht="18.75" customHeight="1" x14ac:dyDescent="0.25">
      <c r="A6" s="49">
        <v>4</v>
      </c>
      <c r="B6" s="50" t="s">
        <v>73</v>
      </c>
      <c r="C6" s="50" t="s">
        <v>30</v>
      </c>
      <c r="D6" s="51">
        <v>555</v>
      </c>
      <c r="E6" s="51">
        <v>260</v>
      </c>
      <c r="F6" s="51">
        <f t="shared" si="0"/>
        <v>815</v>
      </c>
      <c r="G6" s="51">
        <v>35000</v>
      </c>
      <c r="H6" s="51">
        <f t="shared" si="1"/>
        <v>28525000</v>
      </c>
      <c r="I6" s="52"/>
    </row>
    <row r="7" spans="1:9" ht="18.75" customHeight="1" x14ac:dyDescent="0.25">
      <c r="A7" s="49">
        <v>5</v>
      </c>
      <c r="B7" s="50" t="s">
        <v>74</v>
      </c>
      <c r="C7" s="50" t="s">
        <v>30</v>
      </c>
      <c r="D7" s="51">
        <v>37</v>
      </c>
      <c r="E7" s="51">
        <v>31</v>
      </c>
      <c r="F7" s="51">
        <f t="shared" si="0"/>
        <v>68</v>
      </c>
      <c r="G7" s="51">
        <v>34000</v>
      </c>
      <c r="H7" s="51">
        <f t="shared" si="1"/>
        <v>2312000</v>
      </c>
      <c r="I7" s="52"/>
    </row>
    <row r="8" spans="1:9" ht="18.75" customHeight="1" x14ac:dyDescent="0.25">
      <c r="A8" s="49">
        <v>6</v>
      </c>
      <c r="B8" s="50" t="s">
        <v>75</v>
      </c>
      <c r="C8" s="50" t="s">
        <v>30</v>
      </c>
      <c r="D8" s="51">
        <v>124</v>
      </c>
      <c r="E8" s="51">
        <v>151</v>
      </c>
      <c r="F8" s="51">
        <f t="shared" si="0"/>
        <v>275</v>
      </c>
      <c r="G8" s="51">
        <v>55000</v>
      </c>
      <c r="H8" s="51">
        <f t="shared" si="1"/>
        <v>15125000</v>
      </c>
      <c r="I8" s="52"/>
    </row>
    <row r="9" spans="1:9" ht="18.75" customHeight="1" x14ac:dyDescent="0.25">
      <c r="A9" s="49">
        <v>7</v>
      </c>
      <c r="B9" s="50" t="s">
        <v>76</v>
      </c>
      <c r="C9" s="50" t="s">
        <v>30</v>
      </c>
      <c r="D9" s="51"/>
      <c r="E9" s="51">
        <v>30</v>
      </c>
      <c r="F9" s="51">
        <f t="shared" si="0"/>
        <v>30</v>
      </c>
      <c r="G9" s="51">
        <v>55000</v>
      </c>
      <c r="H9" s="51">
        <f t="shared" si="1"/>
        <v>1650000</v>
      </c>
      <c r="I9" s="52"/>
    </row>
    <row r="10" spans="1:9" ht="18.75" customHeight="1" x14ac:dyDescent="0.25">
      <c r="A10" s="49">
        <v>8</v>
      </c>
      <c r="B10" s="50" t="s">
        <v>77</v>
      </c>
      <c r="C10" s="50" t="s">
        <v>30</v>
      </c>
      <c r="D10" s="51"/>
      <c r="E10" s="51">
        <v>30</v>
      </c>
      <c r="F10" s="51">
        <f t="shared" si="0"/>
        <v>30</v>
      </c>
      <c r="G10" s="51">
        <v>65000</v>
      </c>
      <c r="H10" s="51">
        <f t="shared" si="1"/>
        <v>1950000</v>
      </c>
      <c r="I10" s="52"/>
    </row>
    <row r="11" spans="1:9" ht="18.75" customHeight="1" x14ac:dyDescent="0.25">
      <c r="A11" s="49">
        <v>9</v>
      </c>
      <c r="B11" s="50" t="s">
        <v>78</v>
      </c>
      <c r="C11" s="50" t="s">
        <v>30</v>
      </c>
      <c r="D11" s="51"/>
      <c r="E11" s="51">
        <v>22</v>
      </c>
      <c r="F11" s="51">
        <f t="shared" si="0"/>
        <v>22</v>
      </c>
      <c r="G11" s="51">
        <v>30000</v>
      </c>
      <c r="H11" s="51">
        <f t="shared" si="1"/>
        <v>660000</v>
      </c>
      <c r="I11" s="52"/>
    </row>
    <row r="12" spans="1:9" ht="18.75" customHeight="1" x14ac:dyDescent="0.25">
      <c r="A12" s="49">
        <v>10</v>
      </c>
      <c r="B12" s="50" t="s">
        <v>79</v>
      </c>
      <c r="C12" s="50" t="s">
        <v>82</v>
      </c>
      <c r="D12" s="51">
        <v>430</v>
      </c>
      <c r="E12" s="51"/>
      <c r="F12" s="51">
        <f t="shared" si="0"/>
        <v>430</v>
      </c>
      <c r="G12" s="51">
        <v>24000</v>
      </c>
      <c r="H12" s="51">
        <f t="shared" si="1"/>
        <v>10320000</v>
      </c>
      <c r="I12" s="95" t="s">
        <v>83</v>
      </c>
    </row>
    <row r="13" spans="1:9" ht="18.75" customHeight="1" x14ac:dyDescent="0.25">
      <c r="A13" s="49">
        <v>11</v>
      </c>
      <c r="B13" s="50" t="s">
        <v>80</v>
      </c>
      <c r="C13" s="50" t="s">
        <v>82</v>
      </c>
      <c r="D13" s="51">
        <v>421</v>
      </c>
      <c r="E13" s="51"/>
      <c r="F13" s="51">
        <f t="shared" si="0"/>
        <v>421</v>
      </c>
      <c r="G13" s="51">
        <v>28000</v>
      </c>
      <c r="H13" s="51">
        <f t="shared" si="1"/>
        <v>11788000</v>
      </c>
      <c r="I13" s="95"/>
    </row>
    <row r="14" spans="1:9" ht="18.75" customHeight="1" x14ac:dyDescent="0.25">
      <c r="A14" s="53">
        <v>12</v>
      </c>
      <c r="B14" s="54" t="s">
        <v>81</v>
      </c>
      <c r="C14" s="54" t="s">
        <v>82</v>
      </c>
      <c r="D14" s="55">
        <v>424</v>
      </c>
      <c r="E14" s="55"/>
      <c r="F14" s="55">
        <f t="shared" si="0"/>
        <v>424</v>
      </c>
      <c r="G14" s="55">
        <v>25000</v>
      </c>
      <c r="H14" s="55">
        <f t="shared" si="1"/>
        <v>10600000</v>
      </c>
      <c r="I14" s="96"/>
    </row>
    <row r="15" spans="1:9" ht="18.75" customHeight="1" x14ac:dyDescent="0.25">
      <c r="A15" s="36"/>
      <c r="B15" s="37" t="s">
        <v>22</v>
      </c>
      <c r="C15" s="38"/>
      <c r="D15" s="39"/>
      <c r="E15" s="39"/>
      <c r="F15" s="39"/>
      <c r="G15" s="39"/>
      <c r="H15" s="56">
        <f>SUM(H3:H14)</f>
        <v>312541000</v>
      </c>
      <c r="I15" s="40"/>
    </row>
  </sheetData>
  <mergeCells count="2">
    <mergeCell ref="A1:I1"/>
    <mergeCell ref="I12:I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Doi chieu SG</vt:lpstr>
      <vt:lpstr>Doi chieu HN</vt:lpstr>
      <vt:lpstr>CN Hàng tặng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CFO</cp:lastModifiedBy>
  <cp:lastPrinted>2024-03-21T08:12:47Z</cp:lastPrinted>
  <dcterms:created xsi:type="dcterms:W3CDTF">2009-01-01T19:07:43Z</dcterms:created>
  <dcterms:modified xsi:type="dcterms:W3CDTF">2024-04-06T04:11:06Z</dcterms:modified>
</cp:coreProperties>
</file>