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630" tabRatio="834"/>
  </bookViews>
  <sheets>
    <sheet name="TH" sheetId="2" r:id="rId1"/>
    <sheet name="THÁNG 1" sheetId="1" r:id="rId2"/>
    <sheet name="THÁNG 2" sheetId="3" r:id="rId3"/>
    <sheet name="THÁNG 3" sheetId="5" r:id="rId4"/>
    <sheet name="THÁNG 4" sheetId="7" r:id="rId5"/>
    <sheet name="THÁNG 5" sheetId="8" r:id="rId6"/>
    <sheet name="THÁNG 6" sheetId="9" r:id="rId7"/>
    <sheet name="THÁNG 7" sheetId="10" r:id="rId8"/>
    <sheet name="THÁNG 8" sheetId="11" r:id="rId9"/>
    <sheet name="THÁNG 9" sheetId="12" r:id="rId10"/>
    <sheet name="THÁNG 10" sheetId="13" r:id="rId11"/>
    <sheet name="THÁNG 11" sheetId="14" r:id="rId12"/>
    <sheet name="THÁNG 12" sheetId="15" r:id="rId1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3" l="1"/>
  <c r="B9" i="1"/>
  <c r="B11" i="15" l="1"/>
  <c r="M18" i="2" s="1"/>
  <c r="B11" i="14"/>
  <c r="L18" i="2" s="1"/>
  <c r="B11" i="13"/>
  <c r="K18" i="2" s="1"/>
  <c r="B11" i="12"/>
  <c r="J18" i="2" s="1"/>
  <c r="B11" i="11"/>
  <c r="I18" i="2" s="1"/>
  <c r="B11" i="10"/>
  <c r="H18" i="2" s="1"/>
  <c r="B11" i="9"/>
  <c r="G18" i="2" s="1"/>
  <c r="B11" i="8"/>
  <c r="F18" i="2" s="1"/>
  <c r="B11" i="7"/>
  <c r="E18" i="2" s="1"/>
  <c r="B11" i="5"/>
  <c r="D18" i="2" s="1"/>
  <c r="B11" i="3"/>
  <c r="C18" i="2" s="1"/>
  <c r="B11" i="1"/>
  <c r="J6" i="2"/>
  <c r="J5" i="2"/>
  <c r="J4" i="2"/>
  <c r="B18" i="2"/>
  <c r="Q34" i="14"/>
  <c r="Q35" i="14" s="1"/>
  <c r="P33" i="14"/>
  <c r="Q33" i="14" s="1"/>
  <c r="Q32" i="14"/>
  <c r="P32" i="14"/>
  <c r="P31" i="14"/>
  <c r="Q31" i="14" s="1"/>
  <c r="P30" i="14"/>
  <c r="Q30" i="14" s="1"/>
  <c r="Q29" i="14"/>
  <c r="P29" i="14"/>
  <c r="P28" i="14"/>
  <c r="Q28" i="14" s="1"/>
  <c r="P27" i="14"/>
  <c r="Q27" i="14" s="1"/>
  <c r="Q26" i="14"/>
  <c r="P26" i="14"/>
  <c r="P25" i="14"/>
  <c r="Q25" i="14" s="1"/>
  <c r="P24" i="14"/>
  <c r="Q24" i="14" s="1"/>
  <c r="Q23" i="14"/>
  <c r="P23" i="14"/>
  <c r="P22" i="14"/>
  <c r="Q22" i="14" s="1"/>
  <c r="P21" i="14"/>
  <c r="Q21" i="14" s="1"/>
  <c r="Q20" i="14"/>
  <c r="P20" i="14"/>
  <c r="P19" i="14"/>
  <c r="Q19" i="14" s="1"/>
  <c r="P18" i="14"/>
  <c r="Q18" i="14" s="1"/>
  <c r="Q17" i="14"/>
  <c r="P17" i="14"/>
  <c r="P16" i="14"/>
  <c r="Q16" i="14" s="1"/>
  <c r="P34" i="12"/>
  <c r="Q34" i="12" s="1"/>
  <c r="Q33" i="12"/>
  <c r="P33" i="12"/>
  <c r="P32" i="12"/>
  <c r="Q32" i="12" s="1"/>
  <c r="Q31" i="12"/>
  <c r="P31" i="12"/>
  <c r="Q30" i="12"/>
  <c r="P30" i="12"/>
  <c r="P29" i="12"/>
  <c r="Q29" i="12" s="1"/>
  <c r="P28" i="12"/>
  <c r="Q28" i="12" s="1"/>
  <c r="Q27" i="12"/>
  <c r="P27" i="12"/>
  <c r="P26" i="12"/>
  <c r="Q26" i="12" s="1"/>
  <c r="Q25" i="12"/>
  <c r="P25" i="12"/>
  <c r="Q24" i="12"/>
  <c r="P24" i="12"/>
  <c r="P23" i="12"/>
  <c r="Q23" i="12" s="1"/>
  <c r="P22" i="12"/>
  <c r="Q22" i="12" s="1"/>
  <c r="Q21" i="12"/>
  <c r="P21" i="12"/>
  <c r="P20" i="12"/>
  <c r="Q20" i="12" s="1"/>
  <c r="Q19" i="12"/>
  <c r="P19" i="12"/>
  <c r="Q18" i="12"/>
  <c r="P18" i="12"/>
  <c r="P17" i="12"/>
  <c r="Q17" i="12" s="1"/>
  <c r="P16" i="12"/>
  <c r="Q16" i="12" s="1"/>
  <c r="Q35" i="12" s="1"/>
  <c r="P34" i="11"/>
  <c r="Q34" i="11" s="1"/>
  <c r="Q33" i="11"/>
  <c r="P33" i="11"/>
  <c r="P32" i="11"/>
  <c r="Q32" i="11" s="1"/>
  <c r="Q31" i="11"/>
  <c r="P31" i="11"/>
  <c r="Q30" i="11"/>
  <c r="P30" i="11"/>
  <c r="P29" i="11"/>
  <c r="Q29" i="11" s="1"/>
  <c r="P28" i="11"/>
  <c r="Q28" i="11" s="1"/>
  <c r="Q27" i="11"/>
  <c r="P27" i="11"/>
  <c r="P26" i="11"/>
  <c r="Q26" i="11" s="1"/>
  <c r="Q25" i="11"/>
  <c r="P25" i="11"/>
  <c r="Q24" i="11"/>
  <c r="P24" i="11"/>
  <c r="P23" i="11"/>
  <c r="Q23" i="11" s="1"/>
  <c r="P22" i="11"/>
  <c r="Q22" i="11" s="1"/>
  <c r="Q21" i="11"/>
  <c r="P21" i="11"/>
  <c r="P20" i="11"/>
  <c r="Q20" i="11" s="1"/>
  <c r="Q19" i="11"/>
  <c r="P19" i="11"/>
  <c r="Q18" i="11"/>
  <c r="P18" i="11"/>
  <c r="P17" i="11"/>
  <c r="Q17" i="11" s="1"/>
  <c r="P16" i="11"/>
  <c r="Q16" i="11" s="1"/>
  <c r="P36" i="9"/>
  <c r="Q36" i="9" s="1"/>
  <c r="Q35" i="9"/>
  <c r="P35" i="9"/>
  <c r="P34" i="9"/>
  <c r="Q34" i="9" s="1"/>
  <c r="Q33" i="9"/>
  <c r="P33" i="9"/>
  <c r="Q32" i="9"/>
  <c r="P32" i="9"/>
  <c r="P31" i="9"/>
  <c r="Q31" i="9" s="1"/>
  <c r="P30" i="9"/>
  <c r="Q30" i="9" s="1"/>
  <c r="Q29" i="9"/>
  <c r="P29" i="9"/>
  <c r="P28" i="9"/>
  <c r="Q28" i="9" s="1"/>
  <c r="Q27" i="9"/>
  <c r="P27" i="9"/>
  <c r="Q26" i="9"/>
  <c r="P26" i="9"/>
  <c r="P25" i="9"/>
  <c r="Q25" i="9" s="1"/>
  <c r="P24" i="9"/>
  <c r="Q24" i="9" s="1"/>
  <c r="Q23" i="9"/>
  <c r="P23" i="9"/>
  <c r="P22" i="9"/>
  <c r="Q22" i="9" s="1"/>
  <c r="Q21" i="9"/>
  <c r="P21" i="9"/>
  <c r="Q20" i="9"/>
  <c r="P20" i="9"/>
  <c r="P19" i="9"/>
  <c r="Q19" i="9" s="1"/>
  <c r="P18" i="9"/>
  <c r="Q18" i="9" s="1"/>
  <c r="Q17" i="9"/>
  <c r="P17" i="9"/>
  <c r="P16" i="9"/>
  <c r="Q16" i="9" s="1"/>
  <c r="Q32" i="8"/>
  <c r="Q33" i="8"/>
  <c r="Q34" i="8"/>
  <c r="Q35" i="8"/>
  <c r="Q36" i="8"/>
  <c r="P38" i="7"/>
  <c r="Q38" i="7" s="1"/>
  <c r="Q37" i="7"/>
  <c r="P37" i="7"/>
  <c r="P36" i="7"/>
  <c r="Q36" i="7" s="1"/>
  <c r="P35" i="7"/>
  <c r="Q35" i="7" s="1"/>
  <c r="P34" i="7"/>
  <c r="Q34" i="7" s="1"/>
  <c r="P33" i="7"/>
  <c r="Q33" i="7" s="1"/>
  <c r="P32" i="7"/>
  <c r="Q32" i="7" s="1"/>
  <c r="Q31" i="7"/>
  <c r="P31" i="7"/>
  <c r="P30" i="7"/>
  <c r="Q30" i="7" s="1"/>
  <c r="P29" i="7"/>
  <c r="Q29" i="7" s="1"/>
  <c r="P28" i="7"/>
  <c r="Q28" i="7" s="1"/>
  <c r="P27" i="7"/>
  <c r="Q27" i="7" s="1"/>
  <c r="P26" i="7"/>
  <c r="Q26" i="7" s="1"/>
  <c r="Q25" i="7"/>
  <c r="P25" i="7"/>
  <c r="P24" i="7"/>
  <c r="Q24" i="7" s="1"/>
  <c r="P23" i="7"/>
  <c r="Q23" i="7" s="1"/>
  <c r="P22" i="7"/>
  <c r="Q22" i="7" s="1"/>
  <c r="P21" i="7"/>
  <c r="Q21" i="7" s="1"/>
  <c r="P20" i="7"/>
  <c r="Q20" i="7" s="1"/>
  <c r="Q19" i="7"/>
  <c r="P19" i="7"/>
  <c r="P18" i="7"/>
  <c r="Q18" i="7" s="1"/>
  <c r="P17" i="7"/>
  <c r="Q17" i="7" s="1"/>
  <c r="P16" i="7"/>
  <c r="Q16" i="7" s="1"/>
  <c r="P38" i="5"/>
  <c r="Q38" i="5" s="1"/>
  <c r="Q37" i="5"/>
  <c r="P37" i="5"/>
  <c r="P36" i="5"/>
  <c r="Q36" i="5" s="1"/>
  <c r="Q35" i="5"/>
  <c r="P35" i="5"/>
  <c r="Q34" i="5"/>
  <c r="P34" i="5"/>
  <c r="P33" i="5"/>
  <c r="Q33" i="5" s="1"/>
  <c r="P32" i="5"/>
  <c r="Q32" i="5" s="1"/>
  <c r="Q31" i="5"/>
  <c r="P31" i="5"/>
  <c r="P30" i="5"/>
  <c r="Q30" i="5" s="1"/>
  <c r="Q29" i="5"/>
  <c r="P29" i="5"/>
  <c r="Q28" i="5"/>
  <c r="P28" i="5"/>
  <c r="P27" i="5"/>
  <c r="Q27" i="5" s="1"/>
  <c r="P26" i="5"/>
  <c r="Q26" i="5" s="1"/>
  <c r="Q25" i="5"/>
  <c r="P25" i="5"/>
  <c r="P24" i="5"/>
  <c r="Q24" i="5" s="1"/>
  <c r="Q23" i="5"/>
  <c r="P23" i="5"/>
  <c r="Q22" i="5"/>
  <c r="P22" i="5"/>
  <c r="P21" i="5"/>
  <c r="Q21" i="5" s="1"/>
  <c r="P20" i="5"/>
  <c r="Q20" i="5" s="1"/>
  <c r="Q19" i="5"/>
  <c r="P19" i="5"/>
  <c r="P18" i="5"/>
  <c r="Q18" i="5" s="1"/>
  <c r="Q17" i="5"/>
  <c r="P17" i="5"/>
  <c r="Q16" i="5"/>
  <c r="P16" i="5"/>
  <c r="N18" i="2" l="1"/>
  <c r="J7" i="2" s="1"/>
  <c r="J8" i="2" s="1"/>
  <c r="Q35" i="11"/>
  <c r="Q37" i="9"/>
  <c r="Q39" i="7"/>
  <c r="Q39" i="5"/>
  <c r="Q33" i="3"/>
  <c r="Q39" i="3" s="1"/>
  <c r="Q34" i="3"/>
  <c r="Q35" i="3"/>
  <c r="Q36" i="3"/>
  <c r="Q37" i="3"/>
  <c r="Q38" i="3"/>
  <c r="P33" i="3"/>
  <c r="P34" i="3"/>
  <c r="P35" i="3"/>
  <c r="P36" i="3"/>
  <c r="P37" i="3"/>
  <c r="P38" i="3"/>
  <c r="P32" i="3"/>
  <c r="Q32" i="3" s="1"/>
  <c r="P31" i="3"/>
  <c r="Q31" i="3" s="1"/>
  <c r="P30" i="3"/>
  <c r="Q30" i="3" s="1"/>
  <c r="P29" i="3"/>
  <c r="Q29" i="3" s="1"/>
  <c r="P28" i="3"/>
  <c r="Q28" i="3" s="1"/>
  <c r="P27" i="3"/>
  <c r="Q27" i="3" s="1"/>
  <c r="P26" i="3"/>
  <c r="Q26" i="3" s="1"/>
  <c r="P25" i="3"/>
  <c r="Q25" i="3" s="1"/>
  <c r="P24" i="3"/>
  <c r="Q24" i="3" s="1"/>
  <c r="P23" i="3"/>
  <c r="Q23" i="3" s="1"/>
  <c r="P22" i="3"/>
  <c r="Q22" i="3" s="1"/>
  <c r="P21" i="3"/>
  <c r="Q21" i="3" s="1"/>
  <c r="P20" i="3"/>
  <c r="Q20" i="3" s="1"/>
  <c r="P19" i="3"/>
  <c r="Q19" i="3" s="1"/>
  <c r="P18" i="3"/>
  <c r="Q18" i="3" s="1"/>
  <c r="P17" i="3"/>
  <c r="Q17" i="3" s="1"/>
  <c r="P16" i="3"/>
  <c r="Q16" i="3" s="1"/>
  <c r="Q37" i="1"/>
  <c r="Q17" i="1"/>
  <c r="Q18" i="1"/>
  <c r="Q19" i="1"/>
  <c r="Q20" i="1"/>
  <c r="Q21" i="1"/>
  <c r="Q22" i="1"/>
  <c r="Q23" i="1"/>
  <c r="Q24" i="1"/>
  <c r="Q25" i="1"/>
  <c r="Q26" i="1"/>
  <c r="Q27" i="1"/>
  <c r="Q28" i="1"/>
  <c r="Q29" i="1"/>
  <c r="Q30" i="1"/>
  <c r="Q31" i="1"/>
  <c r="Q32" i="1"/>
  <c r="Q33" i="1"/>
  <c r="Q34" i="1"/>
  <c r="Q35" i="1"/>
  <c r="Q36" i="1"/>
  <c r="Q16" i="1"/>
  <c r="P17" i="1"/>
  <c r="P18" i="1"/>
  <c r="P19" i="1"/>
  <c r="P20" i="1"/>
  <c r="P21" i="1"/>
  <c r="P22" i="1"/>
  <c r="P23" i="1"/>
  <c r="P24" i="1"/>
  <c r="P25" i="1"/>
  <c r="P26" i="1"/>
  <c r="P27" i="1"/>
  <c r="P28" i="1"/>
  <c r="P29" i="1"/>
  <c r="P30" i="1"/>
  <c r="P31" i="1"/>
  <c r="P32" i="1"/>
  <c r="P33" i="1"/>
  <c r="P34" i="1"/>
  <c r="P35" i="1"/>
  <c r="P36" i="1"/>
  <c r="P16" i="1"/>
  <c r="N35" i="1"/>
  <c r="N36" i="1"/>
  <c r="B8" i="3"/>
  <c r="L14" i="2" l="1"/>
  <c r="J14" i="2"/>
  <c r="I14" i="2"/>
  <c r="E14" i="2"/>
  <c r="D14" i="2"/>
  <c r="C14" i="2"/>
  <c r="B6" i="14"/>
  <c r="B6" i="12"/>
  <c r="B6" i="11"/>
  <c r="B6" i="7"/>
  <c r="J13" i="2"/>
  <c r="I13" i="2"/>
  <c r="E13" i="2"/>
  <c r="D13" i="2"/>
  <c r="C13" i="2"/>
  <c r="B13" i="2"/>
  <c r="B6" i="3"/>
  <c r="B6" i="5"/>
  <c r="N16" i="2"/>
  <c r="B10" i="1"/>
  <c r="B6" i="1"/>
  <c r="L13" i="2" l="1"/>
  <c r="B9" i="14"/>
  <c r="B10" i="14" s="1"/>
  <c r="L15" i="2" s="1"/>
  <c r="B9" i="12"/>
  <c r="B10" i="12" s="1"/>
  <c r="J15" i="2" s="1"/>
  <c r="B10" i="11"/>
  <c r="I15" i="2" s="1"/>
  <c r="B9" i="11"/>
  <c r="B9" i="7"/>
  <c r="B10" i="7" s="1"/>
  <c r="E15" i="2" s="1"/>
  <c r="B10" i="5"/>
  <c r="D15" i="2" s="1"/>
  <c r="B9" i="5"/>
  <c r="B10" i="3"/>
  <c r="C15" i="2" s="1"/>
  <c r="B15" i="2" l="1"/>
  <c r="B17" i="2" l="1"/>
  <c r="C17" i="2" s="1"/>
  <c r="D17" i="2" s="1"/>
  <c r="E17" i="2" s="1"/>
  <c r="M29" i="7"/>
  <c r="N29" i="7"/>
  <c r="L18" i="7"/>
  <c r="M18" i="7"/>
  <c r="N18" i="7"/>
  <c r="D12" i="2"/>
  <c r="D11" i="2"/>
  <c r="C11" i="2"/>
  <c r="K32" i="15"/>
  <c r="J32" i="15"/>
  <c r="I32" i="15"/>
  <c r="H32" i="15"/>
  <c r="G32" i="15"/>
  <c r="F32" i="15"/>
  <c r="E32" i="15"/>
  <c r="D32" i="15"/>
  <c r="C32" i="15"/>
  <c r="B32" i="15"/>
  <c r="N31" i="15"/>
  <c r="M31" i="15"/>
  <c r="L31" i="15"/>
  <c r="P31" i="15" s="1"/>
  <c r="N30" i="15"/>
  <c r="M30" i="15"/>
  <c r="L30" i="15"/>
  <c r="P30" i="15" s="1"/>
  <c r="N29" i="15"/>
  <c r="M29" i="15"/>
  <c r="L29" i="15"/>
  <c r="P29" i="15" s="1"/>
  <c r="N28" i="15"/>
  <c r="M28" i="15"/>
  <c r="L28" i="15"/>
  <c r="P28" i="15" s="1"/>
  <c r="N27" i="15"/>
  <c r="M27" i="15"/>
  <c r="L27" i="15"/>
  <c r="P27" i="15" s="1"/>
  <c r="Q27" i="15" s="1"/>
  <c r="N26" i="15"/>
  <c r="M26" i="15"/>
  <c r="L26" i="15"/>
  <c r="P26" i="15" s="1"/>
  <c r="N25" i="15"/>
  <c r="M25" i="15"/>
  <c r="L25" i="15"/>
  <c r="P25" i="15" s="1"/>
  <c r="N24" i="15"/>
  <c r="M24" i="15"/>
  <c r="L24" i="15"/>
  <c r="P24" i="15" s="1"/>
  <c r="Q24" i="15" s="1"/>
  <c r="N23" i="15"/>
  <c r="M23" i="15"/>
  <c r="L23" i="15"/>
  <c r="P23" i="15" s="1"/>
  <c r="N22" i="15"/>
  <c r="Q22" i="15" s="1"/>
  <c r="M22" i="15"/>
  <c r="L22" i="15"/>
  <c r="P22" i="15" s="1"/>
  <c r="N21" i="15"/>
  <c r="M21" i="15"/>
  <c r="L21" i="15"/>
  <c r="P21" i="15" s="1"/>
  <c r="Q21" i="15" s="1"/>
  <c r="N20" i="15"/>
  <c r="M20" i="15"/>
  <c r="L20" i="15"/>
  <c r="P20" i="15" s="1"/>
  <c r="Q20" i="15" s="1"/>
  <c r="N19" i="15"/>
  <c r="M19" i="15"/>
  <c r="L19" i="15"/>
  <c r="P19" i="15" s="1"/>
  <c r="N18" i="15"/>
  <c r="M18" i="15"/>
  <c r="L18" i="15"/>
  <c r="P18" i="15" s="1"/>
  <c r="N17" i="15"/>
  <c r="M17" i="15"/>
  <c r="L17" i="15"/>
  <c r="P17" i="15" s="1"/>
  <c r="N16" i="15"/>
  <c r="M16" i="15"/>
  <c r="L16" i="15"/>
  <c r="P16" i="15" s="1"/>
  <c r="K35" i="14"/>
  <c r="J35" i="14"/>
  <c r="I35" i="14"/>
  <c r="H35" i="14"/>
  <c r="G35" i="14"/>
  <c r="F35" i="14"/>
  <c r="E35" i="14"/>
  <c r="D35" i="14"/>
  <c r="C35" i="14"/>
  <c r="B35" i="14"/>
  <c r="N34" i="14"/>
  <c r="M34" i="14"/>
  <c r="L34" i="14"/>
  <c r="N33" i="14"/>
  <c r="M33" i="14"/>
  <c r="L33" i="14"/>
  <c r="N32" i="14"/>
  <c r="M32" i="14"/>
  <c r="L32" i="14"/>
  <c r="N31" i="14"/>
  <c r="M31" i="14"/>
  <c r="L31" i="14"/>
  <c r="N30" i="14"/>
  <c r="M30" i="14"/>
  <c r="L30" i="14"/>
  <c r="N29" i="14"/>
  <c r="M29" i="14"/>
  <c r="L29" i="14"/>
  <c r="N28" i="14"/>
  <c r="M28" i="14"/>
  <c r="L28" i="14"/>
  <c r="N27" i="14"/>
  <c r="M27" i="14"/>
  <c r="L27" i="14"/>
  <c r="N26" i="14"/>
  <c r="M26" i="14"/>
  <c r="L26" i="14"/>
  <c r="N25" i="14"/>
  <c r="M25" i="14"/>
  <c r="L25" i="14"/>
  <c r="N24" i="14"/>
  <c r="M24" i="14"/>
  <c r="L24" i="14"/>
  <c r="N23" i="14"/>
  <c r="M23" i="14"/>
  <c r="L23" i="14"/>
  <c r="N22" i="14"/>
  <c r="M22" i="14"/>
  <c r="L22" i="14"/>
  <c r="N21" i="14"/>
  <c r="M21" i="14"/>
  <c r="L21" i="14"/>
  <c r="N20" i="14"/>
  <c r="M20" i="14"/>
  <c r="L20" i="14"/>
  <c r="N19" i="14"/>
  <c r="M19" i="14"/>
  <c r="L19" i="14"/>
  <c r="N18" i="14"/>
  <c r="M18" i="14"/>
  <c r="L18" i="14"/>
  <c r="N17" i="14"/>
  <c r="M17" i="14"/>
  <c r="L17" i="14"/>
  <c r="N16" i="14"/>
  <c r="M16" i="14"/>
  <c r="L16" i="14"/>
  <c r="K34" i="13"/>
  <c r="J34" i="13"/>
  <c r="I34" i="13"/>
  <c r="H34" i="13"/>
  <c r="G34" i="13"/>
  <c r="F34" i="13"/>
  <c r="E34" i="13"/>
  <c r="D34" i="13"/>
  <c r="C34" i="13"/>
  <c r="B34" i="13"/>
  <c r="N33" i="13"/>
  <c r="M33" i="13"/>
  <c r="L33" i="13"/>
  <c r="N32" i="13"/>
  <c r="Q32" i="13" s="1"/>
  <c r="M32" i="13"/>
  <c r="L32" i="13"/>
  <c r="P32" i="13" s="1"/>
  <c r="N31" i="13"/>
  <c r="M31" i="13"/>
  <c r="L31" i="13"/>
  <c r="P31" i="13" s="1"/>
  <c r="Q31" i="13" s="1"/>
  <c r="N30" i="13"/>
  <c r="M30" i="13"/>
  <c r="L30" i="13"/>
  <c r="P30" i="13" s="1"/>
  <c r="N29" i="13"/>
  <c r="M29" i="13"/>
  <c r="L29" i="13"/>
  <c r="P29" i="13" s="1"/>
  <c r="Q29" i="13" s="1"/>
  <c r="N28" i="13"/>
  <c r="M28" i="13"/>
  <c r="L28" i="13"/>
  <c r="P28" i="13" s="1"/>
  <c r="N27" i="13"/>
  <c r="M27" i="13"/>
  <c r="L27" i="13"/>
  <c r="P27" i="13" s="1"/>
  <c r="N26" i="13"/>
  <c r="Q26" i="13" s="1"/>
  <c r="M26" i="13"/>
  <c r="L26" i="13"/>
  <c r="P26" i="13" s="1"/>
  <c r="N25" i="13"/>
  <c r="M25" i="13"/>
  <c r="L25" i="13"/>
  <c r="P25" i="13" s="1"/>
  <c r="Q25" i="13" s="1"/>
  <c r="N24" i="13"/>
  <c r="M24" i="13"/>
  <c r="L24" i="13"/>
  <c r="P24" i="13" s="1"/>
  <c r="N23" i="13"/>
  <c r="M23" i="13"/>
  <c r="L23" i="13"/>
  <c r="P23" i="13" s="1"/>
  <c r="Q23" i="13" s="1"/>
  <c r="N22" i="13"/>
  <c r="M22" i="13"/>
  <c r="L22" i="13"/>
  <c r="P22" i="13" s="1"/>
  <c r="N21" i="13"/>
  <c r="M21" i="13"/>
  <c r="L21" i="13"/>
  <c r="P21" i="13" s="1"/>
  <c r="N20" i="13"/>
  <c r="Q20" i="13" s="1"/>
  <c r="M20" i="13"/>
  <c r="L20" i="13"/>
  <c r="P20" i="13" s="1"/>
  <c r="N19" i="13"/>
  <c r="M19" i="13"/>
  <c r="L19" i="13"/>
  <c r="P19" i="13" s="1"/>
  <c r="Q19" i="13" s="1"/>
  <c r="N18" i="13"/>
  <c r="M18" i="13"/>
  <c r="L18" i="13"/>
  <c r="P18" i="13" s="1"/>
  <c r="N17" i="13"/>
  <c r="M17" i="13"/>
  <c r="L17" i="13"/>
  <c r="P17" i="13" s="1"/>
  <c r="Q17" i="13" s="1"/>
  <c r="N16" i="13"/>
  <c r="M16" i="13"/>
  <c r="L16" i="13"/>
  <c r="P16" i="13" s="1"/>
  <c r="K35" i="12"/>
  <c r="J35" i="12"/>
  <c r="I35" i="12"/>
  <c r="H35" i="12"/>
  <c r="G35" i="12"/>
  <c r="F35" i="12"/>
  <c r="E35" i="12"/>
  <c r="D35" i="12"/>
  <c r="C35" i="12"/>
  <c r="B35" i="12"/>
  <c r="N34" i="12"/>
  <c r="M34" i="12"/>
  <c r="L34" i="12"/>
  <c r="N33" i="12"/>
  <c r="M33" i="12"/>
  <c r="L33" i="12"/>
  <c r="N32" i="12"/>
  <c r="M32" i="12"/>
  <c r="L32" i="12"/>
  <c r="N31" i="12"/>
  <c r="M31" i="12"/>
  <c r="L31" i="12"/>
  <c r="N30" i="12"/>
  <c r="M30" i="12"/>
  <c r="L30" i="12"/>
  <c r="N29" i="12"/>
  <c r="M29" i="12"/>
  <c r="L29" i="12"/>
  <c r="N28" i="12"/>
  <c r="M28" i="12"/>
  <c r="L28" i="12"/>
  <c r="N27" i="12"/>
  <c r="M27" i="12"/>
  <c r="L27" i="12"/>
  <c r="N26" i="12"/>
  <c r="M26" i="12"/>
  <c r="L26" i="12"/>
  <c r="N25" i="12"/>
  <c r="M25" i="12"/>
  <c r="L25" i="12"/>
  <c r="N24" i="12"/>
  <c r="M24" i="12"/>
  <c r="L24" i="12"/>
  <c r="N23" i="12"/>
  <c r="M23" i="12"/>
  <c r="L23" i="12"/>
  <c r="N22" i="12"/>
  <c r="M22" i="12"/>
  <c r="L22" i="12"/>
  <c r="N21" i="12"/>
  <c r="M21" i="12"/>
  <c r="L21" i="12"/>
  <c r="N20" i="12"/>
  <c r="M20" i="12"/>
  <c r="L20" i="12"/>
  <c r="N19" i="12"/>
  <c r="M19" i="12"/>
  <c r="L19" i="12"/>
  <c r="N18" i="12"/>
  <c r="M18" i="12"/>
  <c r="L18" i="12"/>
  <c r="N17" i="12"/>
  <c r="M17" i="12"/>
  <c r="L17" i="12"/>
  <c r="N16" i="12"/>
  <c r="M16" i="12"/>
  <c r="L16" i="12"/>
  <c r="K35" i="11"/>
  <c r="J35" i="11"/>
  <c r="I35" i="11"/>
  <c r="H35" i="11"/>
  <c r="G35" i="11"/>
  <c r="F35" i="11"/>
  <c r="E35" i="11"/>
  <c r="D35" i="11"/>
  <c r="C35" i="11"/>
  <c r="B35" i="11"/>
  <c r="N34" i="11"/>
  <c r="M34" i="11"/>
  <c r="L34" i="11"/>
  <c r="N33" i="11"/>
  <c r="M33" i="11"/>
  <c r="L33" i="11"/>
  <c r="N32" i="11"/>
  <c r="M32" i="11"/>
  <c r="L32" i="11"/>
  <c r="N31" i="11"/>
  <c r="M31" i="11"/>
  <c r="L31" i="11"/>
  <c r="N30" i="11"/>
  <c r="M30" i="11"/>
  <c r="L30" i="11"/>
  <c r="N29" i="11"/>
  <c r="M29" i="11"/>
  <c r="L29" i="11"/>
  <c r="N28" i="11"/>
  <c r="M28" i="11"/>
  <c r="L28" i="11"/>
  <c r="N27" i="11"/>
  <c r="M27" i="11"/>
  <c r="L27" i="11"/>
  <c r="N26" i="11"/>
  <c r="M26" i="11"/>
  <c r="L26" i="11"/>
  <c r="N25" i="11"/>
  <c r="M25" i="11"/>
  <c r="L25" i="11"/>
  <c r="N24" i="11"/>
  <c r="M24" i="11"/>
  <c r="L24" i="11"/>
  <c r="N23" i="11"/>
  <c r="M23" i="11"/>
  <c r="L23" i="11"/>
  <c r="N22" i="11"/>
  <c r="M22" i="11"/>
  <c r="L22" i="11"/>
  <c r="N21" i="11"/>
  <c r="M21" i="11"/>
  <c r="L21" i="11"/>
  <c r="N20" i="11"/>
  <c r="M20" i="11"/>
  <c r="L20" i="11"/>
  <c r="N19" i="11"/>
  <c r="M19" i="11"/>
  <c r="L19" i="11"/>
  <c r="N18" i="11"/>
  <c r="M18" i="11"/>
  <c r="L18" i="11"/>
  <c r="N17" i="11"/>
  <c r="M17" i="11"/>
  <c r="L17" i="11"/>
  <c r="N16" i="11"/>
  <c r="M16" i="11"/>
  <c r="L16" i="11"/>
  <c r="K35" i="10"/>
  <c r="J35" i="10"/>
  <c r="I35" i="10"/>
  <c r="H35" i="10"/>
  <c r="G35" i="10"/>
  <c r="F35" i="10"/>
  <c r="E35" i="10"/>
  <c r="D35" i="10"/>
  <c r="C35" i="10"/>
  <c r="B35" i="10"/>
  <c r="N34" i="10"/>
  <c r="M34" i="10"/>
  <c r="L34" i="10"/>
  <c r="P33" i="10" s="1"/>
  <c r="N33" i="10"/>
  <c r="M33" i="10"/>
  <c r="L33" i="10"/>
  <c r="N32" i="10"/>
  <c r="M32" i="10"/>
  <c r="L32" i="10"/>
  <c r="P32" i="10" s="1"/>
  <c r="Q32" i="10" s="1"/>
  <c r="N31" i="10"/>
  <c r="M31" i="10"/>
  <c r="L31" i="10"/>
  <c r="P31" i="10" s="1"/>
  <c r="Q31" i="10" s="1"/>
  <c r="N30" i="10"/>
  <c r="M30" i="10"/>
  <c r="L30" i="10"/>
  <c r="P30" i="10" s="1"/>
  <c r="Q30" i="10" s="1"/>
  <c r="N29" i="10"/>
  <c r="Q29" i="10" s="1"/>
  <c r="M29" i="10"/>
  <c r="L29" i="10"/>
  <c r="P29" i="10" s="1"/>
  <c r="N28" i="10"/>
  <c r="Q28" i="10" s="1"/>
  <c r="M28" i="10"/>
  <c r="L28" i="10"/>
  <c r="P28" i="10" s="1"/>
  <c r="N27" i="10"/>
  <c r="M27" i="10"/>
  <c r="L27" i="10"/>
  <c r="P27" i="10" s="1"/>
  <c r="Q27" i="10" s="1"/>
  <c r="N26" i="10"/>
  <c r="M26" i="10"/>
  <c r="L26" i="10"/>
  <c r="P26" i="10" s="1"/>
  <c r="Q26" i="10" s="1"/>
  <c r="N25" i="10"/>
  <c r="M25" i="10"/>
  <c r="L25" i="10"/>
  <c r="P25" i="10" s="1"/>
  <c r="N24" i="10"/>
  <c r="M24" i="10"/>
  <c r="L24" i="10"/>
  <c r="P24" i="10" s="1"/>
  <c r="N23" i="10"/>
  <c r="M23" i="10"/>
  <c r="L23" i="10"/>
  <c r="P23" i="10" s="1"/>
  <c r="N22" i="10"/>
  <c r="M22" i="10"/>
  <c r="L22" i="10"/>
  <c r="P22" i="10" s="1"/>
  <c r="N21" i="10"/>
  <c r="M21" i="10"/>
  <c r="L21" i="10"/>
  <c r="P21" i="10" s="1"/>
  <c r="N20" i="10"/>
  <c r="M20" i="10"/>
  <c r="L20" i="10"/>
  <c r="P20" i="10" s="1"/>
  <c r="N19" i="10"/>
  <c r="M19" i="10"/>
  <c r="L19" i="10"/>
  <c r="P19" i="10" s="1"/>
  <c r="Q19" i="10" s="1"/>
  <c r="N18" i="10"/>
  <c r="M18" i="10"/>
  <c r="L18" i="10"/>
  <c r="P18" i="10" s="1"/>
  <c r="Q18" i="10" s="1"/>
  <c r="N17" i="10"/>
  <c r="Q17" i="10" s="1"/>
  <c r="M17" i="10"/>
  <c r="L17" i="10"/>
  <c r="P17" i="10" s="1"/>
  <c r="N16" i="10"/>
  <c r="Q16" i="10" s="1"/>
  <c r="M16" i="10"/>
  <c r="L16" i="10"/>
  <c r="P16" i="10" s="1"/>
  <c r="K37" i="9"/>
  <c r="J37" i="9"/>
  <c r="I37" i="9"/>
  <c r="H37" i="9"/>
  <c r="G37" i="9"/>
  <c r="F37" i="9"/>
  <c r="E37" i="9"/>
  <c r="D37" i="9"/>
  <c r="C37" i="9"/>
  <c r="B37" i="9"/>
  <c r="N36" i="9"/>
  <c r="M36" i="9"/>
  <c r="L36" i="9"/>
  <c r="N35" i="9"/>
  <c r="M35" i="9"/>
  <c r="L35" i="9"/>
  <c r="N34" i="9"/>
  <c r="M34" i="9"/>
  <c r="L34" i="9"/>
  <c r="N33" i="9"/>
  <c r="M33" i="9"/>
  <c r="L33" i="9"/>
  <c r="N32" i="9"/>
  <c r="M32" i="9"/>
  <c r="L32" i="9"/>
  <c r="N31" i="9"/>
  <c r="M31" i="9"/>
  <c r="L31" i="9"/>
  <c r="N30" i="9"/>
  <c r="M30" i="9"/>
  <c r="L30" i="9"/>
  <c r="N29" i="9"/>
  <c r="M29" i="9"/>
  <c r="L29" i="9"/>
  <c r="N28" i="9"/>
  <c r="M28" i="9"/>
  <c r="L28" i="9"/>
  <c r="N27" i="9"/>
  <c r="M27" i="9"/>
  <c r="L27" i="9"/>
  <c r="N26" i="9"/>
  <c r="M26" i="9"/>
  <c r="L26" i="9"/>
  <c r="N25" i="9"/>
  <c r="M25" i="9"/>
  <c r="L25" i="9"/>
  <c r="N24" i="9"/>
  <c r="M24" i="9"/>
  <c r="L24" i="9"/>
  <c r="N23" i="9"/>
  <c r="M23" i="9"/>
  <c r="L23" i="9"/>
  <c r="N22" i="9"/>
  <c r="M22" i="9"/>
  <c r="L22" i="9"/>
  <c r="N21" i="9"/>
  <c r="M21" i="9"/>
  <c r="L21" i="9"/>
  <c r="N20" i="9"/>
  <c r="M20" i="9"/>
  <c r="L20" i="9"/>
  <c r="N19" i="9"/>
  <c r="M19" i="9"/>
  <c r="L19" i="9"/>
  <c r="N18" i="9"/>
  <c r="M18" i="9"/>
  <c r="L18" i="9"/>
  <c r="N17" i="9"/>
  <c r="M17" i="9"/>
  <c r="L17" i="9"/>
  <c r="N16" i="9"/>
  <c r="M16" i="9"/>
  <c r="L16" i="9"/>
  <c r="K37" i="8"/>
  <c r="J37" i="8"/>
  <c r="I37" i="8"/>
  <c r="H37" i="8"/>
  <c r="G37" i="8"/>
  <c r="F37" i="8"/>
  <c r="E37" i="8"/>
  <c r="D37" i="8"/>
  <c r="C37" i="8"/>
  <c r="B37" i="8"/>
  <c r="N36" i="8"/>
  <c r="M36" i="8"/>
  <c r="L36" i="8"/>
  <c r="P35" i="8" s="1"/>
  <c r="N35" i="8"/>
  <c r="M35" i="8"/>
  <c r="L35" i="8"/>
  <c r="P34" i="8" s="1"/>
  <c r="N34" i="8"/>
  <c r="M34" i="8"/>
  <c r="L34" i="8"/>
  <c r="P33" i="8" s="1"/>
  <c r="N33" i="8"/>
  <c r="M33" i="8"/>
  <c r="L33" i="8"/>
  <c r="N32" i="8"/>
  <c r="M32" i="8"/>
  <c r="L32" i="8"/>
  <c r="P32" i="8" s="1"/>
  <c r="N31" i="8"/>
  <c r="M31" i="8"/>
  <c r="L31" i="8"/>
  <c r="P31" i="8" s="1"/>
  <c r="N30" i="8"/>
  <c r="M30" i="8"/>
  <c r="L30" i="8"/>
  <c r="P30" i="8" s="1"/>
  <c r="N29" i="8"/>
  <c r="M29" i="8"/>
  <c r="L29" i="8"/>
  <c r="P29" i="8" s="1"/>
  <c r="N28" i="8"/>
  <c r="M28" i="8"/>
  <c r="L28" i="8"/>
  <c r="P28" i="8" s="1"/>
  <c r="N27" i="8"/>
  <c r="M27" i="8"/>
  <c r="L27" i="8"/>
  <c r="P27" i="8" s="1"/>
  <c r="N26" i="8"/>
  <c r="M26" i="8"/>
  <c r="L26" i="8"/>
  <c r="P26" i="8" s="1"/>
  <c r="N25" i="8"/>
  <c r="M25" i="8"/>
  <c r="L25" i="8"/>
  <c r="P25" i="8" s="1"/>
  <c r="N24" i="8"/>
  <c r="M24" i="8"/>
  <c r="L24" i="8"/>
  <c r="P24" i="8" s="1"/>
  <c r="N23" i="8"/>
  <c r="M23" i="8"/>
  <c r="L23" i="8"/>
  <c r="P23" i="8" s="1"/>
  <c r="N22" i="8"/>
  <c r="M22" i="8"/>
  <c r="L22" i="8"/>
  <c r="P22" i="8" s="1"/>
  <c r="N21" i="8"/>
  <c r="M21" i="8"/>
  <c r="L21" i="8"/>
  <c r="P21" i="8" s="1"/>
  <c r="N20" i="8"/>
  <c r="M20" i="8"/>
  <c r="L20" i="8"/>
  <c r="P20" i="8" s="1"/>
  <c r="N19" i="8"/>
  <c r="M19" i="8"/>
  <c r="L19" i="8"/>
  <c r="P19" i="8" s="1"/>
  <c r="N18" i="8"/>
  <c r="M18" i="8"/>
  <c r="L18" i="8"/>
  <c r="P18" i="8" s="1"/>
  <c r="N17" i="8"/>
  <c r="M17" i="8"/>
  <c r="L17" i="8"/>
  <c r="P17" i="8" s="1"/>
  <c r="N16" i="8"/>
  <c r="M16" i="8"/>
  <c r="L16" i="8"/>
  <c r="P16" i="8" s="1"/>
  <c r="K39" i="7"/>
  <c r="J39" i="7"/>
  <c r="I39" i="7"/>
  <c r="H39" i="7"/>
  <c r="G39" i="7"/>
  <c r="F39" i="7"/>
  <c r="E39" i="7"/>
  <c r="D39" i="7"/>
  <c r="C39" i="7"/>
  <c r="B39" i="7"/>
  <c r="N38" i="7"/>
  <c r="M38" i="7"/>
  <c r="L38" i="7"/>
  <c r="N37" i="7"/>
  <c r="M37" i="7"/>
  <c r="L37" i="7"/>
  <c r="N36" i="7"/>
  <c r="M36" i="7"/>
  <c r="L36" i="7"/>
  <c r="N35" i="7"/>
  <c r="M35" i="7"/>
  <c r="L35" i="7"/>
  <c r="N34" i="7"/>
  <c r="M34" i="7"/>
  <c r="L34" i="7"/>
  <c r="N33" i="7"/>
  <c r="M33" i="7"/>
  <c r="L33" i="7"/>
  <c r="N32" i="7"/>
  <c r="M32" i="7"/>
  <c r="L32" i="7"/>
  <c r="N31" i="7"/>
  <c r="M31" i="7"/>
  <c r="L31" i="7"/>
  <c r="N30" i="7"/>
  <c r="M30" i="7"/>
  <c r="L30" i="7"/>
  <c r="L29" i="7"/>
  <c r="N28" i="7"/>
  <c r="M28" i="7"/>
  <c r="L28" i="7"/>
  <c r="N27" i="7"/>
  <c r="M27" i="7"/>
  <c r="L27" i="7"/>
  <c r="N26" i="7"/>
  <c r="M26" i="7"/>
  <c r="L26" i="7"/>
  <c r="N25" i="7"/>
  <c r="M25" i="7"/>
  <c r="L25" i="7"/>
  <c r="N24" i="7"/>
  <c r="M24" i="7"/>
  <c r="L24" i="7"/>
  <c r="N23" i="7"/>
  <c r="M23" i="7"/>
  <c r="L23" i="7"/>
  <c r="N22" i="7"/>
  <c r="M22" i="7"/>
  <c r="L22" i="7"/>
  <c r="N21" i="7"/>
  <c r="M21" i="7"/>
  <c r="L21" i="7"/>
  <c r="N20" i="7"/>
  <c r="M20" i="7"/>
  <c r="L20" i="7"/>
  <c r="N19" i="7"/>
  <c r="M19" i="7"/>
  <c r="L19" i="7"/>
  <c r="N17" i="7"/>
  <c r="M17" i="7"/>
  <c r="L17" i="7"/>
  <c r="N16" i="7"/>
  <c r="M16" i="7"/>
  <c r="L16" i="7"/>
  <c r="Q19" i="15" l="1"/>
  <c r="Q23" i="15"/>
  <c r="Q31" i="15"/>
  <c r="Q16" i="15"/>
  <c r="Q28" i="15"/>
  <c r="Q17" i="15"/>
  <c r="Q25" i="15"/>
  <c r="Q29" i="15"/>
  <c r="Q18" i="15"/>
  <c r="Q26" i="15"/>
  <c r="Q30" i="15"/>
  <c r="Q18" i="13"/>
  <c r="Q22" i="13"/>
  <c r="Q30" i="13"/>
  <c r="Q27" i="13"/>
  <c r="Q16" i="13"/>
  <c r="Q24" i="13"/>
  <c r="Q28" i="13"/>
  <c r="Q21" i="13"/>
  <c r="Q33" i="13"/>
  <c r="Q21" i="10"/>
  <c r="Q25" i="10"/>
  <c r="Q33" i="10"/>
  <c r="Q22" i="10"/>
  <c r="Q34" i="10"/>
  <c r="Q23" i="10"/>
  <c r="Q20" i="10"/>
  <c r="Q35" i="10" s="1"/>
  <c r="Q24" i="10"/>
  <c r="Q25" i="8"/>
  <c r="Q23" i="8"/>
  <c r="Q27" i="8"/>
  <c r="Q16" i="8"/>
  <c r="Q20" i="8"/>
  <c r="Q28" i="8"/>
  <c r="Q30" i="8"/>
  <c r="Q18" i="8"/>
  <c r="Q22" i="8"/>
  <c r="Q26" i="8"/>
  <c r="Q19" i="8"/>
  <c r="Q31" i="8"/>
  <c r="Q24" i="8"/>
  <c r="Q17" i="8"/>
  <c r="Q21" i="8"/>
  <c r="Q29" i="8"/>
  <c r="N32" i="15"/>
  <c r="B4" i="15"/>
  <c r="M12" i="2" s="1"/>
  <c r="M35" i="14"/>
  <c r="B3" i="14"/>
  <c r="L11" i="2" s="1"/>
  <c r="B4" i="14"/>
  <c r="L12" i="2" s="1"/>
  <c r="N34" i="13"/>
  <c r="M34" i="13"/>
  <c r="B4" i="12"/>
  <c r="J12" i="2" s="1"/>
  <c r="L35" i="12"/>
  <c r="M35" i="12"/>
  <c r="B4" i="11"/>
  <c r="I12" i="2" s="1"/>
  <c r="B4" i="9"/>
  <c r="G12" i="2" s="1"/>
  <c r="B3" i="9"/>
  <c r="B4" i="10"/>
  <c r="H12" i="2" s="1"/>
  <c r="M35" i="10"/>
  <c r="N35" i="10"/>
  <c r="B3" i="10"/>
  <c r="H11" i="2" s="1"/>
  <c r="B4" i="8"/>
  <c r="F12" i="2" s="1"/>
  <c r="B3" i="8"/>
  <c r="F11" i="2" s="1"/>
  <c r="N37" i="8"/>
  <c r="B4" i="7"/>
  <c r="E12" i="2" s="1"/>
  <c r="B3" i="7"/>
  <c r="L32" i="15"/>
  <c r="M32" i="15"/>
  <c r="B3" i="15"/>
  <c r="N35" i="14"/>
  <c r="L35" i="14"/>
  <c r="L34" i="13"/>
  <c r="P33" i="13" s="1"/>
  <c r="B4" i="13"/>
  <c r="K12" i="2" s="1"/>
  <c r="B3" i="13"/>
  <c r="B3" i="12"/>
  <c r="N35" i="12"/>
  <c r="M35" i="11"/>
  <c r="B3" i="11"/>
  <c r="N35" i="11"/>
  <c r="L35" i="11"/>
  <c r="L35" i="10"/>
  <c r="P34" i="10" s="1"/>
  <c r="L37" i="9"/>
  <c r="M37" i="9"/>
  <c r="N37" i="9"/>
  <c r="L37" i="8"/>
  <c r="P36" i="8" s="1"/>
  <c r="M37" i="8"/>
  <c r="N39" i="7"/>
  <c r="M39" i="7"/>
  <c r="L39" i="7"/>
  <c r="M17" i="5"/>
  <c r="M18" i="5"/>
  <c r="M19" i="5"/>
  <c r="M20" i="5"/>
  <c r="M21" i="5"/>
  <c r="M22" i="5"/>
  <c r="M23" i="5"/>
  <c r="M24" i="5"/>
  <c r="M25" i="5"/>
  <c r="M26" i="5"/>
  <c r="M27" i="5"/>
  <c r="M28" i="5"/>
  <c r="M29" i="5"/>
  <c r="M30" i="5"/>
  <c r="M31" i="5"/>
  <c r="M32" i="5"/>
  <c r="M33" i="5"/>
  <c r="M34" i="5"/>
  <c r="M35" i="5"/>
  <c r="M36" i="5"/>
  <c r="M37" i="5"/>
  <c r="M38" i="5"/>
  <c r="L17" i="5"/>
  <c r="L18" i="5"/>
  <c r="L19" i="5"/>
  <c r="L20" i="5"/>
  <c r="L21" i="5"/>
  <c r="L22" i="5"/>
  <c r="L23" i="5"/>
  <c r="L24" i="5"/>
  <c r="L25" i="5"/>
  <c r="L26" i="5"/>
  <c r="L27" i="5"/>
  <c r="L28" i="5"/>
  <c r="L29" i="5"/>
  <c r="L30" i="5"/>
  <c r="L31" i="5"/>
  <c r="L32" i="5"/>
  <c r="L33" i="5"/>
  <c r="L34" i="5"/>
  <c r="L35" i="5"/>
  <c r="L36" i="5"/>
  <c r="L37" i="5"/>
  <c r="L38" i="5"/>
  <c r="M16" i="5"/>
  <c r="L16" i="5"/>
  <c r="Q32" i="15" l="1"/>
  <c r="Q34" i="13"/>
  <c r="Q37" i="8"/>
  <c r="B5" i="15"/>
  <c r="B6" i="15" s="1"/>
  <c r="M11" i="2"/>
  <c r="B5" i="14"/>
  <c r="B5" i="13"/>
  <c r="B6" i="13" s="1"/>
  <c r="K11" i="2"/>
  <c r="B5" i="12"/>
  <c r="J11" i="2"/>
  <c r="B5" i="11"/>
  <c r="I11" i="2"/>
  <c r="B5" i="9"/>
  <c r="B6" i="9" s="1"/>
  <c r="G11" i="2"/>
  <c r="B5" i="10"/>
  <c r="B6" i="10" s="1"/>
  <c r="B5" i="8"/>
  <c r="B6" i="8" s="1"/>
  <c r="B5" i="7"/>
  <c r="E11" i="2"/>
  <c r="L39" i="5"/>
  <c r="K39" i="5"/>
  <c r="J39" i="5"/>
  <c r="I39" i="5"/>
  <c r="H39" i="5"/>
  <c r="G39" i="5"/>
  <c r="F39" i="5"/>
  <c r="E39" i="5"/>
  <c r="D39" i="5"/>
  <c r="C39" i="5"/>
  <c r="B39" i="5"/>
  <c r="N38" i="5"/>
  <c r="N37" i="5"/>
  <c r="N36" i="5"/>
  <c r="N35" i="5"/>
  <c r="N34" i="5"/>
  <c r="N33" i="5"/>
  <c r="N32" i="5"/>
  <c r="N31" i="5"/>
  <c r="N30" i="5"/>
  <c r="N29" i="5"/>
  <c r="N28" i="5"/>
  <c r="N27" i="5"/>
  <c r="N26" i="5"/>
  <c r="N25" i="5"/>
  <c r="N24" i="5"/>
  <c r="N23" i="5"/>
  <c r="N22" i="5"/>
  <c r="N21" i="5"/>
  <c r="N20" i="5"/>
  <c r="N19" i="5"/>
  <c r="N18" i="5"/>
  <c r="N17" i="5"/>
  <c r="N16" i="5"/>
  <c r="M39" i="5"/>
  <c r="C12" i="2"/>
  <c r="L35" i="3"/>
  <c r="L36" i="3"/>
  <c r="L37" i="3"/>
  <c r="M37" i="3"/>
  <c r="N37" i="3"/>
  <c r="M36" i="3"/>
  <c r="N36" i="3"/>
  <c r="M35" i="3"/>
  <c r="N35" i="3"/>
  <c r="K39" i="3"/>
  <c r="J39" i="3"/>
  <c r="H39" i="3"/>
  <c r="F39" i="3"/>
  <c r="E39" i="3"/>
  <c r="C39" i="3"/>
  <c r="M24" i="3"/>
  <c r="I39" i="3"/>
  <c r="D39" i="3"/>
  <c r="G39" i="3"/>
  <c r="B39" i="3"/>
  <c r="N31" i="3"/>
  <c r="N32" i="3"/>
  <c r="N33" i="3"/>
  <c r="N34" i="3"/>
  <c r="N38" i="3"/>
  <c r="M17" i="3"/>
  <c r="M18" i="3"/>
  <c r="M19" i="3"/>
  <c r="M20" i="3"/>
  <c r="M21" i="3"/>
  <c r="M22" i="3"/>
  <c r="M23" i="3"/>
  <c r="M25" i="3"/>
  <c r="M27" i="3"/>
  <c r="M28" i="3"/>
  <c r="M29" i="3"/>
  <c r="M30" i="3"/>
  <c r="M31" i="3"/>
  <c r="M32" i="3"/>
  <c r="M33" i="3"/>
  <c r="M34" i="3"/>
  <c r="M38" i="3"/>
  <c r="L17" i="3"/>
  <c r="L18" i="3"/>
  <c r="L19" i="3"/>
  <c r="L20" i="3"/>
  <c r="L21" i="3"/>
  <c r="L22" i="3"/>
  <c r="L23" i="3"/>
  <c r="L24" i="3"/>
  <c r="L25" i="3"/>
  <c r="L26" i="3"/>
  <c r="L27" i="3"/>
  <c r="L28" i="3"/>
  <c r="L29" i="3"/>
  <c r="L30" i="3"/>
  <c r="L31" i="3"/>
  <c r="L32" i="3"/>
  <c r="L33" i="3"/>
  <c r="L34" i="3"/>
  <c r="L38" i="3"/>
  <c r="M16" i="3"/>
  <c r="L16" i="3"/>
  <c r="M13" i="2" l="1"/>
  <c r="B9" i="15"/>
  <c r="B9" i="13"/>
  <c r="K13" i="2"/>
  <c r="B9" i="10"/>
  <c r="H14" i="2" s="1"/>
  <c r="H13" i="2"/>
  <c r="B10" i="10"/>
  <c r="H15" i="2" s="1"/>
  <c r="G13" i="2"/>
  <c r="B9" i="9"/>
  <c r="F13" i="2"/>
  <c r="B9" i="8"/>
  <c r="B4" i="5"/>
  <c r="N39" i="5"/>
  <c r="B3" i="5"/>
  <c r="M26" i="3"/>
  <c r="M39" i="3" s="1"/>
  <c r="L39" i="3"/>
  <c r="K35" i="1"/>
  <c r="K30" i="1"/>
  <c r="F30" i="1"/>
  <c r="M35" i="1"/>
  <c r="M36" i="1"/>
  <c r="M32" i="1"/>
  <c r="M33" i="1"/>
  <c r="M34" i="1"/>
  <c r="N34" i="1"/>
  <c r="C37" i="1"/>
  <c r="D37" i="1"/>
  <c r="E37" i="1"/>
  <c r="G37" i="1"/>
  <c r="H37" i="1"/>
  <c r="I37" i="1"/>
  <c r="J37" i="1"/>
  <c r="B37" i="1"/>
  <c r="K29" i="1"/>
  <c r="F29" i="1"/>
  <c r="K28" i="1"/>
  <c r="F28" i="1"/>
  <c r="K27" i="1"/>
  <c r="F27" i="1"/>
  <c r="K26" i="1"/>
  <c r="F26" i="1"/>
  <c r="K25" i="1"/>
  <c r="F25" i="1"/>
  <c r="K24" i="1"/>
  <c r="K23" i="1"/>
  <c r="F23" i="1"/>
  <c r="B10" i="15" l="1"/>
  <c r="M15" i="2" s="1"/>
  <c r="M14" i="2"/>
  <c r="B10" i="13"/>
  <c r="K15" i="2" s="1"/>
  <c r="K14" i="2"/>
  <c r="B10" i="9"/>
  <c r="G15" i="2" s="1"/>
  <c r="G14" i="2"/>
  <c r="B10" i="8"/>
  <c r="F15" i="2" s="1"/>
  <c r="F14" i="2"/>
  <c r="K37" i="1"/>
  <c r="F37" i="1"/>
  <c r="B5" i="5"/>
  <c r="N31" i="1"/>
  <c r="N32" i="1"/>
  <c r="N33" i="1"/>
  <c r="M31" i="1"/>
  <c r="N15" i="2" l="1"/>
  <c r="F17" i="2"/>
  <c r="G17" i="2" s="1"/>
  <c r="H17" i="2" s="1"/>
  <c r="I17" i="2" s="1"/>
  <c r="J17" i="2" s="1"/>
  <c r="K17" i="2" s="1"/>
  <c r="L17" i="2" s="1"/>
  <c r="M17" i="2" s="1"/>
  <c r="B3" i="3"/>
  <c r="N30" i="3"/>
  <c r="N29" i="3"/>
  <c r="N28" i="3"/>
  <c r="N27" i="3"/>
  <c r="N26" i="3"/>
  <c r="N25" i="3"/>
  <c r="N24" i="3"/>
  <c r="N23" i="3"/>
  <c r="N22" i="3"/>
  <c r="N21" i="3"/>
  <c r="N20" i="3"/>
  <c r="N19" i="3"/>
  <c r="N18" i="3"/>
  <c r="N17" i="3"/>
  <c r="N16" i="3"/>
  <c r="M17" i="1"/>
  <c r="M18" i="1"/>
  <c r="M19" i="1"/>
  <c r="M20" i="1"/>
  <c r="M21" i="1"/>
  <c r="M22" i="1"/>
  <c r="M23" i="1"/>
  <c r="M24" i="1"/>
  <c r="M25" i="1"/>
  <c r="M26" i="1"/>
  <c r="M27" i="1"/>
  <c r="M28" i="1"/>
  <c r="M29" i="1"/>
  <c r="M30" i="1"/>
  <c r="M16" i="1"/>
  <c r="L17" i="1"/>
  <c r="L18" i="1"/>
  <c r="L19" i="1"/>
  <c r="L20" i="1"/>
  <c r="L21" i="1"/>
  <c r="L22" i="1"/>
  <c r="L23" i="1"/>
  <c r="L24" i="1"/>
  <c r="L25" i="1"/>
  <c r="L26" i="1"/>
  <c r="L27" i="1"/>
  <c r="L28" i="1"/>
  <c r="L29" i="1"/>
  <c r="L30" i="1"/>
  <c r="L16" i="1"/>
  <c r="L37" i="1" l="1"/>
  <c r="M37" i="1"/>
  <c r="N39" i="3"/>
  <c r="B4" i="3"/>
  <c r="B5" i="3" s="1"/>
  <c r="N17" i="1"/>
  <c r="N18" i="1"/>
  <c r="N19" i="1"/>
  <c r="N20" i="1"/>
  <c r="N21" i="1"/>
  <c r="N22" i="1"/>
  <c r="N23" i="1"/>
  <c r="N24" i="1"/>
  <c r="N25" i="1"/>
  <c r="N26" i="1"/>
  <c r="N27" i="1"/>
  <c r="N28" i="1"/>
  <c r="N29" i="1"/>
  <c r="N30" i="1"/>
  <c r="N16" i="1"/>
  <c r="N37" i="1" l="1"/>
  <c r="B4" i="1"/>
  <c r="B12" i="2" s="1"/>
  <c r="N12" i="2" s="1"/>
  <c r="B3" i="1"/>
  <c r="B11" i="2" s="1"/>
  <c r="N11" i="2" s="1"/>
  <c r="B5" i="1" l="1"/>
  <c r="B14" i="2" l="1"/>
  <c r="N14" i="2" s="1"/>
  <c r="N13" i="2"/>
  <c r="B6" i="2" s="1"/>
  <c r="B7" i="2" s="1"/>
</calcChain>
</file>

<file path=xl/sharedStrings.xml><?xml version="1.0" encoding="utf-8"?>
<sst xmlns="http://schemas.openxmlformats.org/spreadsheetml/2006/main" count="704" uniqueCount="95">
  <si>
    <t>Tên sản phẩm</t>
  </si>
  <si>
    <t>Bán ra</t>
  </si>
  <si>
    <t>Hàng trả</t>
  </si>
  <si>
    <t>Số lượng</t>
  </si>
  <si>
    <t>Thành tiền</t>
  </si>
  <si>
    <t>MIỀN BẮC</t>
  </si>
  <si>
    <t>MIỀN NAM</t>
  </si>
  <si>
    <t>Bắp bò muối 200g</t>
  </si>
  <si>
    <t>Bắp bò muối 300g</t>
  </si>
  <si>
    <t>Chả cốm 300g</t>
  </si>
  <si>
    <t>Chả nướng 300g</t>
  </si>
  <si>
    <t>Chân gà sốt cay 400g</t>
  </si>
  <si>
    <t>Chân giò heo muối 300g</t>
  </si>
  <si>
    <t>Đùi gà sốt cay 500g</t>
  </si>
  <si>
    <t>Gà muối 500g</t>
  </si>
  <si>
    <t>Giò lụa 500g</t>
  </si>
  <si>
    <t>Giò lụa cây 250g</t>
  </si>
  <si>
    <t>Giò tai lưỡi xào 250g</t>
  </si>
  <si>
    <t>Giò sụn gà 250g</t>
  </si>
  <si>
    <t>Giò tai nấm hương 500g</t>
  </si>
  <si>
    <t>Mọc nấm hương 250g</t>
  </si>
  <si>
    <t>Tai heo muối 200g</t>
  </si>
  <si>
    <t>Tổng cộng</t>
  </si>
  <si>
    <t>TỔNG CỘNG</t>
  </si>
  <si>
    <t>Thành tiền (B1)</t>
  </si>
  <si>
    <t>Chiết khấu (B2)</t>
  </si>
  <si>
    <t>Thành tiền (B3)</t>
  </si>
  <si>
    <t>Thành tiền (N1)</t>
  </si>
  <si>
    <t>Chiết khấu (N2)</t>
  </si>
  <si>
    <t>Thành tiền (N3)</t>
  </si>
  <si>
    <t>Khách hàng: WINCOMMERCE</t>
  </si>
  <si>
    <t>Tháng</t>
  </si>
  <si>
    <t>Doanh số bán hàng</t>
  </si>
  <si>
    <t>TỔNG HỢP BÁO CÁO DOANH THU NĂM 2022</t>
  </si>
  <si>
    <t>Tổng doanh số bán hàng: (DS =B1-B2+N1-N2)</t>
  </si>
  <si>
    <t>Tổng thành tiền hàng trả: (HT=B3+N3)</t>
  </si>
  <si>
    <t>Tổng doanh thu thực thu: (TT=DS-HT)</t>
  </si>
  <si>
    <t>Số lượng bán</t>
  </si>
  <si>
    <t>Số lượng trả</t>
  </si>
  <si>
    <t>Càng ghẹ cốm hoa 250g</t>
  </si>
  <si>
    <t>Chả giò phô mai ghẹ 250g</t>
  </si>
  <si>
    <t>Ghẹ farci 150g</t>
  </si>
  <si>
    <t>Mực lá câu làm sạch 450g</t>
  </si>
  <si>
    <t>Tôm mũ ni bỏ đầu 450g</t>
  </si>
  <si>
    <t>Tôm mũ ni nguyên con 450g</t>
  </si>
  <si>
    <t>Chân giò heo muối 500g</t>
  </si>
  <si>
    <t>Ghẹ Farci 150g</t>
  </si>
  <si>
    <t>Mực ống tươi 450g</t>
  </si>
  <si>
    <t>CHI TIẾT DOANH THU BÁN HÀNG THEO MẶT HÀNG THÁNG 8/2022</t>
  </si>
  <si>
    <t>CHI TIẾT DOANH THU BÁN HÀNG THEO MẶT HÀNG THÁNG 9/2022</t>
  </si>
  <si>
    <t>CHI TIẾT DOANH THU BÁN HÀNG THEO MẶT HÀNG THÁNG 10/2022</t>
  </si>
  <si>
    <t>CHI TIẾT DOANH THU BÁN HÀNG THEO MẶT HÀNG THÁNG 11/2022</t>
  </si>
  <si>
    <t>CHI TIẾT DOANH THU BÁN HÀNG THEO MẶT HÀNG THÁNG 12/2022</t>
  </si>
  <si>
    <t>CHI TIẾT DOANH THU BÁN HÀNG THEO MẶT HÀNG THÁNG 7/2022</t>
  </si>
  <si>
    <t>CHI TIẾT DOANH THU BÁN HÀNG THEO MẶT HÀNG THÁNG 6/2022</t>
  </si>
  <si>
    <t>CHI TIẾT DOANH THU BÁN HÀNG THEO MẶT HÀNG THÁNG 5/2022</t>
  </si>
  <si>
    <t>CHI TIẾT DOANH THU BÁN HÀNG THEO MẶT HÀNG THÁNG 4/2022</t>
  </si>
  <si>
    <t>CHI TIẾT DOANH THU BÁN HÀNG THEO MẶT HÀNG THÁNG 3/2022</t>
  </si>
  <si>
    <t>CHI TIẾT DOANH THU BÁN HÀNG THEO MẶT HÀNG THÁNG 2/2022</t>
  </si>
  <si>
    <t>CHI TIẾT DOANH THU BÁN HÀNG THEO MẶT HÀNG THÁNG 1/2022</t>
  </si>
  <si>
    <t>Bắp bò muối 500g</t>
  </si>
  <si>
    <t>Các khoản trừ</t>
  </si>
  <si>
    <t>Hỗ trợ chi phí: (Vận chuyển, trưng bày, mkt…)</t>
  </si>
  <si>
    <t>Công nợ phải thu: (Sau thuế)</t>
  </si>
  <si>
    <t>Hỗ trợ phí năm 2021:</t>
  </si>
  <si>
    <t>Công nợ tồn cuối năm 2022:</t>
  </si>
  <si>
    <t>Thưởng thanh toán đúng hạn 1%:</t>
  </si>
  <si>
    <t>Đã thanh toán:</t>
  </si>
  <si>
    <t xml:space="preserve">Tổng doanh thu thực thu sau thuế: </t>
  </si>
  <si>
    <t>Thưởng doanh thu không điều kiện 0,5%:</t>
  </si>
  <si>
    <t>Công nợ cuối kỳ</t>
  </si>
  <si>
    <t>Phải thu khách hàng</t>
  </si>
  <si>
    <t>Lợi nhuận tạm tính</t>
  </si>
  <si>
    <t>Tổng doanh thu chưa thuế: (TT=DS-HT)</t>
  </si>
  <si>
    <t>Doanh thu thực thu sau thuế</t>
  </si>
  <si>
    <t>Đơn giá nhập</t>
  </si>
  <si>
    <t>Tổng giá vốn</t>
  </si>
  <si>
    <t>Lợi nhuận tạm tính:</t>
  </si>
  <si>
    <t>Doanh số bán chưa thuế:</t>
  </si>
  <si>
    <t>Tổng giá trị hàng trả:</t>
  </si>
  <si>
    <t>Tổng doanh số sau thuế:</t>
  </si>
  <si>
    <t>Lợi nhuận trước thuế tạm tính:</t>
  </si>
  <si>
    <t>* Chú thích:</t>
  </si>
  <si>
    <t xml:space="preserve">Số dư đầu năm 2022: </t>
  </si>
  <si>
    <t>Thưởng doanh thu có điều kiện năm 2022 (1%):</t>
  </si>
  <si>
    <t xml:space="preserve">Lợi nhuận tạm tính trước thuế: </t>
  </si>
  <si>
    <t>Thuế TNDN tạm tính</t>
  </si>
  <si>
    <r>
      <t>1. Số dư đầu năm 2022:</t>
    </r>
    <r>
      <rPr>
        <sz val="13"/>
        <color theme="1"/>
        <rFont val="Times New Roman"/>
        <family val="1"/>
      </rPr>
      <t xml:space="preserve"> là số dư do bên thuế cung cấp, có thể có sai lệch</t>
    </r>
  </si>
  <si>
    <r>
      <t>2. Hỗ trợ phí năm 2021:</t>
    </r>
    <r>
      <rPr>
        <sz val="13"/>
        <color theme="1"/>
        <rFont val="Times New Roman"/>
        <family val="1"/>
      </rPr>
      <t xml:space="preserve"> là chi phí hỗ trợ theo phụ lục ký với Win (không bao gồm thưởng doanh thu và thanh toán đúng hạn) của năm 2021 được xuất hóa đơn vào năm 2022. Chi phí vẫn được trừ trên doanh thu, nhưng không phân bổ theo tháng trong năm 2022</t>
    </r>
  </si>
  <si>
    <r>
      <t xml:space="preserve">3. Doanh số bán hàng: </t>
    </r>
    <r>
      <rPr>
        <sz val="13"/>
        <color theme="1"/>
        <rFont val="Times New Roman"/>
        <family val="1"/>
      </rPr>
      <t>là tổng giá trị hàng bán chưa thuế trên hóa đơn</t>
    </r>
  </si>
  <si>
    <r>
      <t xml:space="preserve">4. Giá trị hàng trả: </t>
    </r>
    <r>
      <rPr>
        <sz val="13"/>
        <color theme="1"/>
        <rFont val="Times New Roman"/>
        <family val="1"/>
      </rPr>
      <t>là tổng giá trị hàng trả chưa thuế trên hóa đơn</t>
    </r>
  </si>
  <si>
    <r>
      <t>5. Các khoản trừ bao gồm:</t>
    </r>
    <r>
      <rPr>
        <sz val="13"/>
        <color theme="1"/>
        <rFont val="Times New Roman"/>
        <family val="1"/>
      </rPr>
      <t xml:space="preserve"> Các loại phí được xuất hóa đơn theo quy định (Phí vận chuyển, MKT, khai trương cửa hàng, hỗ trợ sinh nhật,…); thưởng doanh thu không điều kiện 0,5%/tháng và thưởng thanh toán đúng hạn tính theo từng đợt thanh toán</t>
    </r>
  </si>
  <si>
    <r>
      <t xml:space="preserve">6. Phải thu khách hàng: </t>
    </r>
    <r>
      <rPr>
        <sz val="13"/>
        <color theme="1"/>
        <rFont val="Times New Roman"/>
        <family val="1"/>
      </rPr>
      <t>là Giá trị sau thuế mà khách hàng còn nợ trong tháng</t>
    </r>
  </si>
  <si>
    <r>
      <t xml:space="preserve">7. Lợi nhuận trước thế tạm tính: </t>
    </r>
    <r>
      <rPr>
        <sz val="13"/>
        <color theme="1"/>
        <rFont val="Times New Roman"/>
        <family val="1"/>
      </rPr>
      <t>là giá trị sau khi lấy doanh số thực thu trừ đi các khoản chi phí (các khoản trừ), chưa bao gồm thưởng doanh số cho sale và lương nhân viên</t>
    </r>
  </si>
  <si>
    <t xml:space="preserve">8. Công nợ tồn cuối năm 2022 bên Win cung cấp là hơn 21 tỷ (không cung cấp số liệu cụ thể). Sau khi kiểm tra sơ bộ, đã xác nhận lần 1 công nợ cuối kỳ năm 2022 với Win là 21,8 tỷ nhưng kế toán Win yêu cầu kiểm tra lại. Sau khi đối chiếu lại hóa đơn và trừ đi các khoản giảm trừ công nợ, tổng công nợ cuối năm 2022 hiện tại là 22.508.303.207 đồng.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</si>
</sst>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7" x14ac:knownFonts="1">
    <font>
      <sz val="11"/>
      <color theme="1"/>
      <name val="Calibri"/>
      <family val="2"/>
      <scheme val="minor"/>
    </font>
    <font>
      <sz val="11"/>
      <color theme="1"/>
      <name val="Calibri"/>
      <family val="2"/>
      <scheme val="minor"/>
    </font>
    <font>
      <b/>
      <sz val="12"/>
      <color theme="1"/>
      <name val="Times New Roman"/>
      <family val="1"/>
    </font>
    <font>
      <b/>
      <sz val="14"/>
      <color theme="1"/>
      <name val="Times New Roman"/>
      <family val="1"/>
    </font>
    <font>
      <sz val="12"/>
      <color theme="1"/>
      <name val="Times New Roman"/>
      <family val="1"/>
    </font>
    <font>
      <b/>
      <sz val="13"/>
      <color theme="1"/>
      <name val="Times New Roman"/>
      <family val="1"/>
    </font>
    <font>
      <sz val="13"/>
      <color theme="1"/>
      <name val="Times New Roman"/>
      <family val="1"/>
    </font>
  </fonts>
  <fills count="3">
    <fill>
      <patternFill patternType="none"/>
    </fill>
    <fill>
      <patternFill patternType="gray125"/>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4" fillId="0" borderId="0" xfId="0" applyFont="1"/>
    <xf numFmtId="0" fontId="2" fillId="2" borderId="0" xfId="0" applyFont="1" applyFill="1" applyAlignment="1">
      <alignment horizontal="center" vertical="center"/>
    </xf>
    <xf numFmtId="164" fontId="2" fillId="2" borderId="1" xfId="1"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4" fillId="0" borderId="1" xfId="0" applyFont="1" applyBorder="1" applyAlignment="1">
      <alignment vertical="center"/>
    </xf>
    <xf numFmtId="164" fontId="4" fillId="0" borderId="1" xfId="1" applyNumberFormat="1" applyFont="1" applyBorder="1" applyAlignment="1">
      <alignment vertical="center"/>
    </xf>
    <xf numFmtId="164" fontId="4" fillId="0" borderId="1" xfId="0" applyNumberFormat="1" applyFont="1" applyBorder="1" applyAlignment="1">
      <alignment vertical="center"/>
    </xf>
    <xf numFmtId="164" fontId="2" fillId="0" borderId="1" xfId="0" applyNumberFormat="1" applyFont="1" applyBorder="1" applyAlignment="1">
      <alignment vertical="center"/>
    </xf>
    <xf numFmtId="0" fontId="4" fillId="0" borderId="0" xfId="0" applyFont="1" applyAlignment="1">
      <alignment vertical="center"/>
    </xf>
    <xf numFmtId="0" fontId="4" fillId="0" borderId="1" xfId="0" applyNumberFormat="1" applyFont="1" applyBorder="1" applyAlignment="1">
      <alignment vertical="center"/>
    </xf>
    <xf numFmtId="0" fontId="2" fillId="0" borderId="1" xfId="0" applyFont="1" applyBorder="1" applyAlignment="1">
      <alignment vertical="center" wrapText="1"/>
    </xf>
    <xf numFmtId="164" fontId="2" fillId="0" borderId="1" xfId="0" applyNumberFormat="1" applyFont="1" applyBorder="1" applyAlignment="1">
      <alignment vertical="center" wrapText="1"/>
    </xf>
    <xf numFmtId="0" fontId="2" fillId="0" borderId="0" xfId="0" applyFont="1" applyAlignment="1">
      <alignment vertical="center"/>
    </xf>
    <xf numFmtId="164" fontId="4" fillId="0" borderId="0" xfId="1" applyNumberFormat="1" applyFont="1"/>
    <xf numFmtId="0" fontId="2" fillId="0" borderId="0" xfId="0" applyFont="1"/>
    <xf numFmtId="0" fontId="2" fillId="0" borderId="0" xfId="0" applyFont="1" applyBorder="1" applyAlignment="1">
      <alignment horizontal="center"/>
    </xf>
    <xf numFmtId="0" fontId="4" fillId="0" borderId="0" xfId="0" applyFont="1" applyBorder="1"/>
    <xf numFmtId="0" fontId="2" fillId="0" borderId="0" xfId="0" applyFont="1" applyBorder="1" applyAlignment="1">
      <alignment horizontal="left" vertical="center"/>
    </xf>
    <xf numFmtId="0" fontId="4" fillId="0" borderId="0" xfId="0" applyFont="1" applyAlignment="1">
      <alignment horizontal="center" vertical="center"/>
    </xf>
    <xf numFmtId="0" fontId="2" fillId="0" borderId="0" xfId="0" applyFont="1" applyBorder="1" applyAlignment="1">
      <alignment horizontal="center"/>
    </xf>
    <xf numFmtId="164" fontId="2" fillId="2" borderId="1" xfId="1" applyNumberFormat="1" applyFont="1" applyFill="1" applyBorder="1" applyAlignment="1">
      <alignment horizontal="center" vertical="center" wrapText="1"/>
    </xf>
    <xf numFmtId="0" fontId="2" fillId="0" borderId="0" xfId="0" applyFont="1" applyBorder="1" applyAlignment="1">
      <alignment horizontal="center"/>
    </xf>
    <xf numFmtId="164" fontId="2" fillId="2" borderId="1" xfId="1" applyNumberFormat="1" applyFont="1" applyFill="1" applyBorder="1" applyAlignment="1">
      <alignment horizontal="center" vertical="center" wrapText="1"/>
    </xf>
    <xf numFmtId="164" fontId="5" fillId="0" borderId="1" xfId="1" applyNumberFormat="1" applyFont="1" applyBorder="1" applyAlignment="1">
      <alignment horizontal="center" vertical="center"/>
    </xf>
    <xf numFmtId="0" fontId="5" fillId="0" borderId="1" xfId="0" applyFont="1" applyBorder="1" applyAlignment="1">
      <alignment vertical="center"/>
    </xf>
    <xf numFmtId="164" fontId="6" fillId="0" borderId="1" xfId="1" applyNumberFormat="1" applyFont="1" applyBorder="1" applyAlignment="1">
      <alignment horizontal="center" vertical="center"/>
    </xf>
    <xf numFmtId="0" fontId="6" fillId="0" borderId="0" xfId="0" applyFont="1" applyAlignment="1">
      <alignment horizontal="center" vertical="center"/>
    </xf>
    <xf numFmtId="0" fontId="2" fillId="0" borderId="0" xfId="0" applyFont="1" applyBorder="1" applyAlignment="1">
      <alignment horizontal="center"/>
    </xf>
    <xf numFmtId="164" fontId="2" fillId="2" borderId="1" xfId="1" applyNumberFormat="1" applyFont="1" applyFill="1" applyBorder="1" applyAlignment="1">
      <alignment horizontal="center" vertical="center" wrapText="1"/>
    </xf>
    <xf numFmtId="0" fontId="3" fillId="0" borderId="0" xfId="0" applyFont="1" applyAlignment="1">
      <alignment horizontal="center" vertical="center"/>
    </xf>
    <xf numFmtId="0" fontId="5" fillId="0" borderId="0" xfId="0" applyFont="1" applyBorder="1" applyAlignment="1">
      <alignment horizontal="center" vertical="center"/>
    </xf>
    <xf numFmtId="164" fontId="2" fillId="0" borderId="0" xfId="0" applyNumberFormat="1" applyFont="1" applyBorder="1" applyAlignment="1">
      <alignment horizontal="center"/>
    </xf>
    <xf numFmtId="0" fontId="2" fillId="0" borderId="0" xfId="0" applyFont="1" applyBorder="1" applyAlignment="1">
      <alignment horizontal="center"/>
    </xf>
    <xf numFmtId="0" fontId="3" fillId="0" borderId="1" xfId="0" applyFont="1" applyBorder="1" applyAlignment="1">
      <alignment horizontal="center" vertical="center"/>
    </xf>
    <xf numFmtId="164" fontId="3" fillId="0" borderId="1" xfId="1" applyNumberFormat="1" applyFont="1" applyBorder="1" applyAlignment="1">
      <alignment horizontal="center" vertical="center"/>
    </xf>
    <xf numFmtId="164" fontId="4" fillId="0" borderId="1" xfId="1" applyNumberFormat="1" applyFont="1" applyBorder="1" applyAlignment="1">
      <alignment horizontal="center" vertical="center"/>
    </xf>
    <xf numFmtId="0" fontId="5" fillId="0" borderId="0" xfId="0" applyFont="1" applyBorder="1" applyAlignment="1">
      <alignment vertical="center"/>
    </xf>
    <xf numFmtId="164" fontId="6" fillId="0" borderId="0" xfId="1" applyNumberFormat="1" applyFont="1" applyBorder="1" applyAlignment="1">
      <alignment horizontal="center" vertical="center"/>
    </xf>
    <xf numFmtId="0" fontId="5" fillId="0" borderId="0" xfId="0" applyFont="1" applyAlignment="1">
      <alignment vertical="center"/>
    </xf>
    <xf numFmtId="164" fontId="6" fillId="0" borderId="0" xfId="1" applyNumberFormat="1" applyFont="1" applyAlignment="1">
      <alignment horizontal="center" vertical="center"/>
    </xf>
    <xf numFmtId="0" fontId="5" fillId="0" borderId="0" xfId="0" applyFont="1" applyAlignment="1">
      <alignment vertical="center" wrapText="1"/>
    </xf>
    <xf numFmtId="164" fontId="6" fillId="0" borderId="0" xfId="1" applyNumberFormat="1" applyFont="1" applyAlignment="1">
      <alignment horizontal="center" vertical="center" wrapText="1"/>
    </xf>
    <xf numFmtId="0" fontId="6"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xf>
    <xf numFmtId="164" fontId="2" fillId="0" borderId="1" xfId="0" applyNumberFormat="1" applyFont="1" applyBorder="1" applyAlignment="1">
      <alignment horizontal="center" vertical="center"/>
    </xf>
    <xf numFmtId="164" fontId="5" fillId="0" borderId="0" xfId="1" applyNumberFormat="1" applyFont="1" applyAlignment="1">
      <alignment horizontal="center" vertical="center" wrapText="1"/>
    </xf>
    <xf numFmtId="164" fontId="4" fillId="0" borderId="0" xfId="1" applyNumberFormat="1" applyFont="1" applyBorder="1"/>
    <xf numFmtId="164" fontId="2" fillId="0" borderId="1" xfId="1" applyNumberFormat="1" applyFont="1" applyBorder="1" applyAlignment="1">
      <alignment vertical="center"/>
    </xf>
    <xf numFmtId="164" fontId="2" fillId="0" borderId="0" xfId="1" applyNumberFormat="1" applyFont="1"/>
    <xf numFmtId="164" fontId="2" fillId="0" borderId="0" xfId="1" applyNumberFormat="1" applyFont="1" applyBorder="1"/>
    <xf numFmtId="0" fontId="5" fillId="0" borderId="1" xfId="0" applyFont="1" applyBorder="1" applyAlignment="1">
      <alignment vertical="center" wrapText="1"/>
    </xf>
    <xf numFmtId="164" fontId="5" fillId="0" borderId="1" xfId="1" applyNumberFormat="1"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Border="1" applyAlignment="1">
      <alignment horizontal="center" vertical="center"/>
    </xf>
    <xf numFmtId="164" fontId="3" fillId="0" borderId="1" xfId="1" applyNumberFormat="1" applyFont="1" applyBorder="1" applyAlignment="1">
      <alignment horizontal="left" vertical="center" wrapText="1"/>
    </xf>
    <xf numFmtId="164" fontId="3" fillId="0" borderId="1" xfId="1" applyNumberFormat="1" applyFont="1" applyBorder="1" applyAlignment="1">
      <alignment horizontal="left" vertical="center"/>
    </xf>
    <xf numFmtId="164" fontId="5" fillId="0" borderId="1" xfId="1" applyNumberFormat="1" applyFont="1" applyBorder="1" applyAlignment="1">
      <alignment horizontal="right" vertical="center" wrapText="1"/>
    </xf>
    <xf numFmtId="164" fontId="5" fillId="0" borderId="1" xfId="1" applyNumberFormat="1" applyFont="1" applyBorder="1" applyAlignment="1">
      <alignment horizontal="right" vertical="center"/>
    </xf>
    <xf numFmtId="164"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164" fontId="2" fillId="0" borderId="0" xfId="0" applyNumberFormat="1" applyFont="1" applyBorder="1" applyAlignment="1">
      <alignment horizontal="center"/>
    </xf>
    <xf numFmtId="164" fontId="4" fillId="0" borderId="0" xfId="0" applyNumberFormat="1" applyFont="1" applyBorder="1" applyAlignment="1">
      <alignment horizontal="center"/>
    </xf>
    <xf numFmtId="164" fontId="2" fillId="0" borderId="4" xfId="0" applyNumberFormat="1" applyFont="1" applyBorder="1" applyAlignment="1">
      <alignment horizontal="center"/>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0" xfId="0" applyFont="1" applyBorder="1" applyAlignment="1">
      <alignment horizontal="center"/>
    </xf>
    <xf numFmtId="0" fontId="4" fillId="0" borderId="0" xfId="0" applyFont="1" applyBorder="1" applyAlignment="1">
      <alignment horizontal="center"/>
    </xf>
    <xf numFmtId="0" fontId="2" fillId="0" borderId="0" xfId="0" applyFont="1" applyBorder="1" applyAlignment="1">
      <alignment horizontal="center" vertical="center"/>
    </xf>
    <xf numFmtId="164" fontId="2" fillId="2" borderId="1" xfId="1"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tabSelected="1" zoomScale="80" zoomScaleNormal="80" workbookViewId="0">
      <selection activeCell="B14" sqref="B14"/>
    </sheetView>
  </sheetViews>
  <sheetFormatPr defaultColWidth="15.28515625" defaultRowHeight="26.25" customHeight="1" x14ac:dyDescent="0.25"/>
  <cols>
    <col min="1" max="1" width="34.140625" style="39" customWidth="1"/>
    <col min="2" max="2" width="20" style="40" customWidth="1"/>
    <col min="3" max="10" width="18" style="40" customWidth="1"/>
    <col min="11" max="11" width="19.28515625" style="40" customWidth="1"/>
    <col min="12" max="13" width="18" style="40" customWidth="1"/>
    <col min="14" max="14" width="22.28515625" style="27" customWidth="1"/>
    <col min="15" max="16384" width="15.28515625" style="27"/>
  </cols>
  <sheetData>
    <row r="1" spans="1:14" ht="26.25" customHeight="1" x14ac:dyDescent="0.25">
      <c r="A1" s="55" t="s">
        <v>33</v>
      </c>
      <c r="B1" s="55"/>
      <c r="C1" s="55"/>
      <c r="D1" s="55"/>
      <c r="E1" s="55"/>
      <c r="F1" s="55"/>
      <c r="G1" s="55"/>
      <c r="H1" s="55"/>
      <c r="I1" s="55"/>
      <c r="J1" s="55"/>
      <c r="K1" s="55"/>
      <c r="L1" s="55"/>
      <c r="M1" s="55"/>
    </row>
    <row r="2" spans="1:14" ht="26.25" customHeight="1" x14ac:dyDescent="0.25">
      <c r="A2" s="56" t="s">
        <v>30</v>
      </c>
      <c r="B2" s="56"/>
      <c r="C2" s="56"/>
      <c r="D2" s="56"/>
      <c r="E2" s="56"/>
      <c r="F2" s="56"/>
      <c r="G2" s="56"/>
      <c r="H2" s="56"/>
      <c r="I2" s="56"/>
      <c r="J2" s="56"/>
      <c r="K2" s="56"/>
      <c r="L2" s="56"/>
      <c r="M2" s="56"/>
    </row>
    <row r="3" spans="1:14" ht="26.25" customHeight="1" x14ac:dyDescent="0.25">
      <c r="A3" s="31"/>
      <c r="B3" s="31"/>
      <c r="C3" s="31"/>
      <c r="D3" s="31"/>
      <c r="E3" s="31"/>
      <c r="F3" s="31"/>
      <c r="G3" s="31"/>
      <c r="H3" s="31"/>
      <c r="I3" s="31"/>
      <c r="J3" s="31"/>
      <c r="K3" s="31"/>
      <c r="L3" s="31"/>
      <c r="M3" s="31"/>
    </row>
    <row r="4" spans="1:14" ht="35.25" customHeight="1" x14ac:dyDescent="0.25">
      <c r="A4" s="25" t="s">
        <v>83</v>
      </c>
      <c r="B4" s="24">
        <v>14706959911</v>
      </c>
      <c r="G4" s="58" t="s">
        <v>78</v>
      </c>
      <c r="H4" s="58"/>
      <c r="I4" s="58"/>
      <c r="J4" s="60">
        <f>N11</f>
        <v>115442376472</v>
      </c>
      <c r="K4" s="60"/>
    </row>
    <row r="5" spans="1:14" ht="35.25" customHeight="1" x14ac:dyDescent="0.25">
      <c r="A5" s="25" t="s">
        <v>64</v>
      </c>
      <c r="B5" s="26">
        <v>1059018711</v>
      </c>
      <c r="G5" s="58" t="s">
        <v>79</v>
      </c>
      <c r="H5" s="58"/>
      <c r="I5" s="58"/>
      <c r="J5" s="60">
        <f>N12</f>
        <v>15305787365</v>
      </c>
      <c r="K5" s="60"/>
    </row>
    <row r="6" spans="1:14" ht="35.25" customHeight="1" x14ac:dyDescent="0.25">
      <c r="A6" s="52" t="s">
        <v>84</v>
      </c>
      <c r="B6" s="26">
        <f>N13*0.01</f>
        <v>1083355457.4992001</v>
      </c>
      <c r="G6" s="58" t="s">
        <v>80</v>
      </c>
      <c r="H6" s="58"/>
      <c r="I6" s="58"/>
      <c r="J6" s="60">
        <f>N13</f>
        <v>108335545749.92001</v>
      </c>
      <c r="K6" s="60"/>
    </row>
    <row r="7" spans="1:14" s="43" customFormat="1" ht="35.25" customHeight="1" x14ac:dyDescent="0.25">
      <c r="A7" s="52" t="s">
        <v>65</v>
      </c>
      <c r="B7" s="53">
        <f>M17-B5-B6</f>
        <v>20595285636.904213</v>
      </c>
      <c r="C7" s="42"/>
      <c r="D7" s="42"/>
      <c r="E7" s="42"/>
      <c r="F7" s="42"/>
      <c r="G7" s="57" t="s">
        <v>81</v>
      </c>
      <c r="H7" s="57"/>
      <c r="I7" s="57"/>
      <c r="J7" s="59">
        <f>N18</f>
        <v>9980488721.4833984</v>
      </c>
      <c r="K7" s="59"/>
      <c r="L7" s="42"/>
      <c r="M7" s="42"/>
    </row>
    <row r="8" spans="1:14" s="43" customFormat="1" ht="35.25" customHeight="1" x14ac:dyDescent="0.25">
      <c r="A8" s="41"/>
      <c r="B8" s="47"/>
      <c r="C8" s="42"/>
      <c r="D8" s="42"/>
      <c r="E8" s="42"/>
      <c r="F8" s="42"/>
      <c r="G8" s="57" t="s">
        <v>86</v>
      </c>
      <c r="H8" s="57"/>
      <c r="I8" s="57"/>
      <c r="J8" s="59">
        <f>J7*0.2</f>
        <v>1996097744.2966797</v>
      </c>
      <c r="K8" s="59"/>
      <c r="L8" s="42"/>
      <c r="M8" s="42"/>
    </row>
    <row r="9" spans="1:14" s="43" customFormat="1" ht="23.25" customHeight="1" x14ac:dyDescent="0.25">
      <c r="A9" s="41"/>
      <c r="B9" s="47"/>
      <c r="C9" s="42"/>
      <c r="D9" s="42"/>
      <c r="E9" s="42"/>
      <c r="F9" s="42"/>
      <c r="G9" s="42"/>
      <c r="H9" s="42"/>
      <c r="I9" s="42"/>
      <c r="J9" s="42"/>
      <c r="K9" s="42"/>
      <c r="L9" s="42"/>
      <c r="M9" s="42"/>
    </row>
    <row r="10" spans="1:14" s="30" customFormat="1" ht="26.25" customHeight="1" x14ac:dyDescent="0.25">
      <c r="A10" s="34" t="s">
        <v>31</v>
      </c>
      <c r="B10" s="35">
        <v>1</v>
      </c>
      <c r="C10" s="35">
        <v>2</v>
      </c>
      <c r="D10" s="35">
        <v>3</v>
      </c>
      <c r="E10" s="35">
        <v>4</v>
      </c>
      <c r="F10" s="35">
        <v>5</v>
      </c>
      <c r="G10" s="35">
        <v>6</v>
      </c>
      <c r="H10" s="35">
        <v>7</v>
      </c>
      <c r="I10" s="35">
        <v>8</v>
      </c>
      <c r="J10" s="35">
        <v>9</v>
      </c>
      <c r="K10" s="35">
        <v>10</v>
      </c>
      <c r="L10" s="35">
        <v>11</v>
      </c>
      <c r="M10" s="35">
        <v>12</v>
      </c>
      <c r="N10" s="34" t="s">
        <v>22</v>
      </c>
    </row>
    <row r="11" spans="1:14" s="19" customFormat="1" ht="26.25" customHeight="1" x14ac:dyDescent="0.25">
      <c r="A11" s="45" t="s">
        <v>32</v>
      </c>
      <c r="B11" s="36">
        <f>'THÁNG 1'!B3</f>
        <v>10027290687</v>
      </c>
      <c r="C11" s="36">
        <f>'THÁNG 2'!$B3</f>
        <v>8329590885</v>
      </c>
      <c r="D11" s="36">
        <f>'THÁNG 3'!$B3</f>
        <v>9086822598</v>
      </c>
      <c r="E11" s="36">
        <f>'THÁNG 4'!$B3</f>
        <v>9345678683</v>
      </c>
      <c r="F11" s="36">
        <f>'THÁNG 5'!$B3</f>
        <v>7210789687</v>
      </c>
      <c r="G11" s="36">
        <f>'THÁNG 6'!$B3</f>
        <v>10330483842</v>
      </c>
      <c r="H11" s="36">
        <f>'THÁNG 7'!$B3</f>
        <v>10539988480</v>
      </c>
      <c r="I11" s="36">
        <f>'THÁNG 8'!$B3</f>
        <v>10476103189</v>
      </c>
      <c r="J11" s="36">
        <f>'THÁNG 9'!$B3</f>
        <v>12190519493</v>
      </c>
      <c r="K11" s="36">
        <f>'THÁNG 10'!$B3</f>
        <v>5609885835</v>
      </c>
      <c r="L11" s="36">
        <f>'THÁNG 11'!$B3</f>
        <v>6786013461</v>
      </c>
      <c r="M11" s="36">
        <f>'THÁNG 12'!$B3</f>
        <v>15509209632</v>
      </c>
      <c r="N11" s="46">
        <f t="shared" ref="N11:N16" si="0">SUM(B11:M11)</f>
        <v>115442376472</v>
      </c>
    </row>
    <row r="12" spans="1:14" s="19" customFormat="1" ht="26.25" customHeight="1" x14ac:dyDescent="0.25">
      <c r="A12" s="45" t="s">
        <v>2</v>
      </c>
      <c r="B12" s="36">
        <f>'THÁNG 1'!B4</f>
        <v>625814969</v>
      </c>
      <c r="C12" s="36">
        <f>'THÁNG 2'!B4</f>
        <v>885382450</v>
      </c>
      <c r="D12" s="36">
        <f>'THÁNG 3'!$B4</f>
        <v>1048019667</v>
      </c>
      <c r="E12" s="36">
        <f>'THÁNG 4'!$B4</f>
        <v>992482684</v>
      </c>
      <c r="F12" s="36">
        <f>'THÁNG 5'!$B4</f>
        <v>1574312320</v>
      </c>
      <c r="G12" s="36">
        <f>'THÁNG 6'!$B4</f>
        <v>1294523783</v>
      </c>
      <c r="H12" s="36">
        <f>'THÁNG 7'!$B4</f>
        <v>1239757929</v>
      </c>
      <c r="I12" s="36">
        <f>'THÁNG 8'!$B4</f>
        <v>1305934481</v>
      </c>
      <c r="J12" s="36">
        <f>'THÁNG 9'!$B4</f>
        <v>1281777485</v>
      </c>
      <c r="K12" s="36">
        <f>'THÁNG 10'!$B4</f>
        <v>3235036841</v>
      </c>
      <c r="L12" s="36">
        <f>'THÁNG 11'!$B4</f>
        <v>804511536</v>
      </c>
      <c r="M12" s="36">
        <f>'THÁNG 12'!$B4</f>
        <v>1018233220</v>
      </c>
      <c r="N12" s="46">
        <f t="shared" si="0"/>
        <v>15305787365</v>
      </c>
    </row>
    <row r="13" spans="1:14" s="19" customFormat="1" ht="26.25" customHeight="1" x14ac:dyDescent="0.25">
      <c r="A13" s="45" t="s">
        <v>74</v>
      </c>
      <c r="B13" s="36">
        <f>'THÁNG 1'!B6</f>
        <v>10341623289.800001</v>
      </c>
      <c r="C13" s="36">
        <f>'THÁNG 2'!B6</f>
        <v>8039745109.8000002</v>
      </c>
      <c r="D13" s="36">
        <f>'THÁNG 3'!$B6</f>
        <v>8681907165.4800014</v>
      </c>
      <c r="E13" s="36">
        <f>'THÁNG 4'!$B6</f>
        <v>9021451678.9200001</v>
      </c>
      <c r="F13" s="36">
        <f>'THÁNG 5'!$B6</f>
        <v>6087395556.3600006</v>
      </c>
      <c r="G13" s="36">
        <f>'THÁNG 6'!$B6</f>
        <v>9758836863.7200012</v>
      </c>
      <c r="H13" s="36">
        <f>'THÁNG 7'!$B6</f>
        <v>10044248995.08</v>
      </c>
      <c r="I13" s="36">
        <f>'THÁNG 8'!$B6</f>
        <v>9903782204.6400013</v>
      </c>
      <c r="J13" s="36">
        <f>'THÁNG 9'!$B6</f>
        <v>11781441368.640001</v>
      </c>
      <c r="K13" s="36">
        <f>'THÁNG 10'!$B6</f>
        <v>2564836913.52</v>
      </c>
      <c r="L13" s="36">
        <f>'THÁNG 11'!$B6</f>
        <v>6460022079</v>
      </c>
      <c r="M13" s="36">
        <f>'THÁNG 12'!$B6</f>
        <v>15650254524.960001</v>
      </c>
      <c r="N13" s="46">
        <f t="shared" si="0"/>
        <v>108335545749.92001</v>
      </c>
    </row>
    <row r="14" spans="1:14" s="19" customFormat="1" ht="26.25" customHeight="1" x14ac:dyDescent="0.25">
      <c r="A14" s="45" t="s">
        <v>61</v>
      </c>
      <c r="B14" s="36">
        <f>'THÁNG 1'!$B$7+'THÁNG 1'!$B$9+'THÁNG 1'!$B$8</f>
        <v>922112524.59000003</v>
      </c>
      <c r="C14" s="36">
        <f>'THÁNG 2'!$B$7+'THÁNG 2'!$B$9+'THÁNG 2'!$B$8</f>
        <v>884711488.17499995</v>
      </c>
      <c r="D14" s="36">
        <f>'THÁNG 3'!$B$7+'THÁNG 3'!$B$9+'THÁNG 3'!$B$8</f>
        <v>939458187.82739997</v>
      </c>
      <c r="E14" s="36">
        <f>'THÁNG 4'!$B$7+'THÁNG 4'!$B$9+'THÁNG 4'!$B$8</f>
        <v>929568605.39460003</v>
      </c>
      <c r="F14" s="36">
        <f>'THÁNG 5'!$B$7+'THÁNG 5'!$B$9+'THÁNG 5'!$B$8</f>
        <v>1236034056.4484668</v>
      </c>
      <c r="G14" s="36">
        <f>'THÁNG 6'!$B$7+'THÁNG 6'!$B$9+'THÁNG 6'!$B$8</f>
        <v>1257917118.9852667</v>
      </c>
      <c r="H14" s="36">
        <f>'THÁNG 7'!$B$7+'THÁNG 7'!$B$9+'THÁNG 7'!$B$8</f>
        <v>1196955652.6420667</v>
      </c>
      <c r="I14" s="36">
        <f>'THÁNG 8'!$B$7+'THÁNG 8'!$B$9+'THÁNG 8'!$B$8</f>
        <v>2081493850.0232</v>
      </c>
      <c r="J14" s="36">
        <f>'THÁNG 9'!$B$7+'THÁNG 9'!$B$9+'THÁNG 9'!$B$8</f>
        <v>1077259903.8432</v>
      </c>
      <c r="K14" s="36">
        <f>'THÁNG 10'!$B$7+'THÁNG 10'!$B$9+'THÁNG 10'!$B$8</f>
        <v>1574731012.5676</v>
      </c>
      <c r="L14" s="36">
        <f>'THÁNG 11'!$B$7+'THÁNG 11'!$B$9+'THÁNG 11'!$B$8</f>
        <v>473133139.39499998</v>
      </c>
      <c r="M14" s="36">
        <f>'THÁNG 12'!$B$7+'THÁNG 12'!$B$9+'THÁNG 12'!$B$8</f>
        <v>1009927531.6248</v>
      </c>
      <c r="N14" s="46">
        <f t="shared" si="0"/>
        <v>13583303071.516602</v>
      </c>
    </row>
    <row r="15" spans="1:14" s="19" customFormat="1" ht="26.25" customHeight="1" x14ac:dyDescent="0.25">
      <c r="A15" s="45" t="s">
        <v>71</v>
      </c>
      <c r="B15" s="36">
        <f>'THÁNG 1'!$B$10</f>
        <v>9419510765.210001</v>
      </c>
      <c r="C15" s="36">
        <f>'THÁNG 2'!$B$10</f>
        <v>7155033621.625</v>
      </c>
      <c r="D15" s="36">
        <f>'THÁNG 3'!$B$10</f>
        <v>7742448977.6526012</v>
      </c>
      <c r="E15" s="36">
        <f>'THÁNG 4'!$B$10</f>
        <v>8091883073.5254002</v>
      </c>
      <c r="F15" s="36">
        <f>'THÁNG 5'!$B$10</f>
        <v>4851361499.9115334</v>
      </c>
      <c r="G15" s="36">
        <f>'THÁNG 6'!$B$10</f>
        <v>8500919744.7347355</v>
      </c>
      <c r="H15" s="36">
        <f>'THÁNG 7'!$B$10</f>
        <v>8847293342.437933</v>
      </c>
      <c r="I15" s="36">
        <f>'THÁNG 8'!$B$10</f>
        <v>7822288354.6168013</v>
      </c>
      <c r="J15" s="36">
        <f>'THÁNG 9'!$B$10</f>
        <v>10704181464.796801</v>
      </c>
      <c r="K15" s="36">
        <f>'THÁNG 10'!$B$10</f>
        <v>990105900.95239997</v>
      </c>
      <c r="L15" s="36">
        <f>'THÁNG 11'!$B$10</f>
        <v>5986888939.6049995</v>
      </c>
      <c r="M15" s="36">
        <f>'THÁNG 12'!$B$10</f>
        <v>14640326993.335201</v>
      </c>
      <c r="N15" s="46">
        <f t="shared" si="0"/>
        <v>94752242678.403397</v>
      </c>
    </row>
    <row r="16" spans="1:14" s="19" customFormat="1" ht="26.25" customHeight="1" x14ac:dyDescent="0.25">
      <c r="A16" s="45" t="s">
        <v>67</v>
      </c>
      <c r="B16" s="36">
        <v>8691190597</v>
      </c>
      <c r="C16" s="36">
        <v>5968817083</v>
      </c>
      <c r="D16" s="36">
        <v>8803929018</v>
      </c>
      <c r="E16" s="36">
        <v>9628951770</v>
      </c>
      <c r="F16" s="36">
        <v>5452070205</v>
      </c>
      <c r="G16" s="36">
        <v>9080826565</v>
      </c>
      <c r="H16" s="36">
        <v>7565068905</v>
      </c>
      <c r="I16" s="36">
        <v>2778054355</v>
      </c>
      <c r="J16" s="36">
        <v>6342262631</v>
      </c>
      <c r="K16" s="36">
        <v>10370142452</v>
      </c>
      <c r="L16" s="36">
        <v>9367532185</v>
      </c>
      <c r="M16" s="36">
        <v>2672697018</v>
      </c>
      <c r="N16" s="46">
        <f t="shared" si="0"/>
        <v>86721542784</v>
      </c>
    </row>
    <row r="17" spans="1:14" s="19" customFormat="1" ht="26.25" customHeight="1" x14ac:dyDescent="0.25">
      <c r="A17" s="45" t="s">
        <v>70</v>
      </c>
      <c r="B17" s="36">
        <f>B4+B15-B16</f>
        <v>15435280079.209999</v>
      </c>
      <c r="C17" s="36">
        <f>B17+C15-C16</f>
        <v>16621496617.834999</v>
      </c>
      <c r="D17" s="36">
        <f t="shared" ref="D17:M17" si="1">C17+D15-D16</f>
        <v>15560016577.487602</v>
      </c>
      <c r="E17" s="36">
        <f t="shared" si="1"/>
        <v>14022947881.013</v>
      </c>
      <c r="F17" s="36">
        <f t="shared" si="1"/>
        <v>13422239175.924534</v>
      </c>
      <c r="G17" s="36">
        <f t="shared" si="1"/>
        <v>12842332355.659271</v>
      </c>
      <c r="H17" s="36">
        <f t="shared" si="1"/>
        <v>14124556793.097206</v>
      </c>
      <c r="I17" s="36">
        <f t="shared" si="1"/>
        <v>19168790792.714008</v>
      </c>
      <c r="J17" s="36">
        <f t="shared" si="1"/>
        <v>23530709626.510811</v>
      </c>
      <c r="K17" s="36">
        <f t="shared" si="1"/>
        <v>14150673075.463211</v>
      </c>
      <c r="L17" s="36">
        <f t="shared" si="1"/>
        <v>10770029830.068211</v>
      </c>
      <c r="M17" s="36">
        <f t="shared" si="1"/>
        <v>22737659805.403412</v>
      </c>
      <c r="N17" s="44"/>
    </row>
    <row r="18" spans="1:14" s="19" customFormat="1" ht="26.25" customHeight="1" x14ac:dyDescent="0.25">
      <c r="A18" s="45" t="s">
        <v>72</v>
      </c>
      <c r="B18" s="36">
        <f>'THÁNG 1'!$B$11</f>
        <v>1893861919.4100001</v>
      </c>
      <c r="C18" s="36">
        <f>'THÁNG 2'!$B$11</f>
        <v>1058623884.825</v>
      </c>
      <c r="D18" s="36">
        <f>'THÁNG 3'!$B$11</f>
        <v>1191513521.1726</v>
      </c>
      <c r="E18" s="36">
        <f>'THÁNG 4'!$B$11</f>
        <v>963455028.60539997</v>
      </c>
      <c r="F18" s="36">
        <f>'THÁNG 5'!$B$11</f>
        <v>-367353639.44846678</v>
      </c>
      <c r="G18" s="36">
        <f>'THÁNG 6'!$B$11</f>
        <v>1030002620.0147332</v>
      </c>
      <c r="H18" s="36">
        <f>'THÁNG 7'!$B$11</f>
        <v>1203081142.3579333</v>
      </c>
      <c r="I18" s="36">
        <f>'THÁNG 8'!$B$11</f>
        <v>250094513.97679999</v>
      </c>
      <c r="J18" s="36">
        <f>'THÁNG 9'!$B$11</f>
        <v>1848572774.1568</v>
      </c>
      <c r="K18" s="36">
        <f>'THÁNG 10'!$B$11</f>
        <v>-2982320170.5675998</v>
      </c>
      <c r="L18" s="36">
        <f>'THÁNG 11'!$B$11</f>
        <v>1047259703.605</v>
      </c>
      <c r="M18" s="36">
        <f>'THÁNG 12'!$B$11</f>
        <v>2843697423.3751998</v>
      </c>
      <c r="N18" s="46">
        <f>SUM(B18:M18)</f>
        <v>9980488721.4833984</v>
      </c>
    </row>
    <row r="19" spans="1:14" ht="26.25" customHeight="1" x14ac:dyDescent="0.25">
      <c r="A19" s="37"/>
      <c r="B19" s="38"/>
      <c r="C19" s="38"/>
      <c r="D19" s="38"/>
      <c r="E19" s="38"/>
      <c r="F19" s="38"/>
      <c r="G19" s="38"/>
      <c r="H19" s="38"/>
      <c r="I19" s="38"/>
      <c r="J19" s="38"/>
      <c r="K19" s="38"/>
      <c r="L19" s="38"/>
      <c r="M19" s="38"/>
    </row>
    <row r="20" spans="1:14" ht="26.25" customHeight="1" x14ac:dyDescent="0.25">
      <c r="A20" s="39" t="s">
        <v>82</v>
      </c>
    </row>
    <row r="21" spans="1:14" ht="26.25" customHeight="1" x14ac:dyDescent="0.25">
      <c r="A21" s="39" t="s">
        <v>87</v>
      </c>
    </row>
    <row r="22" spans="1:14" ht="26.25" customHeight="1" x14ac:dyDescent="0.25">
      <c r="A22" s="39" t="s">
        <v>88</v>
      </c>
    </row>
    <row r="23" spans="1:14" ht="26.25" customHeight="1" x14ac:dyDescent="0.25">
      <c r="A23" s="39" t="s">
        <v>89</v>
      </c>
    </row>
    <row r="24" spans="1:14" ht="26.25" customHeight="1" x14ac:dyDescent="0.25">
      <c r="A24" s="39" t="s">
        <v>90</v>
      </c>
    </row>
    <row r="25" spans="1:14" ht="26.25" customHeight="1" x14ac:dyDescent="0.25">
      <c r="A25" s="39" t="s">
        <v>91</v>
      </c>
    </row>
    <row r="26" spans="1:14" ht="26.25" customHeight="1" x14ac:dyDescent="0.25">
      <c r="A26" s="39" t="s">
        <v>92</v>
      </c>
    </row>
    <row r="27" spans="1:14" ht="26.25" customHeight="1" x14ac:dyDescent="0.25">
      <c r="A27" s="39" t="s">
        <v>93</v>
      </c>
    </row>
    <row r="28" spans="1:14" ht="41.25" customHeight="1" x14ac:dyDescent="0.25">
      <c r="A28" s="54" t="s">
        <v>94</v>
      </c>
      <c r="B28" s="54"/>
      <c r="C28" s="54"/>
      <c r="D28" s="54"/>
      <c r="E28" s="54"/>
      <c r="F28" s="54"/>
      <c r="G28" s="54"/>
      <c r="H28" s="54"/>
      <c r="I28" s="54"/>
      <c r="J28" s="54"/>
      <c r="K28" s="54"/>
      <c r="L28" s="54"/>
      <c r="M28" s="54"/>
      <c r="N28" s="54"/>
    </row>
  </sheetData>
  <mergeCells count="13">
    <mergeCell ref="A28:N28"/>
    <mergeCell ref="A1:M1"/>
    <mergeCell ref="A2:M2"/>
    <mergeCell ref="G8:I8"/>
    <mergeCell ref="G7:I7"/>
    <mergeCell ref="G6:I6"/>
    <mergeCell ref="G5:I5"/>
    <mergeCell ref="G4:I4"/>
    <mergeCell ref="J8:K8"/>
    <mergeCell ref="J7:K7"/>
    <mergeCell ref="J6:K6"/>
    <mergeCell ref="J5:K5"/>
    <mergeCell ref="J4:K4"/>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80" zoomScaleNormal="80" workbookViewId="0">
      <selection activeCell="B12" sqref="B12"/>
    </sheetView>
  </sheetViews>
  <sheetFormatPr defaultRowHeight="15.75" x14ac:dyDescent="0.25"/>
  <cols>
    <col min="1" max="1" width="48" style="1" customWidth="1"/>
    <col min="2" max="2" width="9.85546875" style="14" customWidth="1"/>
    <col min="3" max="3" width="19.7109375" style="14" customWidth="1"/>
    <col min="4" max="4" width="14.85546875" style="14" customWidth="1"/>
    <col min="5" max="5" width="9.28515625" style="14" customWidth="1"/>
    <col min="6" max="6" width="15.5703125" style="14" customWidth="1"/>
    <col min="7" max="7" width="9.140625" style="14" customWidth="1"/>
    <col min="8" max="8" width="19.42578125" style="14" customWidth="1"/>
    <col min="9" max="9" width="13.42578125" style="14" customWidth="1"/>
    <col min="10" max="10" width="10.5703125" style="14" customWidth="1"/>
    <col min="11" max="11" width="15.140625" style="14" customWidth="1"/>
    <col min="12" max="13" width="11.140625" style="1" customWidth="1"/>
    <col min="14" max="14" width="18.5703125" style="15" customWidth="1"/>
    <col min="15" max="15" width="12" style="14" customWidth="1"/>
    <col min="16" max="16" width="16.140625" style="14" customWidth="1"/>
    <col min="17" max="17" width="18.28515625" style="50" customWidth="1"/>
    <col min="18" max="16384" width="9.140625" style="1"/>
  </cols>
  <sheetData>
    <row r="1" spans="1:17" ht="19.5" customHeight="1" x14ac:dyDescent="0.3">
      <c r="A1" s="68" t="s">
        <v>49</v>
      </c>
      <c r="B1" s="68"/>
      <c r="C1" s="68"/>
      <c r="D1" s="68"/>
      <c r="E1" s="68"/>
      <c r="F1" s="68"/>
      <c r="G1" s="68"/>
      <c r="H1" s="68"/>
      <c r="I1" s="68"/>
      <c r="J1" s="68"/>
      <c r="K1" s="68"/>
      <c r="L1" s="68"/>
      <c r="M1" s="68"/>
      <c r="N1" s="68"/>
    </row>
    <row r="2" spans="1:17" ht="19.5" customHeight="1" x14ac:dyDescent="0.25">
      <c r="A2" s="70" t="s">
        <v>30</v>
      </c>
      <c r="B2" s="70"/>
      <c r="C2" s="70"/>
      <c r="D2" s="70"/>
      <c r="E2" s="70"/>
      <c r="F2" s="70"/>
      <c r="G2" s="70"/>
      <c r="H2" s="70"/>
      <c r="I2" s="70"/>
      <c r="J2" s="70"/>
      <c r="K2" s="70"/>
      <c r="L2" s="70"/>
      <c r="M2" s="70"/>
      <c r="N2" s="70"/>
    </row>
    <row r="3" spans="1:17" s="17" customFormat="1" ht="19.5" customHeight="1" x14ac:dyDescent="0.25">
      <c r="A3" s="18" t="s">
        <v>34</v>
      </c>
      <c r="B3" s="64">
        <f>C35+H35-D35-I35</f>
        <v>12190519493</v>
      </c>
      <c r="C3" s="64"/>
      <c r="D3" s="28"/>
      <c r="E3" s="28"/>
      <c r="F3" s="28"/>
      <c r="G3" s="28"/>
      <c r="H3" s="28"/>
      <c r="I3" s="28"/>
      <c r="J3" s="28"/>
      <c r="K3" s="28"/>
      <c r="L3" s="28"/>
      <c r="M3" s="28"/>
      <c r="N3" s="28"/>
      <c r="O3" s="48"/>
      <c r="P3" s="48"/>
      <c r="Q3" s="51"/>
    </row>
    <row r="4" spans="1:17" s="17" customFormat="1" ht="19.5" customHeight="1" x14ac:dyDescent="0.25">
      <c r="A4" s="18" t="s">
        <v>35</v>
      </c>
      <c r="B4" s="64">
        <f>F35+K35</f>
        <v>1281777485</v>
      </c>
      <c r="C4" s="69"/>
      <c r="D4" s="28"/>
      <c r="E4" s="28"/>
      <c r="F4" s="28"/>
      <c r="G4" s="28"/>
      <c r="H4" s="28"/>
      <c r="I4" s="28"/>
      <c r="J4" s="28"/>
      <c r="K4" s="28"/>
      <c r="L4" s="28"/>
      <c r="M4" s="28"/>
      <c r="N4" s="28"/>
      <c r="O4" s="48"/>
      <c r="P4" s="48"/>
      <c r="Q4" s="51"/>
    </row>
    <row r="5" spans="1:17" s="17" customFormat="1" ht="19.5" customHeight="1" x14ac:dyDescent="0.25">
      <c r="A5" s="18" t="s">
        <v>36</v>
      </c>
      <c r="B5" s="64">
        <f>B3-B4</f>
        <v>10908742008</v>
      </c>
      <c r="C5" s="69"/>
      <c r="D5" s="28"/>
      <c r="E5" s="28"/>
      <c r="F5" s="28"/>
      <c r="G5" s="28"/>
      <c r="H5" s="28"/>
      <c r="I5" s="28"/>
      <c r="J5" s="28"/>
      <c r="K5" s="28"/>
      <c r="L5" s="28"/>
      <c r="M5" s="28"/>
      <c r="N5" s="28"/>
      <c r="O5" s="48"/>
      <c r="P5" s="48"/>
      <c r="Q5" s="51"/>
    </row>
    <row r="6" spans="1:17" s="17" customFormat="1" ht="19.5" customHeight="1" x14ac:dyDescent="0.25">
      <c r="A6" s="18" t="s">
        <v>68</v>
      </c>
      <c r="B6" s="63">
        <f>B5*1.08</f>
        <v>11781441368.640001</v>
      </c>
      <c r="C6" s="63"/>
      <c r="D6" s="33"/>
      <c r="E6" s="33"/>
      <c r="F6" s="33"/>
      <c r="G6" s="33"/>
      <c r="H6" s="33"/>
      <c r="I6" s="33"/>
      <c r="J6" s="33"/>
      <c r="K6" s="33"/>
      <c r="L6" s="33"/>
      <c r="M6" s="33"/>
      <c r="N6" s="33"/>
      <c r="O6" s="48"/>
      <c r="P6" s="48"/>
      <c r="Q6" s="51"/>
    </row>
    <row r="7" spans="1:17" s="17" customFormat="1" ht="19.5" customHeight="1" x14ac:dyDescent="0.25">
      <c r="A7" s="18" t="s">
        <v>62</v>
      </c>
      <c r="B7" s="64">
        <v>1010436491</v>
      </c>
      <c r="C7" s="64"/>
      <c r="D7" s="33"/>
      <c r="E7" s="33"/>
      <c r="F7" s="33"/>
      <c r="G7" s="33"/>
      <c r="H7" s="33"/>
      <c r="I7" s="33"/>
      <c r="J7" s="33"/>
      <c r="K7" s="33"/>
      <c r="L7" s="33"/>
      <c r="M7" s="33"/>
      <c r="N7" s="33"/>
      <c r="O7" s="48"/>
      <c r="P7" s="48"/>
      <c r="Q7" s="51"/>
    </row>
    <row r="8" spans="1:17" s="17" customFormat="1" ht="19.5" customHeight="1" x14ac:dyDescent="0.25">
      <c r="A8" s="18" t="s">
        <v>66</v>
      </c>
      <c r="B8" s="64">
        <v>7916206</v>
      </c>
      <c r="C8" s="64"/>
      <c r="D8" s="33"/>
      <c r="E8" s="33"/>
      <c r="F8" s="33"/>
      <c r="G8" s="33"/>
      <c r="H8" s="33"/>
      <c r="I8" s="33"/>
      <c r="J8" s="33"/>
      <c r="K8" s="33"/>
      <c r="L8" s="33"/>
      <c r="M8" s="33"/>
      <c r="N8" s="33"/>
      <c r="O8" s="48"/>
      <c r="P8" s="48"/>
      <c r="Q8" s="51"/>
    </row>
    <row r="9" spans="1:17" s="17" customFormat="1" ht="19.5" customHeight="1" x14ac:dyDescent="0.25">
      <c r="A9" s="18" t="s">
        <v>69</v>
      </c>
      <c r="B9" s="64">
        <f>B6*0.005</f>
        <v>58907206.843200006</v>
      </c>
      <c r="C9" s="64"/>
      <c r="D9" s="33"/>
      <c r="E9" s="33"/>
      <c r="F9" s="33"/>
      <c r="G9" s="33"/>
      <c r="H9" s="33"/>
      <c r="I9" s="33"/>
      <c r="J9" s="33"/>
      <c r="K9" s="33"/>
      <c r="L9" s="33"/>
      <c r="M9" s="33"/>
      <c r="N9" s="33"/>
      <c r="O9" s="48"/>
      <c r="P9" s="48"/>
      <c r="Q9" s="51"/>
    </row>
    <row r="10" spans="1:17" s="17" customFormat="1" ht="19.5" customHeight="1" x14ac:dyDescent="0.25">
      <c r="A10" s="18" t="s">
        <v>63</v>
      </c>
      <c r="B10" s="63">
        <f>B6-B7-B8-B9</f>
        <v>10704181464.796801</v>
      </c>
      <c r="C10" s="63"/>
      <c r="D10" s="33"/>
      <c r="E10" s="33"/>
      <c r="F10" s="33"/>
      <c r="G10" s="33"/>
      <c r="H10" s="33"/>
      <c r="I10" s="33"/>
      <c r="J10" s="33"/>
      <c r="K10" s="33"/>
      <c r="L10" s="33"/>
      <c r="M10" s="33"/>
      <c r="N10" s="33"/>
      <c r="O10" s="48"/>
      <c r="P10" s="48"/>
      <c r="Q10" s="51"/>
    </row>
    <row r="11" spans="1:17" s="17" customFormat="1" ht="19.5" customHeight="1" x14ac:dyDescent="0.25">
      <c r="A11" s="18" t="s">
        <v>77</v>
      </c>
      <c r="B11" s="63">
        <f>Q35-B7-B8-B9</f>
        <v>1848572774.1568</v>
      </c>
      <c r="C11" s="63"/>
      <c r="D11" s="33"/>
      <c r="E11" s="33"/>
      <c r="F11" s="33"/>
      <c r="G11" s="33"/>
      <c r="H11" s="33"/>
      <c r="I11" s="33"/>
      <c r="J11" s="33"/>
      <c r="K11" s="33"/>
      <c r="L11" s="33"/>
      <c r="M11" s="33"/>
      <c r="N11" s="33"/>
      <c r="O11" s="48"/>
      <c r="P11" s="48"/>
      <c r="Q11" s="51"/>
    </row>
    <row r="12" spans="1:17" s="17" customFormat="1" ht="19.5" customHeight="1" x14ac:dyDescent="0.25">
      <c r="A12" s="18"/>
      <c r="B12" s="32"/>
      <c r="C12" s="32"/>
      <c r="D12" s="33"/>
      <c r="E12" s="33"/>
      <c r="F12" s="33"/>
      <c r="G12" s="33"/>
      <c r="H12" s="33"/>
      <c r="I12" s="33"/>
      <c r="J12" s="33"/>
      <c r="K12" s="33"/>
      <c r="L12" s="33"/>
      <c r="M12" s="33"/>
      <c r="N12" s="33"/>
      <c r="O12" s="48"/>
      <c r="P12" s="48"/>
      <c r="Q12" s="51"/>
    </row>
    <row r="13" spans="1:17" s="2" customFormat="1" ht="19.5" customHeight="1" x14ac:dyDescent="0.25">
      <c r="A13" s="72" t="s">
        <v>0</v>
      </c>
      <c r="B13" s="71" t="s">
        <v>5</v>
      </c>
      <c r="C13" s="71"/>
      <c r="D13" s="71"/>
      <c r="E13" s="71"/>
      <c r="F13" s="71"/>
      <c r="G13" s="71" t="s">
        <v>6</v>
      </c>
      <c r="H13" s="71"/>
      <c r="I13" s="71"/>
      <c r="J13" s="71"/>
      <c r="K13" s="71"/>
      <c r="L13" s="62" t="s">
        <v>23</v>
      </c>
      <c r="M13" s="62"/>
      <c r="N13" s="62"/>
      <c r="O13" s="62"/>
      <c r="P13" s="62"/>
      <c r="Q13" s="62"/>
    </row>
    <row r="14" spans="1:17" s="2" customFormat="1" ht="15" customHeight="1" x14ac:dyDescent="0.25">
      <c r="A14" s="72"/>
      <c r="B14" s="71" t="s">
        <v>1</v>
      </c>
      <c r="C14" s="71"/>
      <c r="D14" s="71"/>
      <c r="E14" s="61" t="s">
        <v>2</v>
      </c>
      <c r="F14" s="61"/>
      <c r="G14" s="71" t="s">
        <v>1</v>
      </c>
      <c r="H14" s="71"/>
      <c r="I14" s="71"/>
      <c r="J14" s="61" t="s">
        <v>2</v>
      </c>
      <c r="K14" s="61"/>
      <c r="L14" s="73" t="s">
        <v>37</v>
      </c>
      <c r="M14" s="73" t="s">
        <v>38</v>
      </c>
      <c r="N14" s="73" t="s">
        <v>4</v>
      </c>
      <c r="O14" s="61" t="s">
        <v>75</v>
      </c>
      <c r="P14" s="61" t="s">
        <v>76</v>
      </c>
      <c r="Q14" s="61" t="s">
        <v>72</v>
      </c>
    </row>
    <row r="15" spans="1:17" s="4" customFormat="1" ht="34.5" customHeight="1" x14ac:dyDescent="0.25">
      <c r="A15" s="72"/>
      <c r="B15" s="29" t="s">
        <v>3</v>
      </c>
      <c r="C15" s="29" t="s">
        <v>24</v>
      </c>
      <c r="D15" s="29" t="s">
        <v>25</v>
      </c>
      <c r="E15" s="29" t="s">
        <v>3</v>
      </c>
      <c r="F15" s="29" t="s">
        <v>26</v>
      </c>
      <c r="G15" s="29" t="s">
        <v>3</v>
      </c>
      <c r="H15" s="29" t="s">
        <v>27</v>
      </c>
      <c r="I15" s="29" t="s">
        <v>28</v>
      </c>
      <c r="J15" s="29" t="s">
        <v>3</v>
      </c>
      <c r="K15" s="29" t="s">
        <v>29</v>
      </c>
      <c r="L15" s="67"/>
      <c r="M15" s="67"/>
      <c r="N15" s="67"/>
      <c r="O15" s="61"/>
      <c r="P15" s="61"/>
      <c r="Q15" s="61"/>
    </row>
    <row r="16" spans="1:17" s="9" customFormat="1" ht="19.5" customHeight="1" x14ac:dyDescent="0.25">
      <c r="A16" s="5" t="s">
        <v>7</v>
      </c>
      <c r="B16" s="6">
        <v>6270</v>
      </c>
      <c r="C16" s="6">
        <v>550424490</v>
      </c>
      <c r="D16" s="6">
        <v>0</v>
      </c>
      <c r="E16" s="6">
        <v>1041</v>
      </c>
      <c r="F16" s="6">
        <v>91386267</v>
      </c>
      <c r="G16" s="6">
        <v>3824</v>
      </c>
      <c r="H16" s="6">
        <v>335697488</v>
      </c>
      <c r="I16" s="6">
        <v>158016</v>
      </c>
      <c r="J16" s="6">
        <v>1461</v>
      </c>
      <c r="K16" s="6">
        <v>128256807</v>
      </c>
      <c r="L16" s="7">
        <f>B16+G16</f>
        <v>10094</v>
      </c>
      <c r="M16" s="7">
        <f>E16+J16</f>
        <v>2502</v>
      </c>
      <c r="N16" s="8">
        <f t="shared" ref="N16:N34" si="0">C16+H16-D16-I16-F16-K16</f>
        <v>666320888</v>
      </c>
      <c r="O16" s="6">
        <v>60900</v>
      </c>
      <c r="P16" s="6">
        <f>L16*O16</f>
        <v>614724600</v>
      </c>
      <c r="Q16" s="49">
        <f>N16-P16</f>
        <v>51596288</v>
      </c>
    </row>
    <row r="17" spans="1:17" s="9" customFormat="1" ht="19.5" customHeight="1" x14ac:dyDescent="0.25">
      <c r="A17" s="5" t="s">
        <v>8</v>
      </c>
      <c r="B17" s="6"/>
      <c r="C17" s="6"/>
      <c r="D17" s="6"/>
      <c r="E17" s="6"/>
      <c r="F17" s="6"/>
      <c r="G17" s="6">
        <v>54</v>
      </c>
      <c r="H17" s="6">
        <v>7069788</v>
      </c>
      <c r="I17" s="6">
        <v>0</v>
      </c>
      <c r="J17" s="10">
        <v>10</v>
      </c>
      <c r="K17" s="7">
        <v>1309220</v>
      </c>
      <c r="L17" s="7">
        <f t="shared" ref="L17:L34" si="1">B17+G17</f>
        <v>54</v>
      </c>
      <c r="M17" s="7">
        <f t="shared" ref="M17:M34" si="2">E17+J17</f>
        <v>10</v>
      </c>
      <c r="N17" s="8">
        <f t="shared" si="0"/>
        <v>5760568</v>
      </c>
      <c r="O17" s="6">
        <v>90825</v>
      </c>
      <c r="P17" s="6">
        <f t="shared" ref="P17:P32" si="3">L17*O17</f>
        <v>4904550</v>
      </c>
      <c r="Q17" s="49">
        <f t="shared" ref="Q17:Q34" si="4">N17-P17</f>
        <v>856018</v>
      </c>
    </row>
    <row r="18" spans="1:17" s="9" customFormat="1" ht="19.5" customHeight="1" x14ac:dyDescent="0.25">
      <c r="A18" s="5" t="s">
        <v>9</v>
      </c>
      <c r="B18" s="6">
        <v>5284</v>
      </c>
      <c r="C18" s="6">
        <v>392337000</v>
      </c>
      <c r="D18" s="6">
        <v>0</v>
      </c>
      <c r="E18" s="10">
        <v>549</v>
      </c>
      <c r="F18" s="7">
        <v>40763250</v>
      </c>
      <c r="G18" s="6">
        <v>730</v>
      </c>
      <c r="H18" s="6">
        <v>54202500</v>
      </c>
      <c r="I18" s="6">
        <v>0</v>
      </c>
      <c r="J18" s="6">
        <v>65</v>
      </c>
      <c r="K18" s="6">
        <v>4826250</v>
      </c>
      <c r="L18" s="7">
        <f t="shared" si="1"/>
        <v>6014</v>
      </c>
      <c r="M18" s="7">
        <f t="shared" si="2"/>
        <v>614</v>
      </c>
      <c r="N18" s="8">
        <f t="shared" si="0"/>
        <v>400950000</v>
      </c>
      <c r="O18" s="6">
        <v>45000</v>
      </c>
      <c r="P18" s="6">
        <f t="shared" si="3"/>
        <v>270630000</v>
      </c>
      <c r="Q18" s="49">
        <f t="shared" si="4"/>
        <v>130320000</v>
      </c>
    </row>
    <row r="19" spans="1:17" s="9" customFormat="1" ht="19.5" customHeight="1" x14ac:dyDescent="0.25">
      <c r="A19" s="5" t="s">
        <v>10</v>
      </c>
      <c r="B19" s="6">
        <v>808</v>
      </c>
      <c r="C19" s="6">
        <v>57327600</v>
      </c>
      <c r="D19" s="6">
        <v>0</v>
      </c>
      <c r="E19" s="6">
        <v>88</v>
      </c>
      <c r="F19" s="6">
        <v>6243600</v>
      </c>
      <c r="G19" s="6">
        <v>485</v>
      </c>
      <c r="H19" s="6">
        <v>34410750</v>
      </c>
      <c r="I19" s="6">
        <v>0</v>
      </c>
      <c r="J19" s="6">
        <v>94</v>
      </c>
      <c r="K19" s="6">
        <v>6669300</v>
      </c>
      <c r="L19" s="7">
        <f t="shared" si="1"/>
        <v>1293</v>
      </c>
      <c r="M19" s="7">
        <f t="shared" si="2"/>
        <v>182</v>
      </c>
      <c r="N19" s="8">
        <f t="shared" si="0"/>
        <v>78825450</v>
      </c>
      <c r="O19" s="6">
        <v>43000</v>
      </c>
      <c r="P19" s="6">
        <f t="shared" si="3"/>
        <v>55599000</v>
      </c>
      <c r="Q19" s="49">
        <f t="shared" si="4"/>
        <v>23226450</v>
      </c>
    </row>
    <row r="20" spans="1:17" s="9" customFormat="1" ht="19.5" customHeight="1" x14ac:dyDescent="0.25">
      <c r="A20" s="5" t="s">
        <v>11</v>
      </c>
      <c r="B20" s="6">
        <v>1791</v>
      </c>
      <c r="C20" s="6">
        <v>162533250</v>
      </c>
      <c r="D20" s="6">
        <v>3475725</v>
      </c>
      <c r="E20" s="6">
        <v>1259</v>
      </c>
      <c r="F20" s="6">
        <v>114254250</v>
      </c>
      <c r="G20" s="6">
        <v>1072</v>
      </c>
      <c r="H20" s="6">
        <v>97284000</v>
      </c>
      <c r="I20" s="6">
        <v>2586375</v>
      </c>
      <c r="J20" s="6">
        <v>853</v>
      </c>
      <c r="K20" s="6">
        <v>77409750</v>
      </c>
      <c r="L20" s="7">
        <f t="shared" si="1"/>
        <v>2863</v>
      </c>
      <c r="M20" s="7">
        <f t="shared" si="2"/>
        <v>2112</v>
      </c>
      <c r="N20" s="8">
        <f t="shared" si="0"/>
        <v>62091150</v>
      </c>
      <c r="O20" s="6">
        <v>55000</v>
      </c>
      <c r="P20" s="6">
        <f t="shared" si="3"/>
        <v>157465000</v>
      </c>
      <c r="Q20" s="49">
        <f t="shared" si="4"/>
        <v>-95373850</v>
      </c>
    </row>
    <row r="21" spans="1:17" s="9" customFormat="1" ht="19.5" customHeight="1" x14ac:dyDescent="0.25">
      <c r="A21" s="5" t="s">
        <v>12</v>
      </c>
      <c r="B21" s="6">
        <v>21264</v>
      </c>
      <c r="C21" s="6">
        <v>1561436784</v>
      </c>
      <c r="D21" s="6">
        <v>38738563</v>
      </c>
      <c r="E21" s="6">
        <v>394</v>
      </c>
      <c r="F21" s="6">
        <v>26122989</v>
      </c>
      <c r="G21" s="6">
        <v>10790</v>
      </c>
      <c r="H21" s="6">
        <v>792320490</v>
      </c>
      <c r="I21" s="6">
        <v>30707365</v>
      </c>
      <c r="J21" s="6">
        <v>521</v>
      </c>
      <c r="K21" s="6">
        <v>34413316</v>
      </c>
      <c r="L21" s="7">
        <f t="shared" si="1"/>
        <v>32054</v>
      </c>
      <c r="M21" s="7">
        <f t="shared" si="2"/>
        <v>915</v>
      </c>
      <c r="N21" s="8">
        <f t="shared" si="0"/>
        <v>2223775041</v>
      </c>
      <c r="O21" s="6">
        <v>50059</v>
      </c>
      <c r="P21" s="6">
        <f t="shared" si="3"/>
        <v>1604591186</v>
      </c>
      <c r="Q21" s="49">
        <f t="shared" si="4"/>
        <v>619183855</v>
      </c>
    </row>
    <row r="22" spans="1:17" s="9" customFormat="1" ht="19.5" customHeight="1" x14ac:dyDescent="0.25">
      <c r="A22" s="5" t="s">
        <v>13</v>
      </c>
      <c r="B22" s="6">
        <v>1356</v>
      </c>
      <c r="C22" s="6">
        <v>142922400</v>
      </c>
      <c r="D22" s="6">
        <v>3109300</v>
      </c>
      <c r="E22" s="10">
        <v>1568</v>
      </c>
      <c r="F22" s="7">
        <v>165267200</v>
      </c>
      <c r="G22" s="6">
        <v>794</v>
      </c>
      <c r="H22" s="6">
        <v>83687600</v>
      </c>
      <c r="I22" s="6">
        <v>1791800</v>
      </c>
      <c r="J22" s="6">
        <v>1143</v>
      </c>
      <c r="K22" s="6">
        <v>120472200</v>
      </c>
      <c r="L22" s="7">
        <f t="shared" si="1"/>
        <v>2150</v>
      </c>
      <c r="M22" s="7">
        <f t="shared" si="2"/>
        <v>2711</v>
      </c>
      <c r="N22" s="8">
        <f t="shared" si="0"/>
        <v>-64030500</v>
      </c>
      <c r="O22" s="6">
        <v>62000</v>
      </c>
      <c r="P22" s="6">
        <f t="shared" si="3"/>
        <v>133300000</v>
      </c>
      <c r="Q22" s="49">
        <f t="shared" si="4"/>
        <v>-197330500</v>
      </c>
    </row>
    <row r="23" spans="1:17" s="9" customFormat="1" ht="19.5" customHeight="1" x14ac:dyDescent="0.25">
      <c r="A23" s="5" t="s">
        <v>14</v>
      </c>
      <c r="B23" s="6">
        <v>34705</v>
      </c>
      <c r="C23" s="6">
        <v>3854267890</v>
      </c>
      <c r="D23" s="6">
        <v>0</v>
      </c>
      <c r="E23" s="6">
        <v>1136</v>
      </c>
      <c r="F23" s="6">
        <v>125912848</v>
      </c>
      <c r="G23" s="6">
        <v>14478</v>
      </c>
      <c r="H23" s="6">
        <v>1607897724</v>
      </c>
      <c r="I23" s="6">
        <v>348722</v>
      </c>
      <c r="J23" s="6">
        <v>854</v>
      </c>
      <c r="K23" s="6">
        <v>94793724</v>
      </c>
      <c r="L23" s="7">
        <f t="shared" si="1"/>
        <v>49183</v>
      </c>
      <c r="M23" s="7">
        <f t="shared" si="2"/>
        <v>1990</v>
      </c>
      <c r="N23" s="8">
        <f t="shared" si="0"/>
        <v>5241110320</v>
      </c>
      <c r="O23" s="6">
        <v>69375</v>
      </c>
      <c r="P23" s="6">
        <f t="shared" si="3"/>
        <v>3412070625</v>
      </c>
      <c r="Q23" s="49">
        <f t="shared" si="4"/>
        <v>1829039695</v>
      </c>
    </row>
    <row r="24" spans="1:17" s="9" customFormat="1" ht="19.5" customHeight="1" x14ac:dyDescent="0.25">
      <c r="A24" s="5" t="s">
        <v>15</v>
      </c>
      <c r="B24" s="6">
        <v>274</v>
      </c>
      <c r="C24" s="6">
        <v>25759562</v>
      </c>
      <c r="D24" s="6">
        <v>0</v>
      </c>
      <c r="E24" s="6">
        <v>35</v>
      </c>
      <c r="F24" s="6">
        <v>3290455</v>
      </c>
      <c r="G24" s="6">
        <v>108</v>
      </c>
      <c r="H24" s="6">
        <v>10153404</v>
      </c>
      <c r="I24" s="6">
        <v>0</v>
      </c>
      <c r="J24" s="6">
        <v>40</v>
      </c>
      <c r="K24" s="6">
        <v>3760520</v>
      </c>
      <c r="L24" s="7">
        <f t="shared" si="1"/>
        <v>382</v>
      </c>
      <c r="M24" s="7">
        <f t="shared" si="2"/>
        <v>75</v>
      </c>
      <c r="N24" s="8">
        <f t="shared" si="0"/>
        <v>28861991</v>
      </c>
      <c r="O24" s="6">
        <v>63750</v>
      </c>
      <c r="P24" s="6">
        <f t="shared" si="3"/>
        <v>24352500</v>
      </c>
      <c r="Q24" s="49">
        <f t="shared" si="4"/>
        <v>4509491</v>
      </c>
    </row>
    <row r="25" spans="1:17" s="9" customFormat="1" ht="19.5" customHeight="1" x14ac:dyDescent="0.25">
      <c r="A25" s="5" t="s">
        <v>16</v>
      </c>
      <c r="B25" s="6">
        <v>504</v>
      </c>
      <c r="C25" s="6">
        <v>29937600</v>
      </c>
      <c r="D25" s="6">
        <v>0</v>
      </c>
      <c r="E25" s="6">
        <v>132</v>
      </c>
      <c r="F25" s="6">
        <v>7840800</v>
      </c>
      <c r="G25" s="6">
        <v>4321</v>
      </c>
      <c r="H25" s="6">
        <v>256667400</v>
      </c>
      <c r="I25" s="6">
        <v>0</v>
      </c>
      <c r="J25" s="6">
        <v>89</v>
      </c>
      <c r="K25" s="6">
        <v>5286600</v>
      </c>
      <c r="L25" s="7">
        <f t="shared" si="1"/>
        <v>4825</v>
      </c>
      <c r="M25" s="7">
        <f t="shared" si="2"/>
        <v>221</v>
      </c>
      <c r="N25" s="8">
        <f t="shared" si="0"/>
        <v>273477600</v>
      </c>
      <c r="O25" s="6">
        <v>36000</v>
      </c>
      <c r="P25" s="6">
        <f t="shared" si="3"/>
        <v>173700000</v>
      </c>
      <c r="Q25" s="49">
        <f t="shared" si="4"/>
        <v>99777600</v>
      </c>
    </row>
    <row r="26" spans="1:17" s="9" customFormat="1" ht="19.5" customHeight="1" x14ac:dyDescent="0.25">
      <c r="A26" s="5" t="s">
        <v>18</v>
      </c>
      <c r="B26" s="6">
        <v>412</v>
      </c>
      <c r="C26" s="6">
        <v>25152600</v>
      </c>
      <c r="D26" s="6">
        <v>0</v>
      </c>
      <c r="E26" s="6">
        <v>106</v>
      </c>
      <c r="F26" s="6">
        <v>6471300</v>
      </c>
      <c r="G26" s="6">
        <v>225</v>
      </c>
      <c r="H26" s="6">
        <v>13736250</v>
      </c>
      <c r="I26" s="6">
        <v>0</v>
      </c>
      <c r="J26" s="6">
        <v>69</v>
      </c>
      <c r="K26" s="6">
        <v>4212450</v>
      </c>
      <c r="L26" s="7">
        <f t="shared" si="1"/>
        <v>637</v>
      </c>
      <c r="M26" s="7">
        <f t="shared" si="2"/>
        <v>175</v>
      </c>
      <c r="N26" s="8">
        <f t="shared" si="0"/>
        <v>28205100</v>
      </c>
      <c r="O26" s="6">
        <v>37000</v>
      </c>
      <c r="P26" s="6">
        <f t="shared" si="3"/>
        <v>23569000</v>
      </c>
      <c r="Q26" s="49">
        <f t="shared" si="4"/>
        <v>4636100</v>
      </c>
    </row>
    <row r="27" spans="1:17" s="9" customFormat="1" ht="19.5" customHeight="1" x14ac:dyDescent="0.25">
      <c r="A27" s="5" t="s">
        <v>17</v>
      </c>
      <c r="B27" s="6">
        <v>13862</v>
      </c>
      <c r="C27" s="6">
        <v>695622884</v>
      </c>
      <c r="D27" s="6">
        <v>0</v>
      </c>
      <c r="E27" s="6">
        <v>835</v>
      </c>
      <c r="F27" s="6">
        <v>41901970</v>
      </c>
      <c r="G27" s="6">
        <v>6236</v>
      </c>
      <c r="H27" s="6">
        <v>312934952</v>
      </c>
      <c r="I27" s="6">
        <v>15055</v>
      </c>
      <c r="J27" s="6">
        <v>443</v>
      </c>
      <c r="K27" s="6">
        <v>22230626</v>
      </c>
      <c r="L27" s="7">
        <f t="shared" si="1"/>
        <v>20098</v>
      </c>
      <c r="M27" s="7">
        <f t="shared" si="2"/>
        <v>1278</v>
      </c>
      <c r="N27" s="8">
        <f t="shared" si="0"/>
        <v>944410185</v>
      </c>
      <c r="O27" s="6">
        <v>35207</v>
      </c>
      <c r="P27" s="6">
        <f t="shared" si="3"/>
        <v>707590286</v>
      </c>
      <c r="Q27" s="49">
        <f t="shared" si="4"/>
        <v>236819899</v>
      </c>
    </row>
    <row r="28" spans="1:17" s="9" customFormat="1" ht="19.5" customHeight="1" x14ac:dyDescent="0.25">
      <c r="A28" s="5" t="s">
        <v>19</v>
      </c>
      <c r="B28" s="6">
        <v>240</v>
      </c>
      <c r="C28" s="6">
        <v>24477360</v>
      </c>
      <c r="D28" s="6">
        <v>0</v>
      </c>
      <c r="E28" s="6">
        <v>59</v>
      </c>
      <c r="F28" s="6">
        <v>6017351</v>
      </c>
      <c r="G28" s="6">
        <v>113</v>
      </c>
      <c r="H28" s="6">
        <v>11524757</v>
      </c>
      <c r="I28" s="6">
        <v>0</v>
      </c>
      <c r="J28" s="6">
        <v>92</v>
      </c>
      <c r="K28" s="6">
        <v>9382988</v>
      </c>
      <c r="L28" s="7">
        <f t="shared" si="1"/>
        <v>353</v>
      </c>
      <c r="M28" s="7">
        <f t="shared" si="2"/>
        <v>151</v>
      </c>
      <c r="N28" s="8">
        <f t="shared" si="0"/>
        <v>20601778</v>
      </c>
      <c r="O28" s="6">
        <v>64750</v>
      </c>
      <c r="P28" s="6">
        <f t="shared" si="3"/>
        <v>22856750</v>
      </c>
      <c r="Q28" s="49">
        <f t="shared" si="4"/>
        <v>-2254972</v>
      </c>
    </row>
    <row r="29" spans="1:17" s="9" customFormat="1" ht="19.5" customHeight="1" x14ac:dyDescent="0.25">
      <c r="A29" s="5" t="s">
        <v>20</v>
      </c>
      <c r="B29" s="6">
        <v>14002</v>
      </c>
      <c r="C29" s="6">
        <v>644092000</v>
      </c>
      <c r="D29" s="6">
        <v>0</v>
      </c>
      <c r="E29" s="6">
        <v>1412</v>
      </c>
      <c r="F29" s="6">
        <v>64952000</v>
      </c>
      <c r="G29" s="6">
        <v>2455</v>
      </c>
      <c r="H29" s="6">
        <v>112930000</v>
      </c>
      <c r="I29" s="6">
        <v>151800</v>
      </c>
      <c r="J29" s="6">
        <v>245</v>
      </c>
      <c r="K29" s="6">
        <v>11270000</v>
      </c>
      <c r="L29" s="7">
        <f t="shared" si="1"/>
        <v>16457</v>
      </c>
      <c r="M29" s="7">
        <f t="shared" si="2"/>
        <v>1657</v>
      </c>
      <c r="N29" s="8">
        <f t="shared" si="0"/>
        <v>680648200</v>
      </c>
      <c r="O29" s="6">
        <v>32460</v>
      </c>
      <c r="P29" s="6">
        <f t="shared" si="3"/>
        <v>534194220</v>
      </c>
      <c r="Q29" s="49">
        <f t="shared" si="4"/>
        <v>146453980</v>
      </c>
    </row>
    <row r="30" spans="1:17" s="9" customFormat="1" ht="19.5" customHeight="1" x14ac:dyDescent="0.25">
      <c r="A30" s="5" t="s">
        <v>21</v>
      </c>
      <c r="B30" s="6">
        <v>480</v>
      </c>
      <c r="C30" s="6">
        <v>26685600</v>
      </c>
      <c r="D30" s="6">
        <v>0</v>
      </c>
      <c r="E30" s="6">
        <v>61</v>
      </c>
      <c r="F30" s="6">
        <v>3391295</v>
      </c>
      <c r="G30" s="6">
        <v>6263</v>
      </c>
      <c r="H30" s="6">
        <v>348191485</v>
      </c>
      <c r="I30" s="6">
        <v>83394</v>
      </c>
      <c r="J30" s="6">
        <v>929</v>
      </c>
      <c r="K30" s="6">
        <v>51647755</v>
      </c>
      <c r="L30" s="7">
        <f t="shared" si="1"/>
        <v>6743</v>
      </c>
      <c r="M30" s="7">
        <f t="shared" si="2"/>
        <v>990</v>
      </c>
      <c r="N30" s="8">
        <f t="shared" si="0"/>
        <v>319754641</v>
      </c>
      <c r="O30" s="6">
        <v>36091</v>
      </c>
      <c r="P30" s="6">
        <f t="shared" si="3"/>
        <v>243361613</v>
      </c>
      <c r="Q30" s="49">
        <f t="shared" si="4"/>
        <v>76393028</v>
      </c>
    </row>
    <row r="31" spans="1:17" s="9" customFormat="1" ht="19.5" customHeight="1" x14ac:dyDescent="0.25">
      <c r="A31" s="5" t="s">
        <v>39</v>
      </c>
      <c r="B31" s="6">
        <v>0</v>
      </c>
      <c r="C31" s="6">
        <v>0</v>
      </c>
      <c r="D31" s="6">
        <v>0</v>
      </c>
      <c r="E31" s="6">
        <v>1</v>
      </c>
      <c r="F31" s="6">
        <v>61250</v>
      </c>
      <c r="G31" s="6"/>
      <c r="H31" s="6"/>
      <c r="I31" s="6"/>
      <c r="J31" s="6"/>
      <c r="K31" s="6"/>
      <c r="L31" s="7">
        <f t="shared" si="1"/>
        <v>0</v>
      </c>
      <c r="M31" s="7">
        <f t="shared" si="2"/>
        <v>1</v>
      </c>
      <c r="N31" s="8">
        <f t="shared" si="0"/>
        <v>-61250</v>
      </c>
      <c r="O31" s="6">
        <v>0</v>
      </c>
      <c r="P31" s="6">
        <f t="shared" si="3"/>
        <v>0</v>
      </c>
      <c r="Q31" s="49">
        <f t="shared" si="4"/>
        <v>-61250</v>
      </c>
    </row>
    <row r="32" spans="1:17" s="9" customFormat="1" ht="19.5" customHeight="1" x14ac:dyDescent="0.25">
      <c r="A32" s="5" t="s">
        <v>46</v>
      </c>
      <c r="B32" s="6">
        <v>0</v>
      </c>
      <c r="C32" s="6">
        <v>0</v>
      </c>
      <c r="D32" s="6">
        <v>0</v>
      </c>
      <c r="E32" s="6">
        <v>5</v>
      </c>
      <c r="F32" s="6">
        <v>306250</v>
      </c>
      <c r="G32" s="6">
        <v>0</v>
      </c>
      <c r="H32" s="6">
        <v>0</v>
      </c>
      <c r="I32" s="6">
        <v>0</v>
      </c>
      <c r="J32" s="6">
        <v>1</v>
      </c>
      <c r="K32" s="6">
        <v>61250</v>
      </c>
      <c r="L32" s="7">
        <f t="shared" si="1"/>
        <v>0</v>
      </c>
      <c r="M32" s="7">
        <f t="shared" si="2"/>
        <v>6</v>
      </c>
      <c r="N32" s="8">
        <f t="shared" si="0"/>
        <v>-367500</v>
      </c>
      <c r="O32" s="6">
        <v>0</v>
      </c>
      <c r="P32" s="6">
        <f t="shared" si="3"/>
        <v>0</v>
      </c>
      <c r="Q32" s="49">
        <f t="shared" si="4"/>
        <v>-367500</v>
      </c>
    </row>
    <row r="33" spans="1:17" s="9" customFormat="1" ht="19.5" customHeight="1" x14ac:dyDescent="0.25">
      <c r="A33" s="5" t="s">
        <v>42</v>
      </c>
      <c r="B33" s="6">
        <v>0</v>
      </c>
      <c r="C33" s="6">
        <v>0</v>
      </c>
      <c r="D33" s="6">
        <v>0</v>
      </c>
      <c r="E33" s="6">
        <v>7</v>
      </c>
      <c r="F33" s="6">
        <v>1240316</v>
      </c>
      <c r="G33" s="6">
        <v>0</v>
      </c>
      <c r="H33" s="6">
        <v>0</v>
      </c>
      <c r="I33" s="6">
        <v>0</v>
      </c>
      <c r="J33" s="6">
        <v>1</v>
      </c>
      <c r="K33" s="6">
        <v>177188</v>
      </c>
      <c r="L33" s="7">
        <f t="shared" si="1"/>
        <v>0</v>
      </c>
      <c r="M33" s="7">
        <f t="shared" si="2"/>
        <v>8</v>
      </c>
      <c r="N33" s="8">
        <f t="shared" si="0"/>
        <v>-1417504</v>
      </c>
      <c r="O33" s="6">
        <v>0</v>
      </c>
      <c r="P33" s="6">
        <f>L34*O33</f>
        <v>0</v>
      </c>
      <c r="Q33" s="49">
        <f t="shared" si="4"/>
        <v>-1417504</v>
      </c>
    </row>
    <row r="34" spans="1:17" s="9" customFormat="1" ht="19.5" customHeight="1" x14ac:dyDescent="0.25">
      <c r="A34" s="5" t="s">
        <v>47</v>
      </c>
      <c r="B34" s="6">
        <v>0</v>
      </c>
      <c r="C34" s="6">
        <v>0</v>
      </c>
      <c r="D34" s="6">
        <v>0</v>
      </c>
      <c r="E34" s="6">
        <v>1</v>
      </c>
      <c r="F34" s="6">
        <v>174150</v>
      </c>
      <c r="G34" s="6"/>
      <c r="H34" s="6"/>
      <c r="I34" s="6"/>
      <c r="J34" s="6"/>
      <c r="K34" s="6"/>
      <c r="L34" s="7">
        <f t="shared" si="1"/>
        <v>0</v>
      </c>
      <c r="M34" s="7">
        <f t="shared" si="2"/>
        <v>1</v>
      </c>
      <c r="N34" s="8">
        <f t="shared" si="0"/>
        <v>-174150</v>
      </c>
      <c r="O34" s="6">
        <v>0</v>
      </c>
      <c r="P34" s="6">
        <f>L35*O34</f>
        <v>0</v>
      </c>
      <c r="Q34" s="49">
        <f t="shared" si="4"/>
        <v>-174150</v>
      </c>
    </row>
    <row r="35" spans="1:17" s="13" customFormat="1" ht="20.25" customHeight="1" x14ac:dyDescent="0.25">
      <c r="A35" s="11" t="s">
        <v>22</v>
      </c>
      <c r="B35" s="12">
        <f t="shared" ref="B35:N35" si="5">SUM(B16:B34)</f>
        <v>101252</v>
      </c>
      <c r="C35" s="12">
        <f t="shared" si="5"/>
        <v>8192977020</v>
      </c>
      <c r="D35" s="12">
        <f t="shared" si="5"/>
        <v>45323588</v>
      </c>
      <c r="E35" s="12">
        <f t="shared" si="5"/>
        <v>8689</v>
      </c>
      <c r="F35" s="12">
        <f t="shared" si="5"/>
        <v>705597541</v>
      </c>
      <c r="G35" s="12">
        <f t="shared" si="5"/>
        <v>51948</v>
      </c>
      <c r="H35" s="12">
        <f t="shared" si="5"/>
        <v>4078708588</v>
      </c>
      <c r="I35" s="12">
        <f t="shared" si="5"/>
        <v>35842527</v>
      </c>
      <c r="J35" s="12">
        <f t="shared" si="5"/>
        <v>6910</v>
      </c>
      <c r="K35" s="12">
        <f t="shared" si="5"/>
        <v>576179944</v>
      </c>
      <c r="L35" s="12">
        <f t="shared" si="5"/>
        <v>153200</v>
      </c>
      <c r="M35" s="12">
        <f t="shared" si="5"/>
        <v>15599</v>
      </c>
      <c r="N35" s="12">
        <f t="shared" si="5"/>
        <v>10908742008</v>
      </c>
      <c r="O35" s="49"/>
      <c r="P35" s="49"/>
      <c r="Q35" s="49">
        <f>SUM(Q16:Q34)</f>
        <v>2925832678</v>
      </c>
    </row>
  </sheetData>
  <mergeCells count="25">
    <mergeCell ref="A13:A15"/>
    <mergeCell ref="B13:F13"/>
    <mergeCell ref="G13:K13"/>
    <mergeCell ref="B14:D14"/>
    <mergeCell ref="E14:F14"/>
    <mergeCell ref="G14:I14"/>
    <mergeCell ref="J14:K14"/>
    <mergeCell ref="A1:N1"/>
    <mergeCell ref="A2:N2"/>
    <mergeCell ref="B3:C3"/>
    <mergeCell ref="B4:C4"/>
    <mergeCell ref="B5:C5"/>
    <mergeCell ref="B10:C10"/>
    <mergeCell ref="B9:C9"/>
    <mergeCell ref="B8:C8"/>
    <mergeCell ref="B6:C6"/>
    <mergeCell ref="B7:C7"/>
    <mergeCell ref="B11:C11"/>
    <mergeCell ref="O14:O15"/>
    <mergeCell ref="P14:P15"/>
    <mergeCell ref="Q14:Q15"/>
    <mergeCell ref="L13:Q13"/>
    <mergeCell ref="N14:N15"/>
    <mergeCell ref="L14:L15"/>
    <mergeCell ref="M14:M15"/>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zoomScale="80" zoomScaleNormal="80" workbookViewId="0">
      <selection activeCell="B12" sqref="B12"/>
    </sheetView>
  </sheetViews>
  <sheetFormatPr defaultRowHeight="15.75" x14ac:dyDescent="0.25"/>
  <cols>
    <col min="1" max="1" width="48" style="1" customWidth="1"/>
    <col min="2" max="2" width="9.85546875" style="14" customWidth="1"/>
    <col min="3" max="3" width="19.7109375" style="14" customWidth="1"/>
    <col min="4" max="4" width="14.85546875" style="14" customWidth="1"/>
    <col min="5" max="5" width="9.28515625" style="14" customWidth="1"/>
    <col min="6" max="6" width="19" style="14" customWidth="1"/>
    <col min="7" max="7" width="9.140625" style="14" customWidth="1"/>
    <col min="8" max="8" width="19.42578125" style="14" customWidth="1"/>
    <col min="9" max="9" width="13.42578125" style="14" customWidth="1"/>
    <col min="10" max="10" width="10.5703125" style="14" customWidth="1"/>
    <col min="11" max="11" width="18.140625" style="14" customWidth="1"/>
    <col min="12" max="13" width="11.140625" style="1" customWidth="1"/>
    <col min="14" max="14" width="18.5703125" style="15" customWidth="1"/>
    <col min="15" max="15" width="12" style="14" customWidth="1"/>
    <col min="16" max="16" width="16.140625" style="14" customWidth="1"/>
    <col min="17" max="17" width="18.28515625" style="50" customWidth="1"/>
    <col min="18" max="16384" width="9.140625" style="1"/>
  </cols>
  <sheetData>
    <row r="1" spans="1:17" ht="19.5" customHeight="1" x14ac:dyDescent="0.3">
      <c r="A1" s="68" t="s">
        <v>50</v>
      </c>
      <c r="B1" s="68"/>
      <c r="C1" s="68"/>
      <c r="D1" s="68"/>
      <c r="E1" s="68"/>
      <c r="F1" s="68"/>
      <c r="G1" s="68"/>
      <c r="H1" s="68"/>
      <c r="I1" s="68"/>
      <c r="J1" s="68"/>
      <c r="K1" s="68"/>
      <c r="L1" s="68"/>
      <c r="M1" s="68"/>
      <c r="N1" s="68"/>
    </row>
    <row r="2" spans="1:17" ht="19.5" customHeight="1" x14ac:dyDescent="0.25">
      <c r="A2" s="70" t="s">
        <v>30</v>
      </c>
      <c r="B2" s="70"/>
      <c r="C2" s="70"/>
      <c r="D2" s="70"/>
      <c r="E2" s="70"/>
      <c r="F2" s="70"/>
      <c r="G2" s="70"/>
      <c r="H2" s="70"/>
      <c r="I2" s="70"/>
      <c r="J2" s="70"/>
      <c r="K2" s="70"/>
      <c r="L2" s="70"/>
      <c r="M2" s="70"/>
      <c r="N2" s="70"/>
    </row>
    <row r="3" spans="1:17" s="17" customFormat="1" ht="19.5" customHeight="1" x14ac:dyDescent="0.25">
      <c r="A3" s="18" t="s">
        <v>34</v>
      </c>
      <c r="B3" s="64">
        <f>C34+H34-D34-I34</f>
        <v>5609885835</v>
      </c>
      <c r="C3" s="64"/>
      <c r="D3" s="28"/>
      <c r="E3" s="28"/>
      <c r="F3" s="28"/>
      <c r="G3" s="28"/>
      <c r="H3" s="28"/>
      <c r="I3" s="28"/>
      <c r="J3" s="28"/>
      <c r="K3" s="28"/>
      <c r="L3" s="28"/>
      <c r="M3" s="28"/>
      <c r="N3" s="28"/>
      <c r="O3" s="48"/>
      <c r="P3" s="48"/>
      <c r="Q3" s="51"/>
    </row>
    <row r="4" spans="1:17" s="17" customFormat="1" ht="19.5" customHeight="1" x14ac:dyDescent="0.25">
      <c r="A4" s="18" t="s">
        <v>35</v>
      </c>
      <c r="B4" s="64">
        <f>F34+K34</f>
        <v>3235036841</v>
      </c>
      <c r="C4" s="69"/>
      <c r="D4" s="28"/>
      <c r="E4" s="28"/>
      <c r="F4" s="28"/>
      <c r="G4" s="28"/>
      <c r="H4" s="28"/>
      <c r="I4" s="28"/>
      <c r="J4" s="28"/>
      <c r="K4" s="28"/>
      <c r="L4" s="28"/>
      <c r="M4" s="28"/>
      <c r="N4" s="28"/>
      <c r="O4" s="48"/>
      <c r="P4" s="48"/>
      <c r="Q4" s="51"/>
    </row>
    <row r="5" spans="1:17" s="17" customFormat="1" ht="19.5" customHeight="1" x14ac:dyDescent="0.25">
      <c r="A5" s="18" t="s">
        <v>36</v>
      </c>
      <c r="B5" s="64">
        <f>B3-B4</f>
        <v>2374848994</v>
      </c>
      <c r="C5" s="69"/>
      <c r="D5" s="28"/>
      <c r="E5" s="28"/>
      <c r="F5" s="28"/>
      <c r="G5" s="28"/>
      <c r="H5" s="28"/>
      <c r="I5" s="28"/>
      <c r="J5" s="28"/>
      <c r="K5" s="28"/>
      <c r="L5" s="28"/>
      <c r="M5" s="28"/>
      <c r="N5" s="28"/>
      <c r="O5" s="48"/>
      <c r="P5" s="48"/>
      <c r="Q5" s="51"/>
    </row>
    <row r="6" spans="1:17" s="17" customFormat="1" ht="19.5" customHeight="1" x14ac:dyDescent="0.25">
      <c r="A6" s="18" t="s">
        <v>68</v>
      </c>
      <c r="B6" s="63">
        <f>B5*1.08</f>
        <v>2564836913.52</v>
      </c>
      <c r="C6" s="63"/>
      <c r="D6" s="33"/>
      <c r="E6" s="33"/>
      <c r="F6" s="33"/>
      <c r="G6" s="33"/>
      <c r="H6" s="33"/>
      <c r="I6" s="33"/>
      <c r="J6" s="33"/>
      <c r="K6" s="33"/>
      <c r="L6" s="33"/>
      <c r="M6" s="33"/>
      <c r="N6" s="33"/>
      <c r="O6" s="48"/>
      <c r="P6" s="48"/>
      <c r="Q6" s="51"/>
    </row>
    <row r="7" spans="1:17" s="17" customFormat="1" ht="19.5" customHeight="1" x14ac:dyDescent="0.25">
      <c r="A7" s="18" t="s">
        <v>62</v>
      </c>
      <c r="B7" s="64">
        <v>1505750812</v>
      </c>
      <c r="C7" s="64"/>
      <c r="D7" s="33"/>
      <c r="E7" s="33"/>
      <c r="F7" s="33"/>
      <c r="G7" s="33"/>
      <c r="H7" s="33"/>
      <c r="I7" s="33"/>
      <c r="J7" s="33"/>
      <c r="K7" s="33"/>
      <c r="L7" s="33"/>
      <c r="M7" s="33"/>
      <c r="N7" s="33"/>
      <c r="O7" s="48"/>
      <c r="P7" s="48"/>
      <c r="Q7" s="51"/>
    </row>
    <row r="8" spans="1:17" s="17" customFormat="1" ht="19.5" customHeight="1" x14ac:dyDescent="0.25">
      <c r="A8" s="18" t="s">
        <v>66</v>
      </c>
      <c r="B8" s="64">
        <v>56156016</v>
      </c>
      <c r="C8" s="64"/>
      <c r="D8" s="33"/>
      <c r="E8" s="33"/>
      <c r="F8" s="33"/>
      <c r="G8" s="33"/>
      <c r="H8" s="33"/>
      <c r="I8" s="33"/>
      <c r="J8" s="33"/>
      <c r="K8" s="33"/>
      <c r="L8" s="33"/>
      <c r="M8" s="33"/>
      <c r="N8" s="33"/>
      <c r="O8" s="48"/>
      <c r="P8" s="48"/>
      <c r="Q8" s="51"/>
    </row>
    <row r="9" spans="1:17" s="17" customFormat="1" ht="19.5" customHeight="1" x14ac:dyDescent="0.25">
      <c r="A9" s="18" t="s">
        <v>69</v>
      </c>
      <c r="B9" s="64">
        <f>B6*0.005</f>
        <v>12824184.567600001</v>
      </c>
      <c r="C9" s="64"/>
      <c r="D9" s="33"/>
      <c r="E9" s="33"/>
      <c r="F9" s="33"/>
      <c r="G9" s="33"/>
      <c r="H9" s="33"/>
      <c r="I9" s="33"/>
      <c r="J9" s="33"/>
      <c r="K9" s="33"/>
      <c r="L9" s="33"/>
      <c r="M9" s="33"/>
      <c r="N9" s="33"/>
      <c r="O9" s="48"/>
      <c r="P9" s="48"/>
      <c r="Q9" s="51"/>
    </row>
    <row r="10" spans="1:17" s="17" customFormat="1" ht="19.5" customHeight="1" x14ac:dyDescent="0.25">
      <c r="A10" s="18" t="s">
        <v>63</v>
      </c>
      <c r="B10" s="63">
        <f>B6-B7-B8-B9</f>
        <v>990105900.95239997</v>
      </c>
      <c r="C10" s="63"/>
      <c r="D10" s="33"/>
      <c r="E10" s="33"/>
      <c r="F10" s="33"/>
      <c r="G10" s="33"/>
      <c r="H10" s="33"/>
      <c r="I10" s="33"/>
      <c r="J10" s="33"/>
      <c r="K10" s="33"/>
      <c r="L10" s="33"/>
      <c r="M10" s="33"/>
      <c r="N10" s="33"/>
      <c r="O10" s="48"/>
      <c r="P10" s="48"/>
      <c r="Q10" s="51"/>
    </row>
    <row r="11" spans="1:17" s="17" customFormat="1" ht="19.5" customHeight="1" x14ac:dyDescent="0.25">
      <c r="A11" s="18" t="s">
        <v>77</v>
      </c>
      <c r="B11" s="63">
        <f>Q34-B7-B8-B9</f>
        <v>-2982320170.5675998</v>
      </c>
      <c r="C11" s="63"/>
      <c r="D11" s="33"/>
      <c r="E11" s="33"/>
      <c r="F11" s="33"/>
      <c r="G11" s="33"/>
      <c r="H11" s="33"/>
      <c r="I11" s="33"/>
      <c r="J11" s="33"/>
      <c r="K11" s="33"/>
      <c r="L11" s="33"/>
      <c r="M11" s="33"/>
      <c r="N11" s="33"/>
      <c r="O11" s="48"/>
      <c r="P11" s="48"/>
      <c r="Q11" s="51"/>
    </row>
    <row r="12" spans="1:17" s="17" customFormat="1" ht="19.5" customHeight="1" x14ac:dyDescent="0.25">
      <c r="A12" s="18"/>
      <c r="B12" s="32"/>
      <c r="C12" s="32"/>
      <c r="D12" s="33"/>
      <c r="E12" s="33"/>
      <c r="F12" s="33"/>
      <c r="G12" s="33"/>
      <c r="H12" s="33"/>
      <c r="I12" s="33"/>
      <c r="J12" s="33"/>
      <c r="K12" s="33"/>
      <c r="L12" s="33"/>
      <c r="M12" s="33"/>
      <c r="N12" s="33"/>
      <c r="O12" s="48"/>
      <c r="P12" s="48"/>
      <c r="Q12" s="51"/>
    </row>
    <row r="13" spans="1:17" s="2" customFormat="1" ht="19.5" customHeight="1" x14ac:dyDescent="0.25">
      <c r="A13" s="72" t="s">
        <v>0</v>
      </c>
      <c r="B13" s="71" t="s">
        <v>5</v>
      </c>
      <c r="C13" s="71"/>
      <c r="D13" s="71"/>
      <c r="E13" s="71"/>
      <c r="F13" s="71"/>
      <c r="G13" s="71" t="s">
        <v>6</v>
      </c>
      <c r="H13" s="71"/>
      <c r="I13" s="71"/>
      <c r="J13" s="71"/>
      <c r="K13" s="71"/>
      <c r="L13" s="62" t="s">
        <v>23</v>
      </c>
      <c r="M13" s="62"/>
      <c r="N13" s="62"/>
      <c r="O13" s="62"/>
      <c r="P13" s="62"/>
      <c r="Q13" s="62"/>
    </row>
    <row r="14" spans="1:17" s="2" customFormat="1" ht="15" customHeight="1" x14ac:dyDescent="0.25">
      <c r="A14" s="72"/>
      <c r="B14" s="71" t="s">
        <v>1</v>
      </c>
      <c r="C14" s="71"/>
      <c r="D14" s="71"/>
      <c r="E14" s="61" t="s">
        <v>2</v>
      </c>
      <c r="F14" s="61"/>
      <c r="G14" s="71" t="s">
        <v>1</v>
      </c>
      <c r="H14" s="71"/>
      <c r="I14" s="71"/>
      <c r="J14" s="61" t="s">
        <v>2</v>
      </c>
      <c r="K14" s="61"/>
      <c r="L14" s="73" t="s">
        <v>37</v>
      </c>
      <c r="M14" s="73" t="s">
        <v>38</v>
      </c>
      <c r="N14" s="73" t="s">
        <v>4</v>
      </c>
      <c r="O14" s="61" t="s">
        <v>75</v>
      </c>
      <c r="P14" s="61" t="s">
        <v>76</v>
      </c>
      <c r="Q14" s="61" t="s">
        <v>72</v>
      </c>
    </row>
    <row r="15" spans="1:17" s="4" customFormat="1" ht="34.5" customHeight="1" x14ac:dyDescent="0.25">
      <c r="A15" s="72"/>
      <c r="B15" s="29" t="s">
        <v>3</v>
      </c>
      <c r="C15" s="29" t="s">
        <v>24</v>
      </c>
      <c r="D15" s="29" t="s">
        <v>25</v>
      </c>
      <c r="E15" s="29" t="s">
        <v>3</v>
      </c>
      <c r="F15" s="29" t="s">
        <v>26</v>
      </c>
      <c r="G15" s="29" t="s">
        <v>3</v>
      </c>
      <c r="H15" s="29" t="s">
        <v>27</v>
      </c>
      <c r="I15" s="29" t="s">
        <v>28</v>
      </c>
      <c r="J15" s="29" t="s">
        <v>3</v>
      </c>
      <c r="K15" s="29" t="s">
        <v>29</v>
      </c>
      <c r="L15" s="67"/>
      <c r="M15" s="67"/>
      <c r="N15" s="67"/>
      <c r="O15" s="61"/>
      <c r="P15" s="61"/>
      <c r="Q15" s="61"/>
    </row>
    <row r="16" spans="1:17" s="9" customFormat="1" ht="19.5" customHeight="1" x14ac:dyDescent="0.25">
      <c r="A16" s="5" t="s">
        <v>7</v>
      </c>
      <c r="B16" s="6">
        <v>2862</v>
      </c>
      <c r="C16" s="6">
        <v>251246394</v>
      </c>
      <c r="D16" s="6">
        <v>52672</v>
      </c>
      <c r="E16" s="6">
        <v>2279</v>
      </c>
      <c r="F16" s="6">
        <v>200066573</v>
      </c>
      <c r="G16" s="6">
        <v>1923</v>
      </c>
      <c r="H16" s="6">
        <v>168814401</v>
      </c>
      <c r="I16" s="6">
        <v>52672</v>
      </c>
      <c r="J16" s="6">
        <v>1295</v>
      </c>
      <c r="K16" s="6">
        <v>113684165</v>
      </c>
      <c r="L16" s="7">
        <f>B16+G16</f>
        <v>4785</v>
      </c>
      <c r="M16" s="7">
        <f>E16+J16</f>
        <v>3574</v>
      </c>
      <c r="N16" s="8">
        <f t="shared" ref="N16:N33" si="0">C16+H16-D16-I16-F16-K16</f>
        <v>106204713</v>
      </c>
      <c r="O16" s="6">
        <v>60900</v>
      </c>
      <c r="P16" s="6">
        <f>L16*O16</f>
        <v>291406500</v>
      </c>
      <c r="Q16" s="49">
        <f>N16-P16</f>
        <v>-185201787</v>
      </c>
    </row>
    <row r="17" spans="1:17" s="9" customFormat="1" ht="19.5" customHeight="1" x14ac:dyDescent="0.25">
      <c r="A17" s="5" t="s">
        <v>8</v>
      </c>
      <c r="B17" s="6"/>
      <c r="C17" s="6"/>
      <c r="D17" s="6"/>
      <c r="E17" s="6"/>
      <c r="F17" s="6"/>
      <c r="G17" s="6">
        <v>69</v>
      </c>
      <c r="H17" s="6">
        <v>9033618</v>
      </c>
      <c r="I17" s="6">
        <v>0</v>
      </c>
      <c r="J17" s="10">
        <v>9</v>
      </c>
      <c r="K17" s="7">
        <v>1178298</v>
      </c>
      <c r="L17" s="7">
        <f t="shared" ref="L17:L33" si="1">B17+G17</f>
        <v>69</v>
      </c>
      <c r="M17" s="7">
        <f t="shared" ref="M17:M33" si="2">E17+J17</f>
        <v>9</v>
      </c>
      <c r="N17" s="8">
        <f t="shared" si="0"/>
        <v>7855320</v>
      </c>
      <c r="O17" s="6">
        <v>90825</v>
      </c>
      <c r="P17" s="6">
        <f t="shared" ref="P17:P32" si="3">L17*O17</f>
        <v>6266925</v>
      </c>
      <c r="Q17" s="49">
        <f t="shared" ref="Q17:Q33" si="4">N17-P17</f>
        <v>1588395</v>
      </c>
    </row>
    <row r="18" spans="1:17" s="9" customFormat="1" ht="19.5" customHeight="1" x14ac:dyDescent="0.25">
      <c r="A18" s="5" t="s">
        <v>9</v>
      </c>
      <c r="B18" s="6">
        <v>4773</v>
      </c>
      <c r="C18" s="6">
        <v>354395250</v>
      </c>
      <c r="D18" s="6">
        <v>0</v>
      </c>
      <c r="E18" s="10">
        <v>827</v>
      </c>
      <c r="F18" s="7">
        <v>61404750</v>
      </c>
      <c r="G18" s="6">
        <v>2460</v>
      </c>
      <c r="H18" s="6">
        <v>182655000</v>
      </c>
      <c r="I18" s="6">
        <v>0</v>
      </c>
      <c r="J18" s="6">
        <v>42</v>
      </c>
      <c r="K18" s="6">
        <v>3118500</v>
      </c>
      <c r="L18" s="7">
        <f t="shared" si="1"/>
        <v>7233</v>
      </c>
      <c r="M18" s="7">
        <f t="shared" si="2"/>
        <v>869</v>
      </c>
      <c r="N18" s="8">
        <f t="shared" si="0"/>
        <v>472527000</v>
      </c>
      <c r="O18" s="6">
        <v>45000</v>
      </c>
      <c r="P18" s="6">
        <f t="shared" si="3"/>
        <v>325485000</v>
      </c>
      <c r="Q18" s="49">
        <f t="shared" si="4"/>
        <v>147042000</v>
      </c>
    </row>
    <row r="19" spans="1:17" s="9" customFormat="1" ht="19.5" customHeight="1" x14ac:dyDescent="0.25">
      <c r="A19" s="5" t="s">
        <v>10</v>
      </c>
      <c r="B19" s="6">
        <v>2272</v>
      </c>
      <c r="C19" s="6">
        <v>161198400</v>
      </c>
      <c r="D19" s="6">
        <v>0</v>
      </c>
      <c r="E19" s="6">
        <v>114</v>
      </c>
      <c r="F19" s="6">
        <v>8088300</v>
      </c>
      <c r="G19" s="6">
        <v>1504</v>
      </c>
      <c r="H19" s="6">
        <v>106708800</v>
      </c>
      <c r="I19" s="6">
        <v>0</v>
      </c>
      <c r="J19" s="6">
        <v>51</v>
      </c>
      <c r="K19" s="6">
        <v>3618450</v>
      </c>
      <c r="L19" s="7">
        <f t="shared" si="1"/>
        <v>3776</v>
      </c>
      <c r="M19" s="7">
        <f t="shared" si="2"/>
        <v>165</v>
      </c>
      <c r="N19" s="8">
        <f t="shared" si="0"/>
        <v>256200450</v>
      </c>
      <c r="O19" s="6">
        <v>43000</v>
      </c>
      <c r="P19" s="6">
        <f t="shared" si="3"/>
        <v>162368000</v>
      </c>
      <c r="Q19" s="49">
        <f t="shared" si="4"/>
        <v>93832450</v>
      </c>
    </row>
    <row r="20" spans="1:17" s="9" customFormat="1" ht="19.5" customHeight="1" x14ac:dyDescent="0.25">
      <c r="A20" s="5" t="s">
        <v>11</v>
      </c>
      <c r="B20" s="6">
        <v>1060</v>
      </c>
      <c r="C20" s="6">
        <v>96195000</v>
      </c>
      <c r="D20" s="6">
        <v>217800</v>
      </c>
      <c r="E20" s="6">
        <v>2511</v>
      </c>
      <c r="F20" s="6">
        <v>227873250</v>
      </c>
      <c r="G20" s="6">
        <v>218</v>
      </c>
      <c r="H20" s="6">
        <v>19783500</v>
      </c>
      <c r="I20" s="6">
        <v>45375</v>
      </c>
      <c r="J20" s="6">
        <v>1072</v>
      </c>
      <c r="K20" s="6">
        <v>97284000</v>
      </c>
      <c r="L20" s="7">
        <f t="shared" si="1"/>
        <v>1278</v>
      </c>
      <c r="M20" s="7">
        <f t="shared" si="2"/>
        <v>3583</v>
      </c>
      <c r="N20" s="8">
        <f t="shared" si="0"/>
        <v>-209441925</v>
      </c>
      <c r="O20" s="6">
        <v>55000</v>
      </c>
      <c r="P20" s="6">
        <f t="shared" si="3"/>
        <v>70290000</v>
      </c>
      <c r="Q20" s="49">
        <f t="shared" si="4"/>
        <v>-279731925</v>
      </c>
    </row>
    <row r="21" spans="1:17" s="9" customFormat="1" ht="19.5" customHeight="1" x14ac:dyDescent="0.25">
      <c r="A21" s="5" t="s">
        <v>12</v>
      </c>
      <c r="B21" s="6">
        <v>12824</v>
      </c>
      <c r="C21" s="6">
        <v>941679144</v>
      </c>
      <c r="D21" s="6">
        <v>108692698</v>
      </c>
      <c r="E21" s="6">
        <v>544</v>
      </c>
      <c r="F21" s="6">
        <v>37313878</v>
      </c>
      <c r="G21" s="6">
        <v>6344</v>
      </c>
      <c r="H21" s="6">
        <v>465846264</v>
      </c>
      <c r="I21" s="6">
        <v>46521490</v>
      </c>
      <c r="J21" s="6">
        <v>302</v>
      </c>
      <c r="K21" s="6">
        <v>20821317</v>
      </c>
      <c r="L21" s="7">
        <f t="shared" si="1"/>
        <v>19168</v>
      </c>
      <c r="M21" s="7">
        <f t="shared" si="2"/>
        <v>846</v>
      </c>
      <c r="N21" s="8">
        <f t="shared" si="0"/>
        <v>1194176025</v>
      </c>
      <c r="O21" s="6">
        <v>50059</v>
      </c>
      <c r="P21" s="6">
        <f t="shared" si="3"/>
        <v>959530912</v>
      </c>
      <c r="Q21" s="49">
        <f t="shared" si="4"/>
        <v>234645113</v>
      </c>
    </row>
    <row r="22" spans="1:17" s="9" customFormat="1" ht="19.5" customHeight="1" x14ac:dyDescent="0.25">
      <c r="A22" s="5" t="s">
        <v>13</v>
      </c>
      <c r="B22" s="6">
        <v>879</v>
      </c>
      <c r="C22" s="6">
        <v>92646600</v>
      </c>
      <c r="D22" s="6">
        <v>200260</v>
      </c>
      <c r="E22" s="10">
        <v>2589</v>
      </c>
      <c r="F22" s="7">
        <v>272880600</v>
      </c>
      <c r="G22" s="6">
        <v>150</v>
      </c>
      <c r="H22" s="6">
        <v>15810000</v>
      </c>
      <c r="I22" s="6">
        <v>0</v>
      </c>
      <c r="J22" s="6">
        <v>1123</v>
      </c>
      <c r="K22" s="6">
        <v>118364200</v>
      </c>
      <c r="L22" s="7">
        <f t="shared" si="1"/>
        <v>1029</v>
      </c>
      <c r="M22" s="7">
        <f t="shared" si="2"/>
        <v>3712</v>
      </c>
      <c r="N22" s="8">
        <f t="shared" si="0"/>
        <v>-282988460</v>
      </c>
      <c r="O22" s="6">
        <v>62000</v>
      </c>
      <c r="P22" s="6">
        <f t="shared" si="3"/>
        <v>63798000</v>
      </c>
      <c r="Q22" s="49">
        <f t="shared" si="4"/>
        <v>-346786460</v>
      </c>
    </row>
    <row r="23" spans="1:17" s="9" customFormat="1" ht="19.5" customHeight="1" x14ac:dyDescent="0.25">
      <c r="A23" s="5" t="s">
        <v>14</v>
      </c>
      <c r="B23" s="6">
        <v>8756</v>
      </c>
      <c r="C23" s="6">
        <v>972423848</v>
      </c>
      <c r="D23" s="6">
        <v>0</v>
      </c>
      <c r="E23" s="6">
        <v>10283</v>
      </c>
      <c r="F23" s="6">
        <v>1142009414</v>
      </c>
      <c r="G23" s="6">
        <v>2914</v>
      </c>
      <c r="H23" s="6">
        <v>323623012</v>
      </c>
      <c r="I23" s="6">
        <v>0</v>
      </c>
      <c r="J23" s="6">
        <v>5956</v>
      </c>
      <c r="K23" s="6">
        <v>661461448</v>
      </c>
      <c r="L23" s="7">
        <f t="shared" si="1"/>
        <v>11670</v>
      </c>
      <c r="M23" s="7">
        <f t="shared" si="2"/>
        <v>16239</v>
      </c>
      <c r="N23" s="8">
        <f t="shared" si="0"/>
        <v>-507424002</v>
      </c>
      <c r="O23" s="6">
        <v>69375</v>
      </c>
      <c r="P23" s="6">
        <f t="shared" si="3"/>
        <v>809606250</v>
      </c>
      <c r="Q23" s="49">
        <f t="shared" si="4"/>
        <v>-1317030252</v>
      </c>
    </row>
    <row r="24" spans="1:17" s="9" customFormat="1" ht="19.5" customHeight="1" x14ac:dyDescent="0.25">
      <c r="A24" s="5" t="s">
        <v>15</v>
      </c>
      <c r="B24" s="6">
        <v>125</v>
      </c>
      <c r="C24" s="6">
        <v>11751625</v>
      </c>
      <c r="D24" s="6">
        <v>0</v>
      </c>
      <c r="E24" s="6">
        <v>85</v>
      </c>
      <c r="F24" s="6">
        <v>7991105</v>
      </c>
      <c r="G24" s="6">
        <v>53</v>
      </c>
      <c r="H24" s="6">
        <v>4982689</v>
      </c>
      <c r="I24" s="6">
        <v>11282</v>
      </c>
      <c r="J24" s="6">
        <v>9</v>
      </c>
      <c r="K24" s="6">
        <v>846117</v>
      </c>
      <c r="L24" s="7">
        <f t="shared" si="1"/>
        <v>178</v>
      </c>
      <c r="M24" s="7">
        <f t="shared" si="2"/>
        <v>94</v>
      </c>
      <c r="N24" s="8">
        <f t="shared" si="0"/>
        <v>7885810</v>
      </c>
      <c r="O24" s="6">
        <v>63750</v>
      </c>
      <c r="P24" s="6">
        <f t="shared" si="3"/>
        <v>11347500</v>
      </c>
      <c r="Q24" s="49">
        <f t="shared" si="4"/>
        <v>-3461690</v>
      </c>
    </row>
    <row r="25" spans="1:17" s="9" customFormat="1" ht="19.5" customHeight="1" x14ac:dyDescent="0.25">
      <c r="A25" s="5" t="s">
        <v>16</v>
      </c>
      <c r="B25" s="6">
        <v>334</v>
      </c>
      <c r="C25" s="6">
        <v>19839600</v>
      </c>
      <c r="D25" s="6">
        <v>0</v>
      </c>
      <c r="E25" s="6">
        <v>132</v>
      </c>
      <c r="F25" s="6">
        <v>7840800</v>
      </c>
      <c r="G25" s="6">
        <v>3209</v>
      </c>
      <c r="H25" s="6">
        <v>190614600</v>
      </c>
      <c r="I25" s="6">
        <v>0</v>
      </c>
      <c r="J25" s="6">
        <v>54</v>
      </c>
      <c r="K25" s="6">
        <v>3207600</v>
      </c>
      <c r="L25" s="7">
        <f t="shared" si="1"/>
        <v>3543</v>
      </c>
      <c r="M25" s="7">
        <f t="shared" si="2"/>
        <v>186</v>
      </c>
      <c r="N25" s="8">
        <f t="shared" si="0"/>
        <v>199405800</v>
      </c>
      <c r="O25" s="6">
        <v>36000</v>
      </c>
      <c r="P25" s="6">
        <f t="shared" si="3"/>
        <v>127548000</v>
      </c>
      <c r="Q25" s="49">
        <f t="shared" si="4"/>
        <v>71857800</v>
      </c>
    </row>
    <row r="26" spans="1:17" s="9" customFormat="1" ht="19.5" customHeight="1" x14ac:dyDescent="0.25">
      <c r="A26" s="5" t="s">
        <v>18</v>
      </c>
      <c r="B26" s="6">
        <v>207</v>
      </c>
      <c r="C26" s="6">
        <v>12637350</v>
      </c>
      <c r="D26" s="6">
        <v>0</v>
      </c>
      <c r="E26" s="6">
        <v>129</v>
      </c>
      <c r="F26" s="6">
        <v>7875450</v>
      </c>
      <c r="G26" s="6">
        <v>124</v>
      </c>
      <c r="H26" s="6">
        <v>7570200</v>
      </c>
      <c r="I26" s="6">
        <v>0</v>
      </c>
      <c r="J26" s="6">
        <v>48</v>
      </c>
      <c r="K26" s="6">
        <v>2930400</v>
      </c>
      <c r="L26" s="7">
        <f t="shared" si="1"/>
        <v>331</v>
      </c>
      <c r="M26" s="7">
        <f t="shared" si="2"/>
        <v>177</v>
      </c>
      <c r="N26" s="8">
        <f t="shared" si="0"/>
        <v>9401700</v>
      </c>
      <c r="O26" s="6">
        <v>37000</v>
      </c>
      <c r="P26" s="6">
        <f t="shared" si="3"/>
        <v>12247000</v>
      </c>
      <c r="Q26" s="49">
        <f t="shared" si="4"/>
        <v>-2845300</v>
      </c>
    </row>
    <row r="27" spans="1:17" s="9" customFormat="1" ht="19.5" customHeight="1" x14ac:dyDescent="0.25">
      <c r="A27" s="5" t="s">
        <v>17</v>
      </c>
      <c r="B27" s="6">
        <v>8190</v>
      </c>
      <c r="C27" s="6">
        <v>410990580</v>
      </c>
      <c r="D27" s="6">
        <v>0</v>
      </c>
      <c r="E27" s="6">
        <v>1459</v>
      </c>
      <c r="F27" s="6">
        <v>73215538</v>
      </c>
      <c r="G27" s="6">
        <v>4752</v>
      </c>
      <c r="H27" s="6">
        <v>238464864</v>
      </c>
      <c r="I27" s="6">
        <v>17564</v>
      </c>
      <c r="J27" s="6">
        <v>420</v>
      </c>
      <c r="K27" s="6">
        <v>21076440</v>
      </c>
      <c r="L27" s="7">
        <f t="shared" si="1"/>
        <v>12942</v>
      </c>
      <c r="M27" s="7">
        <f t="shared" si="2"/>
        <v>1879</v>
      </c>
      <c r="N27" s="8">
        <f t="shared" si="0"/>
        <v>555145902</v>
      </c>
      <c r="O27" s="6">
        <v>35207</v>
      </c>
      <c r="P27" s="6">
        <f t="shared" si="3"/>
        <v>455648994</v>
      </c>
      <c r="Q27" s="49">
        <f t="shared" si="4"/>
        <v>99496908</v>
      </c>
    </row>
    <row r="28" spans="1:17" s="9" customFormat="1" ht="19.5" customHeight="1" x14ac:dyDescent="0.25">
      <c r="A28" s="5" t="s">
        <v>19</v>
      </c>
      <c r="B28" s="6">
        <v>161</v>
      </c>
      <c r="C28" s="6">
        <v>16420229</v>
      </c>
      <c r="D28" s="6">
        <v>0</v>
      </c>
      <c r="E28" s="6">
        <v>82</v>
      </c>
      <c r="F28" s="6">
        <v>8363098</v>
      </c>
      <c r="G28" s="6">
        <v>104</v>
      </c>
      <c r="H28" s="6">
        <v>10606856</v>
      </c>
      <c r="I28" s="6">
        <v>0</v>
      </c>
      <c r="J28" s="6">
        <v>28</v>
      </c>
      <c r="K28" s="6">
        <v>2855692</v>
      </c>
      <c r="L28" s="7">
        <f t="shared" si="1"/>
        <v>265</v>
      </c>
      <c r="M28" s="7">
        <f t="shared" si="2"/>
        <v>110</v>
      </c>
      <c r="N28" s="8">
        <f t="shared" si="0"/>
        <v>15808295</v>
      </c>
      <c r="O28" s="6">
        <v>64750</v>
      </c>
      <c r="P28" s="6">
        <f t="shared" si="3"/>
        <v>17158750</v>
      </c>
      <c r="Q28" s="49">
        <f t="shared" si="4"/>
        <v>-1350455</v>
      </c>
    </row>
    <row r="29" spans="1:17" s="9" customFormat="1" ht="19.5" customHeight="1" x14ac:dyDescent="0.25">
      <c r="A29" s="5" t="s">
        <v>20</v>
      </c>
      <c r="B29" s="6">
        <v>8475</v>
      </c>
      <c r="C29" s="6">
        <v>389850000</v>
      </c>
      <c r="D29" s="6">
        <v>34500</v>
      </c>
      <c r="E29" s="6">
        <v>1726</v>
      </c>
      <c r="F29" s="6">
        <v>78568000</v>
      </c>
      <c r="G29" s="6">
        <v>2515</v>
      </c>
      <c r="H29" s="6">
        <v>115690000</v>
      </c>
      <c r="I29" s="6">
        <v>139380</v>
      </c>
      <c r="J29" s="6">
        <v>159</v>
      </c>
      <c r="K29" s="6">
        <v>7185200</v>
      </c>
      <c r="L29" s="7">
        <f t="shared" si="1"/>
        <v>10990</v>
      </c>
      <c r="M29" s="7">
        <f t="shared" si="2"/>
        <v>1885</v>
      </c>
      <c r="N29" s="8">
        <f t="shared" si="0"/>
        <v>419612920</v>
      </c>
      <c r="O29" s="6">
        <v>32460</v>
      </c>
      <c r="P29" s="6">
        <f t="shared" si="3"/>
        <v>356735400</v>
      </c>
      <c r="Q29" s="49">
        <f t="shared" si="4"/>
        <v>62877520</v>
      </c>
    </row>
    <row r="30" spans="1:17" s="9" customFormat="1" ht="19.5" customHeight="1" x14ac:dyDescent="0.25">
      <c r="A30" s="5" t="s">
        <v>21</v>
      </c>
      <c r="B30" s="6">
        <v>160</v>
      </c>
      <c r="C30" s="6">
        <v>8895200</v>
      </c>
      <c r="D30" s="6">
        <v>0</v>
      </c>
      <c r="E30" s="6">
        <v>73</v>
      </c>
      <c r="F30" s="6">
        <v>4058435</v>
      </c>
      <c r="G30" s="6">
        <v>2971</v>
      </c>
      <c r="H30" s="6">
        <v>165172745</v>
      </c>
      <c r="I30" s="6">
        <v>10007</v>
      </c>
      <c r="J30" s="6">
        <v>703</v>
      </c>
      <c r="K30" s="6">
        <v>39083285</v>
      </c>
      <c r="L30" s="7">
        <f t="shared" si="1"/>
        <v>3131</v>
      </c>
      <c r="M30" s="7">
        <f t="shared" si="2"/>
        <v>776</v>
      </c>
      <c r="N30" s="8">
        <f t="shared" si="0"/>
        <v>130916218</v>
      </c>
      <c r="O30" s="6">
        <v>36091</v>
      </c>
      <c r="P30" s="6">
        <f t="shared" si="3"/>
        <v>113000921</v>
      </c>
      <c r="Q30" s="49">
        <f t="shared" si="4"/>
        <v>17915297</v>
      </c>
    </row>
    <row r="31" spans="1:17" s="9" customFormat="1" ht="19.5" customHeight="1" x14ac:dyDescent="0.25">
      <c r="A31" s="5" t="s">
        <v>45</v>
      </c>
      <c r="B31" s="6"/>
      <c r="C31" s="6"/>
      <c r="D31" s="6"/>
      <c r="E31" s="6"/>
      <c r="F31" s="6"/>
      <c r="G31" s="6">
        <v>3</v>
      </c>
      <c r="H31" s="6">
        <v>357198</v>
      </c>
      <c r="I31" s="6">
        <v>21432</v>
      </c>
      <c r="J31" s="6">
        <v>0</v>
      </c>
      <c r="K31" s="6">
        <v>0</v>
      </c>
      <c r="L31" s="7">
        <f t="shared" si="1"/>
        <v>3</v>
      </c>
      <c r="M31" s="7">
        <f t="shared" si="2"/>
        <v>0</v>
      </c>
      <c r="N31" s="8">
        <f t="shared" si="0"/>
        <v>335766</v>
      </c>
      <c r="O31" s="6">
        <v>0</v>
      </c>
      <c r="P31" s="6">
        <f t="shared" si="3"/>
        <v>0</v>
      </c>
      <c r="Q31" s="49">
        <f t="shared" si="4"/>
        <v>335766</v>
      </c>
    </row>
    <row r="32" spans="1:17" s="9" customFormat="1" ht="19.5" customHeight="1" x14ac:dyDescent="0.25">
      <c r="A32" s="5" t="s">
        <v>42</v>
      </c>
      <c r="B32" s="6">
        <v>0</v>
      </c>
      <c r="C32" s="6">
        <v>0</v>
      </c>
      <c r="D32" s="6">
        <v>0</v>
      </c>
      <c r="E32" s="6">
        <v>1</v>
      </c>
      <c r="F32" s="6">
        <v>177188</v>
      </c>
      <c r="G32" s="6"/>
      <c r="H32" s="6"/>
      <c r="I32" s="6"/>
      <c r="J32" s="6"/>
      <c r="K32" s="6"/>
      <c r="L32" s="7">
        <f t="shared" si="1"/>
        <v>0</v>
      </c>
      <c r="M32" s="7">
        <f t="shared" si="2"/>
        <v>1</v>
      </c>
      <c r="N32" s="8">
        <f t="shared" si="0"/>
        <v>-177188</v>
      </c>
      <c r="O32" s="6">
        <v>0</v>
      </c>
      <c r="P32" s="6">
        <f t="shared" si="3"/>
        <v>0</v>
      </c>
      <c r="Q32" s="49">
        <f t="shared" si="4"/>
        <v>-177188</v>
      </c>
    </row>
    <row r="33" spans="1:17" s="9" customFormat="1" ht="19.5" customHeight="1" x14ac:dyDescent="0.25">
      <c r="A33" s="5" t="s">
        <v>44</v>
      </c>
      <c r="B33" s="6"/>
      <c r="C33" s="6"/>
      <c r="D33" s="6"/>
      <c r="E33" s="6"/>
      <c r="F33" s="6"/>
      <c r="G33" s="6">
        <v>0</v>
      </c>
      <c r="H33" s="6">
        <v>0</v>
      </c>
      <c r="I33" s="6">
        <v>0</v>
      </c>
      <c r="J33" s="6">
        <v>3</v>
      </c>
      <c r="K33" s="6">
        <v>595350</v>
      </c>
      <c r="L33" s="7">
        <f t="shared" si="1"/>
        <v>0</v>
      </c>
      <c r="M33" s="7">
        <f t="shared" si="2"/>
        <v>3</v>
      </c>
      <c r="N33" s="8">
        <f t="shared" si="0"/>
        <v>-595350</v>
      </c>
      <c r="O33" s="6">
        <v>0</v>
      </c>
      <c r="P33" s="6">
        <f>L34*O33</f>
        <v>0</v>
      </c>
      <c r="Q33" s="49">
        <f t="shared" si="4"/>
        <v>-595350</v>
      </c>
    </row>
    <row r="34" spans="1:17" s="13" customFormat="1" ht="20.25" customHeight="1" x14ac:dyDescent="0.25">
      <c r="A34" s="11" t="s">
        <v>22</v>
      </c>
      <c r="B34" s="12">
        <f t="shared" ref="B34:N34" si="5">SUM(B16:B33)</f>
        <v>51078</v>
      </c>
      <c r="C34" s="12">
        <f t="shared" si="5"/>
        <v>3740169220</v>
      </c>
      <c r="D34" s="12">
        <f t="shared" si="5"/>
        <v>109197930</v>
      </c>
      <c r="E34" s="12">
        <f t="shared" si="5"/>
        <v>22834</v>
      </c>
      <c r="F34" s="12">
        <f t="shared" si="5"/>
        <v>2137726379</v>
      </c>
      <c r="G34" s="12">
        <f t="shared" si="5"/>
        <v>29313</v>
      </c>
      <c r="H34" s="12">
        <f t="shared" si="5"/>
        <v>2025733747</v>
      </c>
      <c r="I34" s="12">
        <f t="shared" si="5"/>
        <v>46819202</v>
      </c>
      <c r="J34" s="12">
        <f t="shared" si="5"/>
        <v>11274</v>
      </c>
      <c r="K34" s="12">
        <f t="shared" si="5"/>
        <v>1097310462</v>
      </c>
      <c r="L34" s="12">
        <f t="shared" si="5"/>
        <v>80391</v>
      </c>
      <c r="M34" s="12">
        <f t="shared" si="5"/>
        <v>34108</v>
      </c>
      <c r="N34" s="12">
        <f t="shared" si="5"/>
        <v>2374848994</v>
      </c>
      <c r="O34" s="49"/>
      <c r="P34" s="49"/>
      <c r="Q34" s="49">
        <f>SUM(Q16:Q33)</f>
        <v>-1407589158</v>
      </c>
    </row>
  </sheetData>
  <mergeCells count="25">
    <mergeCell ref="A13:A15"/>
    <mergeCell ref="B13:F13"/>
    <mergeCell ref="G13:K13"/>
    <mergeCell ref="B14:D14"/>
    <mergeCell ref="E14:F14"/>
    <mergeCell ref="G14:I14"/>
    <mergeCell ref="J14:K14"/>
    <mergeCell ref="A1:N1"/>
    <mergeCell ref="A2:N2"/>
    <mergeCell ref="B3:C3"/>
    <mergeCell ref="B4:C4"/>
    <mergeCell ref="B5:C5"/>
    <mergeCell ref="B10:C10"/>
    <mergeCell ref="B9:C9"/>
    <mergeCell ref="B7:C7"/>
    <mergeCell ref="B6:C6"/>
    <mergeCell ref="B8:C8"/>
    <mergeCell ref="B11:C11"/>
    <mergeCell ref="O14:O15"/>
    <mergeCell ref="P14:P15"/>
    <mergeCell ref="Q14:Q15"/>
    <mergeCell ref="L13:Q13"/>
    <mergeCell ref="N14:N15"/>
    <mergeCell ref="L14:L15"/>
    <mergeCell ref="M14:M15"/>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80" zoomScaleNormal="80" workbookViewId="0">
      <selection activeCell="H12" sqref="H12"/>
    </sheetView>
  </sheetViews>
  <sheetFormatPr defaultRowHeight="15.75" x14ac:dyDescent="0.25"/>
  <cols>
    <col min="1" max="1" width="48" style="1" customWidth="1"/>
    <col min="2" max="2" width="9.85546875" style="14" customWidth="1"/>
    <col min="3" max="3" width="19.7109375" style="14" customWidth="1"/>
    <col min="4" max="4" width="14.85546875" style="14" customWidth="1"/>
    <col min="5" max="5" width="9.28515625" style="14" customWidth="1"/>
    <col min="6" max="6" width="15.5703125" style="14" customWidth="1"/>
    <col min="7" max="7" width="9.140625" style="14" customWidth="1"/>
    <col min="8" max="8" width="19.42578125" style="14" customWidth="1"/>
    <col min="9" max="9" width="13.42578125" style="14" customWidth="1"/>
    <col min="10" max="10" width="10.5703125" style="14" customWidth="1"/>
    <col min="11" max="11" width="15.140625" style="14" customWidth="1"/>
    <col min="12" max="13" width="11.140625" style="1" customWidth="1"/>
    <col min="14" max="14" width="18.5703125" style="15" customWidth="1"/>
    <col min="15" max="15" width="12" style="14" customWidth="1"/>
    <col min="16" max="16" width="16.140625" style="14" customWidth="1"/>
    <col min="17" max="17" width="18.28515625" style="50" customWidth="1"/>
    <col min="18" max="16384" width="9.140625" style="1"/>
  </cols>
  <sheetData>
    <row r="1" spans="1:17" ht="19.5" customHeight="1" x14ac:dyDescent="0.3">
      <c r="A1" s="68" t="s">
        <v>51</v>
      </c>
      <c r="B1" s="68"/>
      <c r="C1" s="68"/>
      <c r="D1" s="68"/>
      <c r="E1" s="68"/>
      <c r="F1" s="68"/>
      <c r="G1" s="68"/>
      <c r="H1" s="68"/>
      <c r="I1" s="68"/>
      <c r="J1" s="68"/>
      <c r="K1" s="68"/>
      <c r="L1" s="68"/>
      <c r="M1" s="68"/>
      <c r="N1" s="68"/>
    </row>
    <row r="2" spans="1:17" ht="19.5" customHeight="1" x14ac:dyDescent="0.25">
      <c r="A2" s="70" t="s">
        <v>30</v>
      </c>
      <c r="B2" s="70"/>
      <c r="C2" s="70"/>
      <c r="D2" s="70"/>
      <c r="E2" s="70"/>
      <c r="F2" s="70"/>
      <c r="G2" s="70"/>
      <c r="H2" s="70"/>
      <c r="I2" s="70"/>
      <c r="J2" s="70"/>
      <c r="K2" s="70"/>
      <c r="L2" s="70"/>
      <c r="M2" s="70"/>
      <c r="N2" s="70"/>
    </row>
    <row r="3" spans="1:17" s="17" customFormat="1" ht="19.5" customHeight="1" x14ac:dyDescent="0.25">
      <c r="A3" s="18" t="s">
        <v>34</v>
      </c>
      <c r="B3" s="64">
        <f>C35+H35-D35-I35</f>
        <v>6786013461</v>
      </c>
      <c r="C3" s="64"/>
      <c r="D3" s="28"/>
      <c r="E3" s="28"/>
      <c r="F3" s="28"/>
      <c r="G3" s="28"/>
      <c r="H3" s="28"/>
      <c r="I3" s="28"/>
      <c r="J3" s="28"/>
      <c r="K3" s="28"/>
      <c r="L3" s="28"/>
      <c r="M3" s="28"/>
      <c r="N3" s="28"/>
      <c r="O3" s="48"/>
      <c r="P3" s="48"/>
      <c r="Q3" s="51"/>
    </row>
    <row r="4" spans="1:17" s="17" customFormat="1" ht="19.5" customHeight="1" x14ac:dyDescent="0.25">
      <c r="A4" s="18" t="s">
        <v>35</v>
      </c>
      <c r="B4" s="64">
        <f>F35+K35</f>
        <v>804511536</v>
      </c>
      <c r="C4" s="69"/>
      <c r="D4" s="28"/>
      <c r="E4" s="28"/>
      <c r="F4" s="28"/>
      <c r="G4" s="28"/>
      <c r="H4" s="28"/>
      <c r="I4" s="28"/>
      <c r="J4" s="28"/>
      <c r="K4" s="28"/>
      <c r="L4" s="28"/>
      <c r="M4" s="28"/>
      <c r="N4" s="28"/>
      <c r="O4" s="48"/>
      <c r="P4" s="48"/>
      <c r="Q4" s="51"/>
    </row>
    <row r="5" spans="1:17" s="17" customFormat="1" ht="19.5" customHeight="1" x14ac:dyDescent="0.25">
      <c r="A5" s="18" t="s">
        <v>36</v>
      </c>
      <c r="B5" s="64">
        <f>B3-B4</f>
        <v>5981501925</v>
      </c>
      <c r="C5" s="69"/>
      <c r="D5" s="28"/>
      <c r="E5" s="28"/>
      <c r="F5" s="28"/>
      <c r="G5" s="28"/>
      <c r="H5" s="28"/>
      <c r="I5" s="28"/>
      <c r="J5" s="28"/>
      <c r="K5" s="28"/>
      <c r="L5" s="28"/>
      <c r="M5" s="28"/>
      <c r="N5" s="28"/>
      <c r="O5" s="48"/>
      <c r="P5" s="48"/>
      <c r="Q5" s="51"/>
    </row>
    <row r="6" spans="1:17" s="17" customFormat="1" ht="19.5" customHeight="1" x14ac:dyDescent="0.25">
      <c r="A6" s="18" t="s">
        <v>68</v>
      </c>
      <c r="B6" s="63">
        <f>B5*1.08</f>
        <v>6460022079</v>
      </c>
      <c r="C6" s="63"/>
      <c r="D6" s="33"/>
      <c r="E6" s="33"/>
      <c r="F6" s="33"/>
      <c r="G6" s="33"/>
      <c r="H6" s="33"/>
      <c r="I6" s="33"/>
      <c r="J6" s="33"/>
      <c r="K6" s="33"/>
      <c r="L6" s="33"/>
      <c r="M6" s="33"/>
      <c r="N6" s="33"/>
      <c r="O6" s="48"/>
      <c r="P6" s="48"/>
      <c r="Q6" s="51"/>
    </row>
    <row r="7" spans="1:17" s="17" customFormat="1" ht="19.5" customHeight="1" x14ac:dyDescent="0.25">
      <c r="A7" s="18" t="s">
        <v>62</v>
      </c>
      <c r="B7" s="64">
        <v>440789932</v>
      </c>
      <c r="C7" s="64"/>
      <c r="D7" s="33"/>
      <c r="E7" s="33"/>
      <c r="F7" s="33"/>
      <c r="G7" s="33"/>
      <c r="H7" s="33"/>
      <c r="I7" s="33"/>
      <c r="J7" s="33"/>
      <c r="K7" s="33"/>
      <c r="L7" s="33"/>
      <c r="M7" s="33"/>
      <c r="N7" s="33"/>
      <c r="O7" s="48"/>
      <c r="P7" s="48"/>
      <c r="Q7" s="51"/>
    </row>
    <row r="8" spans="1:17" s="17" customFormat="1" ht="19.5" customHeight="1" x14ac:dyDescent="0.25">
      <c r="A8" s="18" t="s">
        <v>66</v>
      </c>
      <c r="B8" s="64">
        <v>43097</v>
      </c>
      <c r="C8" s="64"/>
      <c r="D8" s="33"/>
      <c r="E8" s="33"/>
      <c r="F8" s="33"/>
      <c r="G8" s="33"/>
      <c r="H8" s="33"/>
      <c r="I8" s="33"/>
      <c r="J8" s="33"/>
      <c r="K8" s="33"/>
      <c r="L8" s="33"/>
      <c r="M8" s="33"/>
      <c r="N8" s="33"/>
      <c r="O8" s="48"/>
      <c r="P8" s="48"/>
      <c r="Q8" s="51"/>
    </row>
    <row r="9" spans="1:17" s="17" customFormat="1" ht="19.5" customHeight="1" x14ac:dyDescent="0.25">
      <c r="A9" s="18" t="s">
        <v>69</v>
      </c>
      <c r="B9" s="64">
        <f>B6*0.005</f>
        <v>32300110.395</v>
      </c>
      <c r="C9" s="64"/>
      <c r="D9" s="33"/>
      <c r="E9" s="33"/>
      <c r="F9" s="33"/>
      <c r="G9" s="33"/>
      <c r="H9" s="33"/>
      <c r="I9" s="33"/>
      <c r="J9" s="33"/>
      <c r="K9" s="33"/>
      <c r="L9" s="33"/>
      <c r="M9" s="33"/>
      <c r="N9" s="33"/>
      <c r="O9" s="48"/>
      <c r="P9" s="48"/>
      <c r="Q9" s="51"/>
    </row>
    <row r="10" spans="1:17" s="17" customFormat="1" ht="19.5" customHeight="1" x14ac:dyDescent="0.25">
      <c r="A10" s="18" t="s">
        <v>63</v>
      </c>
      <c r="B10" s="63">
        <f>B6-B7-B8-B9</f>
        <v>5986888939.6049995</v>
      </c>
      <c r="C10" s="63"/>
      <c r="D10" s="33"/>
      <c r="E10" s="33"/>
      <c r="F10" s="33"/>
      <c r="G10" s="33"/>
      <c r="H10" s="33"/>
      <c r="I10" s="33"/>
      <c r="J10" s="33"/>
      <c r="K10" s="33"/>
      <c r="L10" s="33"/>
      <c r="M10" s="33"/>
      <c r="N10" s="33"/>
      <c r="O10" s="48"/>
      <c r="P10" s="48"/>
      <c r="Q10" s="51"/>
    </row>
    <row r="11" spans="1:17" s="17" customFormat="1" ht="19.5" customHeight="1" x14ac:dyDescent="0.25">
      <c r="A11" s="18" t="s">
        <v>72</v>
      </c>
      <c r="B11" s="63">
        <f>Q35-B7-B8-B9</f>
        <v>1047259703.605</v>
      </c>
      <c r="C11" s="63"/>
      <c r="D11" s="33"/>
      <c r="E11" s="33"/>
      <c r="F11" s="33"/>
      <c r="G11" s="33"/>
      <c r="H11" s="33"/>
      <c r="I11" s="33"/>
      <c r="J11" s="33"/>
      <c r="K11" s="33"/>
      <c r="L11" s="33"/>
      <c r="M11" s="33"/>
      <c r="N11" s="33"/>
      <c r="O11" s="48"/>
      <c r="P11" s="48"/>
      <c r="Q11" s="51"/>
    </row>
    <row r="12" spans="1:17" s="17" customFormat="1" ht="19.5" customHeight="1" x14ac:dyDescent="0.25">
      <c r="A12" s="18"/>
      <c r="B12" s="32"/>
      <c r="C12" s="32"/>
      <c r="D12" s="33"/>
      <c r="E12" s="33"/>
      <c r="F12" s="33"/>
      <c r="G12" s="33"/>
      <c r="H12" s="33"/>
      <c r="I12" s="33"/>
      <c r="J12" s="33"/>
      <c r="K12" s="33"/>
      <c r="L12" s="33"/>
      <c r="M12" s="33"/>
      <c r="N12" s="33"/>
      <c r="O12" s="48"/>
      <c r="P12" s="48"/>
      <c r="Q12" s="51"/>
    </row>
    <row r="13" spans="1:17" s="2" customFormat="1" ht="19.5" customHeight="1" x14ac:dyDescent="0.25">
      <c r="A13" s="72" t="s">
        <v>0</v>
      </c>
      <c r="B13" s="71" t="s">
        <v>5</v>
      </c>
      <c r="C13" s="71"/>
      <c r="D13" s="71"/>
      <c r="E13" s="71"/>
      <c r="F13" s="71"/>
      <c r="G13" s="71" t="s">
        <v>6</v>
      </c>
      <c r="H13" s="71"/>
      <c r="I13" s="71"/>
      <c r="J13" s="71"/>
      <c r="K13" s="71"/>
      <c r="L13" s="74" t="s">
        <v>23</v>
      </c>
      <c r="M13" s="75"/>
      <c r="N13" s="75"/>
      <c r="O13" s="75"/>
      <c r="P13" s="75"/>
      <c r="Q13" s="76"/>
    </row>
    <row r="14" spans="1:17" s="2" customFormat="1" ht="15" customHeight="1" x14ac:dyDescent="0.25">
      <c r="A14" s="72"/>
      <c r="B14" s="71" t="s">
        <v>1</v>
      </c>
      <c r="C14" s="71"/>
      <c r="D14" s="71"/>
      <c r="E14" s="61" t="s">
        <v>2</v>
      </c>
      <c r="F14" s="61"/>
      <c r="G14" s="71" t="s">
        <v>1</v>
      </c>
      <c r="H14" s="71"/>
      <c r="I14" s="71"/>
      <c r="J14" s="61" t="s">
        <v>2</v>
      </c>
      <c r="K14" s="61"/>
      <c r="L14" s="73" t="s">
        <v>37</v>
      </c>
      <c r="M14" s="73" t="s">
        <v>38</v>
      </c>
      <c r="N14" s="73" t="s">
        <v>4</v>
      </c>
      <c r="O14" s="61" t="s">
        <v>75</v>
      </c>
      <c r="P14" s="61" t="s">
        <v>76</v>
      </c>
      <c r="Q14" s="61" t="s">
        <v>72</v>
      </c>
    </row>
    <row r="15" spans="1:17" s="4" customFormat="1" ht="34.5" customHeight="1" x14ac:dyDescent="0.25">
      <c r="A15" s="72"/>
      <c r="B15" s="29" t="s">
        <v>3</v>
      </c>
      <c r="C15" s="29" t="s">
        <v>24</v>
      </c>
      <c r="D15" s="29" t="s">
        <v>25</v>
      </c>
      <c r="E15" s="29" t="s">
        <v>3</v>
      </c>
      <c r="F15" s="29" t="s">
        <v>26</v>
      </c>
      <c r="G15" s="29" t="s">
        <v>3</v>
      </c>
      <c r="H15" s="29" t="s">
        <v>27</v>
      </c>
      <c r="I15" s="29" t="s">
        <v>28</v>
      </c>
      <c r="J15" s="29" t="s">
        <v>3</v>
      </c>
      <c r="K15" s="29" t="s">
        <v>29</v>
      </c>
      <c r="L15" s="67"/>
      <c r="M15" s="67"/>
      <c r="N15" s="67"/>
      <c r="O15" s="61"/>
      <c r="P15" s="61"/>
      <c r="Q15" s="61"/>
    </row>
    <row r="16" spans="1:17" s="9" customFormat="1" ht="19.5" customHeight="1" x14ac:dyDescent="0.25">
      <c r="A16" s="5" t="s">
        <v>7</v>
      </c>
      <c r="B16" s="6">
        <v>3023</v>
      </c>
      <c r="C16" s="6">
        <v>265380101</v>
      </c>
      <c r="D16" s="6">
        <v>0</v>
      </c>
      <c r="E16" s="6">
        <v>2332</v>
      </c>
      <c r="F16" s="6">
        <v>204719284</v>
      </c>
      <c r="G16" s="6">
        <v>1847</v>
      </c>
      <c r="H16" s="6">
        <v>162142589</v>
      </c>
      <c r="I16" s="6">
        <v>0</v>
      </c>
      <c r="J16" s="6">
        <v>1293</v>
      </c>
      <c r="K16" s="6">
        <v>113508591</v>
      </c>
      <c r="L16" s="7">
        <f>B16+G16</f>
        <v>4870</v>
      </c>
      <c r="M16" s="7">
        <f>E16+J16</f>
        <v>3625</v>
      </c>
      <c r="N16" s="8">
        <f t="shared" ref="N16:N34" si="0">C16+H16-D16-I16-F16-K16</f>
        <v>109294815</v>
      </c>
      <c r="O16" s="6">
        <v>60900</v>
      </c>
      <c r="P16" s="6">
        <f>L16*O16</f>
        <v>296583000</v>
      </c>
      <c r="Q16" s="49">
        <f>N16-P16</f>
        <v>-187288185</v>
      </c>
    </row>
    <row r="17" spans="1:17" s="9" customFormat="1" ht="19.5" customHeight="1" x14ac:dyDescent="0.25">
      <c r="A17" s="5" t="s">
        <v>8</v>
      </c>
      <c r="B17" s="6"/>
      <c r="C17" s="6"/>
      <c r="D17" s="6"/>
      <c r="E17" s="6"/>
      <c r="F17" s="6"/>
      <c r="G17" s="6">
        <v>31</v>
      </c>
      <c r="H17" s="6">
        <v>4058582</v>
      </c>
      <c r="I17" s="6">
        <v>0</v>
      </c>
      <c r="J17" s="10">
        <v>2</v>
      </c>
      <c r="K17" s="7">
        <v>261844</v>
      </c>
      <c r="L17" s="7">
        <f t="shared" ref="L17:L34" si="1">B17+G17</f>
        <v>31</v>
      </c>
      <c r="M17" s="7">
        <f t="shared" ref="M17:M34" si="2">E17+J17</f>
        <v>2</v>
      </c>
      <c r="N17" s="8">
        <f t="shared" si="0"/>
        <v>3796738</v>
      </c>
      <c r="O17" s="6">
        <v>90825</v>
      </c>
      <c r="P17" s="6">
        <f t="shared" ref="P17:P32" si="3">L17*O17</f>
        <v>2815575</v>
      </c>
      <c r="Q17" s="49">
        <f t="shared" ref="Q17:Q33" si="4">N17-P17</f>
        <v>981163</v>
      </c>
    </row>
    <row r="18" spans="1:17" s="9" customFormat="1" ht="19.5" customHeight="1" x14ac:dyDescent="0.25">
      <c r="A18" s="5" t="s">
        <v>9</v>
      </c>
      <c r="B18" s="6">
        <v>4149</v>
      </c>
      <c r="C18" s="6">
        <v>308063250</v>
      </c>
      <c r="D18" s="6">
        <v>3415500</v>
      </c>
      <c r="E18" s="10">
        <v>503</v>
      </c>
      <c r="F18" s="7">
        <v>36337950</v>
      </c>
      <c r="G18" s="6">
        <v>1997</v>
      </c>
      <c r="H18" s="6">
        <v>148277250</v>
      </c>
      <c r="I18" s="6">
        <v>44550</v>
      </c>
      <c r="J18" s="6">
        <v>47</v>
      </c>
      <c r="K18" s="6">
        <v>3489750</v>
      </c>
      <c r="L18" s="7">
        <f t="shared" si="1"/>
        <v>6146</v>
      </c>
      <c r="M18" s="7">
        <f t="shared" si="2"/>
        <v>550</v>
      </c>
      <c r="N18" s="8">
        <f t="shared" si="0"/>
        <v>413052750</v>
      </c>
      <c r="O18" s="6">
        <v>45000</v>
      </c>
      <c r="P18" s="6">
        <f t="shared" si="3"/>
        <v>276570000</v>
      </c>
      <c r="Q18" s="49">
        <f t="shared" si="4"/>
        <v>136482750</v>
      </c>
    </row>
    <row r="19" spans="1:17" s="9" customFormat="1" ht="19.5" customHeight="1" x14ac:dyDescent="0.25">
      <c r="A19" s="5" t="s">
        <v>10</v>
      </c>
      <c r="B19" s="6">
        <v>1845</v>
      </c>
      <c r="C19" s="6">
        <v>130902750</v>
      </c>
      <c r="D19" s="6">
        <v>0</v>
      </c>
      <c r="E19" s="6">
        <v>281</v>
      </c>
      <c r="F19" s="6">
        <v>19936950</v>
      </c>
      <c r="G19" s="6">
        <v>961</v>
      </c>
      <c r="H19" s="6">
        <v>68182950</v>
      </c>
      <c r="I19" s="6">
        <v>0</v>
      </c>
      <c r="J19" s="6">
        <v>81</v>
      </c>
      <c r="K19" s="6">
        <v>5746950</v>
      </c>
      <c r="L19" s="7">
        <f t="shared" si="1"/>
        <v>2806</v>
      </c>
      <c r="M19" s="7">
        <f t="shared" si="2"/>
        <v>362</v>
      </c>
      <c r="N19" s="8">
        <f t="shared" si="0"/>
        <v>173401800</v>
      </c>
      <c r="O19" s="6">
        <v>43000</v>
      </c>
      <c r="P19" s="6">
        <f t="shared" si="3"/>
        <v>120658000</v>
      </c>
      <c r="Q19" s="49">
        <f t="shared" si="4"/>
        <v>52743800</v>
      </c>
    </row>
    <row r="20" spans="1:17" s="9" customFormat="1" ht="19.5" customHeight="1" x14ac:dyDescent="0.25">
      <c r="A20" s="5" t="s">
        <v>11</v>
      </c>
      <c r="B20" s="6">
        <v>1211</v>
      </c>
      <c r="C20" s="6">
        <v>109898250</v>
      </c>
      <c r="D20" s="6">
        <v>145200</v>
      </c>
      <c r="E20" s="6">
        <v>129</v>
      </c>
      <c r="F20" s="6">
        <v>11706750</v>
      </c>
      <c r="G20" s="6">
        <v>657</v>
      </c>
      <c r="H20" s="6">
        <v>59622750</v>
      </c>
      <c r="I20" s="6">
        <v>517275</v>
      </c>
      <c r="J20" s="6">
        <v>36</v>
      </c>
      <c r="K20" s="6">
        <v>3267000</v>
      </c>
      <c r="L20" s="7">
        <f t="shared" si="1"/>
        <v>1868</v>
      </c>
      <c r="M20" s="7">
        <f t="shared" si="2"/>
        <v>165</v>
      </c>
      <c r="N20" s="8">
        <f t="shared" si="0"/>
        <v>153884775</v>
      </c>
      <c r="O20" s="6">
        <v>55000</v>
      </c>
      <c r="P20" s="6">
        <f t="shared" si="3"/>
        <v>102740000</v>
      </c>
      <c r="Q20" s="49">
        <f t="shared" si="4"/>
        <v>51144775</v>
      </c>
    </row>
    <row r="21" spans="1:17" s="9" customFormat="1" ht="19.5" customHeight="1" x14ac:dyDescent="0.25">
      <c r="A21" s="5" t="s">
        <v>12</v>
      </c>
      <c r="B21" s="6">
        <v>12591</v>
      </c>
      <c r="C21" s="6">
        <v>924496291</v>
      </c>
      <c r="D21" s="6">
        <v>1029505</v>
      </c>
      <c r="E21" s="6">
        <v>488</v>
      </c>
      <c r="F21" s="6">
        <v>35834328</v>
      </c>
      <c r="G21" s="6">
        <v>6272</v>
      </c>
      <c r="H21" s="6">
        <v>460559232</v>
      </c>
      <c r="I21" s="6">
        <v>0</v>
      </c>
      <c r="J21" s="6">
        <v>310</v>
      </c>
      <c r="K21" s="6">
        <v>22690180</v>
      </c>
      <c r="L21" s="7">
        <f t="shared" si="1"/>
        <v>18863</v>
      </c>
      <c r="M21" s="7">
        <f t="shared" si="2"/>
        <v>798</v>
      </c>
      <c r="N21" s="8">
        <f t="shared" si="0"/>
        <v>1325501510</v>
      </c>
      <c r="O21" s="6">
        <v>50059</v>
      </c>
      <c r="P21" s="6">
        <f t="shared" si="3"/>
        <v>944262917</v>
      </c>
      <c r="Q21" s="49">
        <f t="shared" si="4"/>
        <v>381238593</v>
      </c>
    </row>
    <row r="22" spans="1:17" s="9" customFormat="1" ht="19.5" customHeight="1" x14ac:dyDescent="0.25">
      <c r="A22" s="5" t="s">
        <v>13</v>
      </c>
      <c r="B22" s="6">
        <v>960</v>
      </c>
      <c r="C22" s="6">
        <v>101184000</v>
      </c>
      <c r="D22" s="6">
        <v>168640</v>
      </c>
      <c r="E22" s="10">
        <v>143</v>
      </c>
      <c r="F22" s="7">
        <v>15072200</v>
      </c>
      <c r="G22" s="6">
        <v>430</v>
      </c>
      <c r="H22" s="6">
        <v>45322000</v>
      </c>
      <c r="I22" s="6">
        <v>168640</v>
      </c>
      <c r="J22" s="6">
        <v>35</v>
      </c>
      <c r="K22" s="6">
        <v>3689000</v>
      </c>
      <c r="L22" s="7">
        <f t="shared" si="1"/>
        <v>1390</v>
      </c>
      <c r="M22" s="7">
        <f t="shared" si="2"/>
        <v>178</v>
      </c>
      <c r="N22" s="8">
        <f t="shared" si="0"/>
        <v>127407520</v>
      </c>
      <c r="O22" s="6">
        <v>62000</v>
      </c>
      <c r="P22" s="6">
        <f t="shared" si="3"/>
        <v>86180000</v>
      </c>
      <c r="Q22" s="49">
        <f t="shared" si="4"/>
        <v>41227520</v>
      </c>
    </row>
    <row r="23" spans="1:17" s="9" customFormat="1" ht="19.5" customHeight="1" x14ac:dyDescent="0.25">
      <c r="A23" s="5" t="s">
        <v>14</v>
      </c>
      <c r="B23" s="6">
        <v>14102</v>
      </c>
      <c r="C23" s="6">
        <v>1566139916</v>
      </c>
      <c r="D23" s="6">
        <v>0</v>
      </c>
      <c r="E23" s="6">
        <v>290</v>
      </c>
      <c r="F23" s="6">
        <v>31956935</v>
      </c>
      <c r="G23" s="6">
        <v>8303</v>
      </c>
      <c r="H23" s="6">
        <v>922114574</v>
      </c>
      <c r="I23" s="6">
        <v>0</v>
      </c>
      <c r="J23" s="6">
        <v>109</v>
      </c>
      <c r="K23" s="6">
        <v>12038686</v>
      </c>
      <c r="L23" s="7">
        <f t="shared" si="1"/>
        <v>22405</v>
      </c>
      <c r="M23" s="7">
        <f t="shared" si="2"/>
        <v>399</v>
      </c>
      <c r="N23" s="8">
        <f t="shared" si="0"/>
        <v>2444258869</v>
      </c>
      <c r="O23" s="6">
        <v>69375</v>
      </c>
      <c r="P23" s="6">
        <f t="shared" si="3"/>
        <v>1554346875</v>
      </c>
      <c r="Q23" s="49">
        <f t="shared" si="4"/>
        <v>889911994</v>
      </c>
    </row>
    <row r="24" spans="1:17" s="9" customFormat="1" ht="19.5" customHeight="1" x14ac:dyDescent="0.25">
      <c r="A24" s="5" t="s">
        <v>15</v>
      </c>
      <c r="B24" s="6">
        <v>148</v>
      </c>
      <c r="C24" s="6">
        <v>13913924</v>
      </c>
      <c r="D24" s="6">
        <v>0</v>
      </c>
      <c r="E24" s="6">
        <v>33</v>
      </c>
      <c r="F24" s="6">
        <v>3102429</v>
      </c>
      <c r="G24" s="6">
        <v>43</v>
      </c>
      <c r="H24" s="6">
        <v>4042559</v>
      </c>
      <c r="I24" s="6">
        <v>0</v>
      </c>
      <c r="J24" s="6">
        <v>2</v>
      </c>
      <c r="K24" s="6">
        <v>188026</v>
      </c>
      <c r="L24" s="7">
        <f t="shared" si="1"/>
        <v>191</v>
      </c>
      <c r="M24" s="7">
        <f t="shared" si="2"/>
        <v>35</v>
      </c>
      <c r="N24" s="8">
        <f t="shared" si="0"/>
        <v>14666028</v>
      </c>
      <c r="O24" s="6">
        <v>63750</v>
      </c>
      <c r="P24" s="6">
        <f t="shared" si="3"/>
        <v>12176250</v>
      </c>
      <c r="Q24" s="49">
        <f t="shared" si="4"/>
        <v>2489778</v>
      </c>
    </row>
    <row r="25" spans="1:17" s="9" customFormat="1" ht="19.5" customHeight="1" x14ac:dyDescent="0.25">
      <c r="A25" s="5" t="s">
        <v>16</v>
      </c>
      <c r="B25" s="6">
        <v>308</v>
      </c>
      <c r="C25" s="6">
        <v>18295200</v>
      </c>
      <c r="D25" s="6">
        <v>0</v>
      </c>
      <c r="E25" s="6">
        <v>107</v>
      </c>
      <c r="F25" s="6">
        <v>6355800</v>
      </c>
      <c r="G25" s="6">
        <v>2724</v>
      </c>
      <c r="H25" s="6">
        <v>161805600</v>
      </c>
      <c r="I25" s="6">
        <v>0</v>
      </c>
      <c r="J25" s="6">
        <v>601</v>
      </c>
      <c r="K25" s="6">
        <v>35699400</v>
      </c>
      <c r="L25" s="7">
        <f t="shared" si="1"/>
        <v>3032</v>
      </c>
      <c r="M25" s="7">
        <f t="shared" si="2"/>
        <v>708</v>
      </c>
      <c r="N25" s="8">
        <f t="shared" si="0"/>
        <v>138045600</v>
      </c>
      <c r="O25" s="6">
        <v>36000</v>
      </c>
      <c r="P25" s="6">
        <f t="shared" si="3"/>
        <v>109152000</v>
      </c>
      <c r="Q25" s="49">
        <f t="shared" si="4"/>
        <v>28893600</v>
      </c>
    </row>
    <row r="26" spans="1:17" s="9" customFormat="1" ht="19.5" customHeight="1" x14ac:dyDescent="0.25">
      <c r="A26" s="5" t="s">
        <v>18</v>
      </c>
      <c r="B26" s="6">
        <v>234</v>
      </c>
      <c r="C26" s="6">
        <v>14285700</v>
      </c>
      <c r="D26" s="6">
        <v>0</v>
      </c>
      <c r="E26" s="6">
        <v>114</v>
      </c>
      <c r="F26" s="6">
        <v>6959700</v>
      </c>
      <c r="G26" s="6">
        <v>112</v>
      </c>
      <c r="H26" s="6">
        <v>6837600</v>
      </c>
      <c r="I26" s="6">
        <v>0</v>
      </c>
      <c r="J26" s="6">
        <v>37</v>
      </c>
      <c r="K26" s="6">
        <v>2258850</v>
      </c>
      <c r="L26" s="7">
        <f t="shared" si="1"/>
        <v>346</v>
      </c>
      <c r="M26" s="7">
        <f t="shared" si="2"/>
        <v>151</v>
      </c>
      <c r="N26" s="8">
        <f t="shared" si="0"/>
        <v>11904750</v>
      </c>
      <c r="O26" s="6">
        <v>37000</v>
      </c>
      <c r="P26" s="6">
        <f t="shared" si="3"/>
        <v>12802000</v>
      </c>
      <c r="Q26" s="49">
        <f t="shared" si="4"/>
        <v>-897250</v>
      </c>
    </row>
    <row r="27" spans="1:17" s="9" customFormat="1" ht="19.5" customHeight="1" x14ac:dyDescent="0.25">
      <c r="A27" s="5" t="s">
        <v>17</v>
      </c>
      <c r="B27" s="6">
        <v>7969</v>
      </c>
      <c r="C27" s="6">
        <v>399900358</v>
      </c>
      <c r="D27" s="6">
        <v>50182</v>
      </c>
      <c r="E27" s="6">
        <v>1135</v>
      </c>
      <c r="F27" s="6">
        <v>56956570</v>
      </c>
      <c r="G27" s="6">
        <v>4973</v>
      </c>
      <c r="H27" s="6">
        <v>249555086</v>
      </c>
      <c r="I27" s="6">
        <v>0</v>
      </c>
      <c r="J27" s="6">
        <v>671</v>
      </c>
      <c r="K27" s="6">
        <v>33672122</v>
      </c>
      <c r="L27" s="7">
        <f t="shared" si="1"/>
        <v>12942</v>
      </c>
      <c r="M27" s="7">
        <f t="shared" si="2"/>
        <v>1806</v>
      </c>
      <c r="N27" s="8">
        <f t="shared" si="0"/>
        <v>558776570</v>
      </c>
      <c r="O27" s="6">
        <v>35207</v>
      </c>
      <c r="P27" s="6">
        <f t="shared" si="3"/>
        <v>455648994</v>
      </c>
      <c r="Q27" s="49">
        <f t="shared" si="4"/>
        <v>103127576</v>
      </c>
    </row>
    <row r="28" spans="1:17" s="9" customFormat="1" ht="19.5" customHeight="1" x14ac:dyDescent="0.25">
      <c r="A28" s="5" t="s">
        <v>19</v>
      </c>
      <c r="B28" s="6">
        <v>145</v>
      </c>
      <c r="C28" s="6">
        <v>14788405</v>
      </c>
      <c r="D28" s="6">
        <v>0</v>
      </c>
      <c r="E28" s="6">
        <v>66</v>
      </c>
      <c r="F28" s="6">
        <v>6731274</v>
      </c>
      <c r="G28" s="6">
        <v>29</v>
      </c>
      <c r="H28" s="6">
        <v>2957681</v>
      </c>
      <c r="I28" s="6">
        <v>0</v>
      </c>
      <c r="J28" s="6">
        <v>37</v>
      </c>
      <c r="K28" s="6">
        <v>3773593</v>
      </c>
      <c r="L28" s="7">
        <f t="shared" si="1"/>
        <v>174</v>
      </c>
      <c r="M28" s="7">
        <f t="shared" si="2"/>
        <v>103</v>
      </c>
      <c r="N28" s="8">
        <f t="shared" si="0"/>
        <v>7241219</v>
      </c>
      <c r="O28" s="6">
        <v>64750</v>
      </c>
      <c r="P28" s="6">
        <f t="shared" si="3"/>
        <v>11266500</v>
      </c>
      <c r="Q28" s="49">
        <f t="shared" si="4"/>
        <v>-4025281</v>
      </c>
    </row>
    <row r="29" spans="1:17" s="9" customFormat="1" ht="19.5" customHeight="1" x14ac:dyDescent="0.25">
      <c r="A29" s="5" t="s">
        <v>20</v>
      </c>
      <c r="B29" s="6">
        <v>8934</v>
      </c>
      <c r="C29" s="6">
        <v>410964000</v>
      </c>
      <c r="D29" s="6">
        <v>49164800</v>
      </c>
      <c r="E29" s="6">
        <v>1567</v>
      </c>
      <c r="F29" s="6">
        <v>57776000</v>
      </c>
      <c r="G29" s="6">
        <v>1768</v>
      </c>
      <c r="H29" s="6">
        <v>81328000</v>
      </c>
      <c r="I29" s="6">
        <v>12274640</v>
      </c>
      <c r="J29" s="6">
        <v>475</v>
      </c>
      <c r="K29" s="6">
        <v>17489200</v>
      </c>
      <c r="L29" s="7">
        <f t="shared" si="1"/>
        <v>10702</v>
      </c>
      <c r="M29" s="7">
        <f t="shared" si="2"/>
        <v>2042</v>
      </c>
      <c r="N29" s="8">
        <f t="shared" si="0"/>
        <v>355587360</v>
      </c>
      <c r="O29" s="6">
        <v>32460</v>
      </c>
      <c r="P29" s="6">
        <f t="shared" si="3"/>
        <v>347386920</v>
      </c>
      <c r="Q29" s="49">
        <f t="shared" si="4"/>
        <v>8200440</v>
      </c>
    </row>
    <row r="30" spans="1:17" s="9" customFormat="1" ht="19.5" customHeight="1" x14ac:dyDescent="0.25">
      <c r="A30" s="5" t="s">
        <v>21</v>
      </c>
      <c r="B30" s="6">
        <v>237</v>
      </c>
      <c r="C30" s="6">
        <v>13176015</v>
      </c>
      <c r="D30" s="6">
        <v>0</v>
      </c>
      <c r="E30" s="6">
        <v>106</v>
      </c>
      <c r="F30" s="6">
        <v>5893070</v>
      </c>
      <c r="G30" s="6">
        <v>3324</v>
      </c>
      <c r="H30" s="6">
        <v>184797780</v>
      </c>
      <c r="I30" s="6">
        <v>0</v>
      </c>
      <c r="J30" s="6">
        <v>832</v>
      </c>
      <c r="K30" s="6">
        <v>46255040</v>
      </c>
      <c r="L30" s="7">
        <f t="shared" si="1"/>
        <v>3561</v>
      </c>
      <c r="M30" s="7">
        <f t="shared" si="2"/>
        <v>938</v>
      </c>
      <c r="N30" s="8">
        <f t="shared" si="0"/>
        <v>145825685</v>
      </c>
      <c r="O30" s="6">
        <v>36091</v>
      </c>
      <c r="P30" s="6">
        <f t="shared" si="3"/>
        <v>128520051</v>
      </c>
      <c r="Q30" s="49">
        <f t="shared" si="4"/>
        <v>17305634</v>
      </c>
    </row>
    <row r="31" spans="1:17" s="9" customFormat="1" ht="19.5" customHeight="1" x14ac:dyDescent="0.25">
      <c r="A31" s="5" t="s">
        <v>39</v>
      </c>
      <c r="B31" s="6">
        <v>0</v>
      </c>
      <c r="C31" s="6">
        <v>0</v>
      </c>
      <c r="D31" s="6">
        <v>0</v>
      </c>
      <c r="E31" s="6">
        <v>3</v>
      </c>
      <c r="F31" s="6">
        <v>183750</v>
      </c>
      <c r="G31" s="6"/>
      <c r="H31" s="6"/>
      <c r="I31" s="6"/>
      <c r="J31" s="6"/>
      <c r="K31" s="6"/>
      <c r="L31" s="7">
        <f t="shared" si="1"/>
        <v>0</v>
      </c>
      <c r="M31" s="7">
        <f t="shared" si="2"/>
        <v>3</v>
      </c>
      <c r="N31" s="8">
        <f t="shared" si="0"/>
        <v>-183750</v>
      </c>
      <c r="O31" s="6">
        <v>0</v>
      </c>
      <c r="P31" s="6">
        <f t="shared" si="3"/>
        <v>0</v>
      </c>
      <c r="Q31" s="49">
        <f t="shared" si="4"/>
        <v>-183750</v>
      </c>
    </row>
    <row r="32" spans="1:17" s="9" customFormat="1" ht="19.5" customHeight="1" x14ac:dyDescent="0.25">
      <c r="A32" s="5" t="s">
        <v>40</v>
      </c>
      <c r="B32" s="6">
        <v>0</v>
      </c>
      <c r="C32" s="6">
        <v>0</v>
      </c>
      <c r="D32" s="6">
        <v>0</v>
      </c>
      <c r="E32" s="6">
        <v>6</v>
      </c>
      <c r="F32" s="6">
        <v>367500</v>
      </c>
      <c r="G32" s="6"/>
      <c r="H32" s="6"/>
      <c r="I32" s="6"/>
      <c r="J32" s="6"/>
      <c r="K32" s="6"/>
      <c r="L32" s="7">
        <f t="shared" si="1"/>
        <v>0</v>
      </c>
      <c r="M32" s="7">
        <f t="shared" si="2"/>
        <v>6</v>
      </c>
      <c r="N32" s="8">
        <f t="shared" si="0"/>
        <v>-367500</v>
      </c>
      <c r="O32" s="6">
        <v>0</v>
      </c>
      <c r="P32" s="6">
        <f t="shared" si="3"/>
        <v>0</v>
      </c>
      <c r="Q32" s="49">
        <f t="shared" si="4"/>
        <v>-367500</v>
      </c>
    </row>
    <row r="33" spans="1:17" s="9" customFormat="1" ht="19.5" customHeight="1" x14ac:dyDescent="0.25">
      <c r="A33" s="5" t="s">
        <v>46</v>
      </c>
      <c r="B33" s="6">
        <v>0</v>
      </c>
      <c r="C33" s="6">
        <v>0</v>
      </c>
      <c r="D33" s="6">
        <v>0</v>
      </c>
      <c r="E33" s="6">
        <v>1</v>
      </c>
      <c r="F33" s="6">
        <v>61250</v>
      </c>
      <c r="G33" s="6"/>
      <c r="H33" s="6"/>
      <c r="I33" s="6"/>
      <c r="J33" s="6"/>
      <c r="K33" s="6"/>
      <c r="L33" s="7">
        <f t="shared" si="1"/>
        <v>0</v>
      </c>
      <c r="M33" s="7">
        <f t="shared" si="2"/>
        <v>1</v>
      </c>
      <c r="N33" s="8">
        <f t="shared" si="0"/>
        <v>-61250</v>
      </c>
      <c r="O33" s="6">
        <v>0</v>
      </c>
      <c r="P33" s="6">
        <f>L34*O33</f>
        <v>0</v>
      </c>
      <c r="Q33" s="49">
        <f t="shared" si="4"/>
        <v>-61250</v>
      </c>
    </row>
    <row r="34" spans="1:17" s="9" customFormat="1" ht="19.5" customHeight="1" x14ac:dyDescent="0.25">
      <c r="A34" s="5" t="s">
        <v>42</v>
      </c>
      <c r="B34" s="6">
        <v>0</v>
      </c>
      <c r="C34" s="6">
        <v>0</v>
      </c>
      <c r="D34" s="6">
        <v>0</v>
      </c>
      <c r="E34" s="6">
        <v>1</v>
      </c>
      <c r="F34" s="6">
        <v>177188</v>
      </c>
      <c r="G34" s="6">
        <v>0</v>
      </c>
      <c r="H34" s="6">
        <v>0</v>
      </c>
      <c r="I34" s="6">
        <v>0</v>
      </c>
      <c r="J34" s="6">
        <v>2</v>
      </c>
      <c r="K34" s="6">
        <v>354376</v>
      </c>
      <c r="L34" s="7">
        <f t="shared" si="1"/>
        <v>0</v>
      </c>
      <c r="M34" s="7">
        <f t="shared" si="2"/>
        <v>3</v>
      </c>
      <c r="N34" s="8">
        <f t="shared" si="0"/>
        <v>-531564</v>
      </c>
      <c r="O34" s="6">
        <v>0</v>
      </c>
      <c r="P34" s="6">
        <v>0</v>
      </c>
      <c r="Q34" s="49">
        <f t="shared" ref="Q34" si="5">N34-P34</f>
        <v>-531564</v>
      </c>
    </row>
    <row r="35" spans="1:17" s="13" customFormat="1" ht="20.25" customHeight="1" x14ac:dyDescent="0.25">
      <c r="A35" s="11" t="s">
        <v>22</v>
      </c>
      <c r="B35" s="12">
        <f t="shared" ref="B35:N35" si="6">SUM(B16:B34)</f>
        <v>55856</v>
      </c>
      <c r="C35" s="12">
        <f t="shared" si="6"/>
        <v>4291388160</v>
      </c>
      <c r="D35" s="12">
        <f t="shared" si="6"/>
        <v>53973827</v>
      </c>
      <c r="E35" s="12">
        <f t="shared" si="6"/>
        <v>7305</v>
      </c>
      <c r="F35" s="12">
        <f t="shared" si="6"/>
        <v>500128928</v>
      </c>
      <c r="G35" s="12">
        <f t="shared" si="6"/>
        <v>33471</v>
      </c>
      <c r="H35" s="12">
        <f t="shared" si="6"/>
        <v>2561604233</v>
      </c>
      <c r="I35" s="12">
        <f t="shared" si="6"/>
        <v>13005105</v>
      </c>
      <c r="J35" s="12">
        <f t="shared" si="6"/>
        <v>4570</v>
      </c>
      <c r="K35" s="12">
        <f t="shared" si="6"/>
        <v>304382608</v>
      </c>
      <c r="L35" s="12">
        <f t="shared" si="6"/>
        <v>89327</v>
      </c>
      <c r="M35" s="12">
        <f t="shared" si="6"/>
        <v>11875</v>
      </c>
      <c r="N35" s="12">
        <f t="shared" si="6"/>
        <v>5981501925</v>
      </c>
      <c r="O35" s="49"/>
      <c r="P35" s="49"/>
      <c r="Q35" s="49">
        <f>SUM(Q16:Q34)</f>
        <v>1520392843</v>
      </c>
    </row>
  </sheetData>
  <mergeCells count="25">
    <mergeCell ref="A13:A15"/>
    <mergeCell ref="B13:F13"/>
    <mergeCell ref="G13:K13"/>
    <mergeCell ref="B14:D14"/>
    <mergeCell ref="E14:F14"/>
    <mergeCell ref="G14:I14"/>
    <mergeCell ref="J14:K14"/>
    <mergeCell ref="A1:N1"/>
    <mergeCell ref="A2:N2"/>
    <mergeCell ref="B3:C3"/>
    <mergeCell ref="B4:C4"/>
    <mergeCell ref="B5:C5"/>
    <mergeCell ref="B10:C10"/>
    <mergeCell ref="B9:C9"/>
    <mergeCell ref="B8:C8"/>
    <mergeCell ref="B6:C6"/>
    <mergeCell ref="B7:C7"/>
    <mergeCell ref="B11:C11"/>
    <mergeCell ref="O14:O15"/>
    <mergeCell ref="P14:P15"/>
    <mergeCell ref="Q14:Q15"/>
    <mergeCell ref="L13:Q13"/>
    <mergeCell ref="N14:N15"/>
    <mergeCell ref="L14:L15"/>
    <mergeCell ref="M14:M15"/>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zoomScale="80" zoomScaleNormal="80" workbookViewId="0">
      <selection activeCell="D6" sqref="D6"/>
    </sheetView>
  </sheetViews>
  <sheetFormatPr defaultRowHeight="15.75" x14ac:dyDescent="0.25"/>
  <cols>
    <col min="1" max="1" width="48" style="1" customWidth="1"/>
    <col min="2" max="2" width="11" style="14" customWidth="1"/>
    <col min="3" max="3" width="17.5703125" style="14" customWidth="1"/>
    <col min="4" max="4" width="14.85546875" style="14" customWidth="1"/>
    <col min="5" max="5" width="9.28515625" style="14" customWidth="1"/>
    <col min="6" max="6" width="15.5703125" style="14" customWidth="1"/>
    <col min="7" max="7" width="9.140625" style="14" customWidth="1"/>
    <col min="8" max="8" width="19.42578125" style="14" customWidth="1"/>
    <col min="9" max="9" width="15.7109375" style="14" customWidth="1"/>
    <col min="10" max="10" width="10.5703125" style="14" customWidth="1"/>
    <col min="11" max="11" width="15.140625" style="14" customWidth="1"/>
    <col min="12" max="13" width="11.140625" style="1" customWidth="1"/>
    <col min="14" max="14" width="18.5703125" style="15" customWidth="1"/>
    <col min="15" max="15" width="12" style="14" customWidth="1"/>
    <col min="16" max="16" width="16.140625" style="14" customWidth="1"/>
    <col min="17" max="17" width="18.28515625" style="50" customWidth="1"/>
    <col min="18" max="16384" width="9.140625" style="1"/>
  </cols>
  <sheetData>
    <row r="1" spans="1:17" ht="19.5" customHeight="1" x14ac:dyDescent="0.3">
      <c r="A1" s="68" t="s">
        <v>52</v>
      </c>
      <c r="B1" s="68"/>
      <c r="C1" s="68"/>
      <c r="D1" s="68"/>
      <c r="E1" s="68"/>
      <c r="F1" s="68"/>
      <c r="G1" s="68"/>
      <c r="H1" s="68"/>
      <c r="I1" s="68"/>
      <c r="J1" s="68"/>
      <c r="K1" s="68"/>
      <c r="L1" s="68"/>
      <c r="M1" s="68"/>
      <c r="N1" s="68"/>
    </row>
    <row r="2" spans="1:17" ht="19.5" customHeight="1" x14ac:dyDescent="0.25">
      <c r="A2" s="70" t="s">
        <v>30</v>
      </c>
      <c r="B2" s="70"/>
      <c r="C2" s="70"/>
      <c r="D2" s="70"/>
      <c r="E2" s="70"/>
      <c r="F2" s="70"/>
      <c r="G2" s="70"/>
      <c r="H2" s="70"/>
      <c r="I2" s="70"/>
      <c r="J2" s="70"/>
      <c r="K2" s="70"/>
      <c r="L2" s="70"/>
      <c r="M2" s="70"/>
      <c r="N2" s="70"/>
    </row>
    <row r="3" spans="1:17" s="17" customFormat="1" ht="19.5" customHeight="1" x14ac:dyDescent="0.25">
      <c r="A3" s="18" t="s">
        <v>34</v>
      </c>
      <c r="B3" s="64">
        <f>C32+H32-D32-I32</f>
        <v>15509209632</v>
      </c>
      <c r="C3" s="64"/>
      <c r="D3" s="28"/>
      <c r="E3" s="28"/>
      <c r="F3" s="28"/>
      <c r="G3" s="28"/>
      <c r="H3" s="28"/>
      <c r="I3" s="28"/>
      <c r="J3" s="28"/>
      <c r="K3" s="28"/>
      <c r="L3" s="28"/>
      <c r="M3" s="28"/>
      <c r="N3" s="28"/>
      <c r="O3" s="48"/>
      <c r="P3" s="48"/>
      <c r="Q3" s="51"/>
    </row>
    <row r="4" spans="1:17" s="17" customFormat="1" ht="19.5" customHeight="1" x14ac:dyDescent="0.25">
      <c r="A4" s="18" t="s">
        <v>35</v>
      </c>
      <c r="B4" s="64">
        <f>F32+K32</f>
        <v>1018233220</v>
      </c>
      <c r="C4" s="69"/>
      <c r="D4" s="28"/>
      <c r="E4" s="28"/>
      <c r="F4" s="28"/>
      <c r="G4" s="28"/>
      <c r="H4" s="28"/>
      <c r="I4" s="28"/>
      <c r="J4" s="28"/>
      <c r="K4" s="28"/>
      <c r="L4" s="28"/>
      <c r="M4" s="28"/>
      <c r="N4" s="28"/>
      <c r="O4" s="48"/>
      <c r="P4" s="48"/>
      <c r="Q4" s="51"/>
    </row>
    <row r="5" spans="1:17" s="17" customFormat="1" ht="19.5" customHeight="1" x14ac:dyDescent="0.25">
      <c r="A5" s="18" t="s">
        <v>36</v>
      </c>
      <c r="B5" s="64">
        <f>B3-B4</f>
        <v>14490976412</v>
      </c>
      <c r="C5" s="69"/>
      <c r="D5" s="28"/>
      <c r="E5" s="28"/>
      <c r="F5" s="28"/>
      <c r="G5" s="28"/>
      <c r="H5" s="28"/>
      <c r="I5" s="28"/>
      <c r="J5" s="28"/>
      <c r="K5" s="28"/>
      <c r="L5" s="28"/>
      <c r="M5" s="28"/>
      <c r="N5" s="28"/>
      <c r="O5" s="48"/>
      <c r="P5" s="48"/>
      <c r="Q5" s="51"/>
    </row>
    <row r="6" spans="1:17" s="17" customFormat="1" ht="19.5" customHeight="1" x14ac:dyDescent="0.25">
      <c r="A6" s="18" t="s">
        <v>68</v>
      </c>
      <c r="B6" s="63">
        <f>B5*1.08</f>
        <v>15650254524.960001</v>
      </c>
      <c r="C6" s="63"/>
      <c r="D6" s="33"/>
      <c r="E6" s="33"/>
      <c r="F6" s="33"/>
      <c r="G6" s="33"/>
      <c r="H6" s="33"/>
      <c r="I6" s="33"/>
      <c r="J6" s="33"/>
      <c r="K6" s="33"/>
      <c r="L6" s="33"/>
      <c r="M6" s="33"/>
      <c r="N6" s="33"/>
      <c r="O6" s="48"/>
      <c r="P6" s="48"/>
      <c r="Q6" s="51"/>
    </row>
    <row r="7" spans="1:17" s="17" customFormat="1" ht="19.5" customHeight="1" x14ac:dyDescent="0.25">
      <c r="A7" s="18" t="s">
        <v>62</v>
      </c>
      <c r="B7" s="64">
        <v>931594668</v>
      </c>
      <c r="C7" s="64"/>
      <c r="D7" s="33"/>
      <c r="E7" s="33"/>
      <c r="F7" s="33"/>
      <c r="G7" s="33"/>
      <c r="H7" s="33"/>
      <c r="I7" s="33"/>
      <c r="J7" s="33"/>
      <c r="K7" s="33"/>
      <c r="L7" s="33"/>
      <c r="M7" s="33"/>
      <c r="N7" s="33"/>
      <c r="O7" s="48"/>
      <c r="P7" s="48"/>
      <c r="Q7" s="51"/>
    </row>
    <row r="8" spans="1:17" s="17" customFormat="1" ht="19.5" customHeight="1" x14ac:dyDescent="0.25">
      <c r="A8" s="18" t="s">
        <v>66</v>
      </c>
      <c r="B8" s="64">
        <v>81591</v>
      </c>
      <c r="C8" s="64"/>
      <c r="D8" s="33"/>
      <c r="E8" s="33"/>
      <c r="F8" s="33"/>
      <c r="G8" s="33"/>
      <c r="H8" s="33"/>
      <c r="I8" s="33"/>
      <c r="J8" s="33"/>
      <c r="K8" s="33"/>
      <c r="L8" s="33"/>
      <c r="M8" s="33"/>
      <c r="N8" s="33"/>
      <c r="O8" s="48"/>
      <c r="P8" s="48"/>
      <c r="Q8" s="51"/>
    </row>
    <row r="9" spans="1:17" s="17" customFormat="1" ht="19.5" customHeight="1" x14ac:dyDescent="0.25">
      <c r="A9" s="18" t="s">
        <v>69</v>
      </c>
      <c r="B9" s="64">
        <f>B6*0.005</f>
        <v>78251272.624800012</v>
      </c>
      <c r="C9" s="64"/>
      <c r="D9" s="33"/>
      <c r="E9" s="33"/>
      <c r="F9" s="33"/>
      <c r="G9" s="33"/>
      <c r="H9" s="33"/>
      <c r="I9" s="33"/>
      <c r="J9" s="33"/>
      <c r="K9" s="33"/>
      <c r="L9" s="33"/>
      <c r="M9" s="33"/>
      <c r="N9" s="33"/>
      <c r="O9" s="48"/>
      <c r="P9" s="48"/>
      <c r="Q9" s="51"/>
    </row>
    <row r="10" spans="1:17" s="17" customFormat="1" ht="19.5" customHeight="1" x14ac:dyDescent="0.25">
      <c r="A10" s="18" t="s">
        <v>63</v>
      </c>
      <c r="B10" s="63">
        <f>B6-B7-B8-B9</f>
        <v>14640326993.335201</v>
      </c>
      <c r="C10" s="63"/>
      <c r="D10" s="33"/>
      <c r="E10" s="33"/>
      <c r="F10" s="33"/>
      <c r="G10" s="33"/>
      <c r="H10" s="33"/>
      <c r="I10" s="33"/>
      <c r="J10" s="33"/>
      <c r="K10" s="33"/>
      <c r="L10" s="33"/>
      <c r="M10" s="33"/>
      <c r="N10" s="33"/>
      <c r="O10" s="48"/>
      <c r="P10" s="48"/>
      <c r="Q10" s="51"/>
    </row>
    <row r="11" spans="1:17" s="17" customFormat="1" ht="19.5" customHeight="1" x14ac:dyDescent="0.25">
      <c r="A11" s="18" t="s">
        <v>72</v>
      </c>
      <c r="B11" s="63">
        <f>Q32-B7-B8-B9</f>
        <v>2843697423.3751998</v>
      </c>
      <c r="C11" s="63"/>
      <c r="D11" s="33"/>
      <c r="E11" s="33"/>
      <c r="F11" s="33"/>
      <c r="G11" s="33"/>
      <c r="H11" s="33"/>
      <c r="I11" s="33"/>
      <c r="J11" s="33"/>
      <c r="K11" s="33"/>
      <c r="L11" s="33"/>
      <c r="M11" s="33"/>
      <c r="N11" s="33"/>
      <c r="O11" s="48"/>
      <c r="P11" s="48"/>
      <c r="Q11" s="51"/>
    </row>
    <row r="12" spans="1:17" s="17" customFormat="1" ht="19.5" customHeight="1" x14ac:dyDescent="0.25">
      <c r="A12" s="18"/>
      <c r="B12" s="32"/>
      <c r="C12" s="32"/>
      <c r="D12" s="33"/>
      <c r="E12" s="33"/>
      <c r="F12" s="33"/>
      <c r="G12" s="33"/>
      <c r="H12" s="33"/>
      <c r="I12" s="33"/>
      <c r="J12" s="33"/>
      <c r="K12" s="33"/>
      <c r="L12" s="33"/>
      <c r="M12" s="33"/>
      <c r="N12" s="33"/>
      <c r="O12" s="48"/>
      <c r="P12" s="48"/>
      <c r="Q12" s="51"/>
    </row>
    <row r="13" spans="1:17" s="2" customFormat="1" ht="19.5" customHeight="1" x14ac:dyDescent="0.25">
      <c r="A13" s="72" t="s">
        <v>0</v>
      </c>
      <c r="B13" s="71" t="s">
        <v>5</v>
      </c>
      <c r="C13" s="71"/>
      <c r="D13" s="71"/>
      <c r="E13" s="71"/>
      <c r="F13" s="71"/>
      <c r="G13" s="71" t="s">
        <v>6</v>
      </c>
      <c r="H13" s="71"/>
      <c r="I13" s="71"/>
      <c r="J13" s="71"/>
      <c r="K13" s="71"/>
      <c r="L13" s="77" t="s">
        <v>23</v>
      </c>
      <c r="M13" s="78"/>
      <c r="N13" s="78"/>
      <c r="O13" s="78"/>
      <c r="P13" s="78"/>
      <c r="Q13" s="78"/>
    </row>
    <row r="14" spans="1:17" s="2" customFormat="1" ht="15" customHeight="1" x14ac:dyDescent="0.25">
      <c r="A14" s="72"/>
      <c r="B14" s="71" t="s">
        <v>1</v>
      </c>
      <c r="C14" s="71"/>
      <c r="D14" s="71"/>
      <c r="E14" s="61" t="s">
        <v>2</v>
      </c>
      <c r="F14" s="61"/>
      <c r="G14" s="71" t="s">
        <v>1</v>
      </c>
      <c r="H14" s="71"/>
      <c r="I14" s="71"/>
      <c r="J14" s="61" t="s">
        <v>2</v>
      </c>
      <c r="K14" s="61"/>
      <c r="L14" s="73" t="s">
        <v>37</v>
      </c>
      <c r="M14" s="73" t="s">
        <v>38</v>
      </c>
      <c r="N14" s="73" t="s">
        <v>4</v>
      </c>
      <c r="O14" s="61" t="s">
        <v>75</v>
      </c>
      <c r="P14" s="61" t="s">
        <v>76</v>
      </c>
      <c r="Q14" s="61" t="s">
        <v>72</v>
      </c>
    </row>
    <row r="15" spans="1:17" s="4" customFormat="1" ht="34.5" customHeight="1" x14ac:dyDescent="0.25">
      <c r="A15" s="72"/>
      <c r="B15" s="29" t="s">
        <v>3</v>
      </c>
      <c r="C15" s="29" t="s">
        <v>24</v>
      </c>
      <c r="D15" s="29" t="s">
        <v>25</v>
      </c>
      <c r="E15" s="29" t="s">
        <v>3</v>
      </c>
      <c r="F15" s="29" t="s">
        <v>26</v>
      </c>
      <c r="G15" s="29" t="s">
        <v>3</v>
      </c>
      <c r="H15" s="29" t="s">
        <v>27</v>
      </c>
      <c r="I15" s="29" t="s">
        <v>28</v>
      </c>
      <c r="J15" s="29" t="s">
        <v>3</v>
      </c>
      <c r="K15" s="29" t="s">
        <v>29</v>
      </c>
      <c r="L15" s="67"/>
      <c r="M15" s="67"/>
      <c r="N15" s="67"/>
      <c r="O15" s="61"/>
      <c r="P15" s="61"/>
      <c r="Q15" s="61"/>
    </row>
    <row r="16" spans="1:17" s="9" customFormat="1" ht="19.5" customHeight="1" x14ac:dyDescent="0.25">
      <c r="A16" s="5" t="s">
        <v>7</v>
      </c>
      <c r="B16" s="6">
        <v>6735</v>
      </c>
      <c r="C16" s="6">
        <v>591245445</v>
      </c>
      <c r="D16" s="6">
        <v>0</v>
      </c>
      <c r="E16" s="6">
        <v>1623</v>
      </c>
      <c r="F16" s="6">
        <v>142478301</v>
      </c>
      <c r="G16" s="6">
        <v>3553</v>
      </c>
      <c r="H16" s="6">
        <v>311907211</v>
      </c>
      <c r="I16" s="6">
        <v>-39504</v>
      </c>
      <c r="J16" s="6">
        <v>1490</v>
      </c>
      <c r="K16" s="6">
        <v>130802630</v>
      </c>
      <c r="L16" s="7">
        <f>B16+G16</f>
        <v>10288</v>
      </c>
      <c r="M16" s="7">
        <f>E16+J16</f>
        <v>3113</v>
      </c>
      <c r="N16" s="8">
        <f t="shared" ref="N16:N31" si="0">C16+H16-D16-I16-F16-K16</f>
        <v>629911229</v>
      </c>
      <c r="O16" s="6">
        <v>60900</v>
      </c>
      <c r="P16" s="6">
        <f>L16*O16</f>
        <v>626539200</v>
      </c>
      <c r="Q16" s="49">
        <f>N16-P16</f>
        <v>3372029</v>
      </c>
    </row>
    <row r="17" spans="1:17" s="9" customFormat="1" ht="19.5" customHeight="1" x14ac:dyDescent="0.25">
      <c r="A17" s="5" t="s">
        <v>8</v>
      </c>
      <c r="B17" s="6">
        <v>0</v>
      </c>
      <c r="C17" s="6">
        <v>0</v>
      </c>
      <c r="D17" s="6">
        <v>0</v>
      </c>
      <c r="E17" s="6">
        <v>1</v>
      </c>
      <c r="F17" s="6">
        <v>130922</v>
      </c>
      <c r="G17" s="6">
        <v>61</v>
      </c>
      <c r="H17" s="6">
        <v>7986242</v>
      </c>
      <c r="I17" s="6">
        <v>0</v>
      </c>
      <c r="J17" s="10">
        <v>9</v>
      </c>
      <c r="K17" s="7">
        <v>1178298</v>
      </c>
      <c r="L17" s="7">
        <f t="shared" ref="L17:L31" si="1">B17+G17</f>
        <v>61</v>
      </c>
      <c r="M17" s="7">
        <f t="shared" ref="M17:M31" si="2">E17+J17</f>
        <v>10</v>
      </c>
      <c r="N17" s="8">
        <f t="shared" si="0"/>
        <v>6677022</v>
      </c>
      <c r="O17" s="6">
        <v>90825</v>
      </c>
      <c r="P17" s="6">
        <f t="shared" ref="P17:P31" si="3">L17*O17</f>
        <v>5540325</v>
      </c>
      <c r="Q17" s="49">
        <f t="shared" ref="Q17:Q31" si="4">N17-P17</f>
        <v>1136697</v>
      </c>
    </row>
    <row r="18" spans="1:17" s="9" customFormat="1" ht="19.5" customHeight="1" x14ac:dyDescent="0.25">
      <c r="A18" s="5" t="s">
        <v>9</v>
      </c>
      <c r="B18" s="6">
        <v>7969</v>
      </c>
      <c r="C18" s="6">
        <v>591698250</v>
      </c>
      <c r="D18" s="6">
        <v>3682800</v>
      </c>
      <c r="E18" s="10">
        <v>643</v>
      </c>
      <c r="F18" s="7">
        <v>47653650</v>
      </c>
      <c r="G18" s="6">
        <v>3883</v>
      </c>
      <c r="H18" s="6">
        <v>288312750</v>
      </c>
      <c r="I18" s="6">
        <v>0</v>
      </c>
      <c r="J18" s="6">
        <v>222</v>
      </c>
      <c r="K18" s="6">
        <v>16483500</v>
      </c>
      <c r="L18" s="7">
        <f t="shared" si="1"/>
        <v>11852</v>
      </c>
      <c r="M18" s="7">
        <f t="shared" si="2"/>
        <v>865</v>
      </c>
      <c r="N18" s="8">
        <f t="shared" si="0"/>
        <v>812191050</v>
      </c>
      <c r="O18" s="6">
        <v>45000</v>
      </c>
      <c r="P18" s="6">
        <f t="shared" si="3"/>
        <v>533340000</v>
      </c>
      <c r="Q18" s="49">
        <f t="shared" si="4"/>
        <v>278851050</v>
      </c>
    </row>
    <row r="19" spans="1:17" s="9" customFormat="1" ht="19.5" customHeight="1" x14ac:dyDescent="0.25">
      <c r="A19" s="5" t="s">
        <v>10</v>
      </c>
      <c r="B19" s="6">
        <v>4477</v>
      </c>
      <c r="C19" s="6">
        <v>317643150</v>
      </c>
      <c r="D19" s="6">
        <v>0</v>
      </c>
      <c r="E19" s="6">
        <v>539</v>
      </c>
      <c r="F19" s="6">
        <v>38242050</v>
      </c>
      <c r="G19" s="6">
        <v>1879</v>
      </c>
      <c r="H19" s="6">
        <v>133315050</v>
      </c>
      <c r="I19" s="6">
        <v>0</v>
      </c>
      <c r="J19" s="6">
        <v>320</v>
      </c>
      <c r="K19" s="6">
        <v>22704000</v>
      </c>
      <c r="L19" s="7">
        <f t="shared" si="1"/>
        <v>6356</v>
      </c>
      <c r="M19" s="7">
        <f t="shared" si="2"/>
        <v>859</v>
      </c>
      <c r="N19" s="8">
        <f t="shared" si="0"/>
        <v>390012150</v>
      </c>
      <c r="O19" s="6">
        <v>43000</v>
      </c>
      <c r="P19" s="6">
        <f t="shared" si="3"/>
        <v>273308000</v>
      </c>
      <c r="Q19" s="49">
        <f t="shared" si="4"/>
        <v>116704150</v>
      </c>
    </row>
    <row r="20" spans="1:17" s="9" customFormat="1" ht="19.5" customHeight="1" x14ac:dyDescent="0.25">
      <c r="A20" s="5" t="s">
        <v>11</v>
      </c>
      <c r="B20" s="6">
        <v>3880</v>
      </c>
      <c r="C20" s="6">
        <v>352110000</v>
      </c>
      <c r="D20" s="6">
        <v>208725</v>
      </c>
      <c r="E20" s="6">
        <v>85</v>
      </c>
      <c r="F20" s="6">
        <v>7713750</v>
      </c>
      <c r="G20" s="6">
        <v>1614</v>
      </c>
      <c r="H20" s="6">
        <v>146470500</v>
      </c>
      <c r="I20" s="6">
        <v>0</v>
      </c>
      <c r="J20" s="6">
        <v>41</v>
      </c>
      <c r="K20" s="6">
        <v>3720750</v>
      </c>
      <c r="L20" s="7">
        <f t="shared" si="1"/>
        <v>5494</v>
      </c>
      <c r="M20" s="7">
        <f t="shared" si="2"/>
        <v>126</v>
      </c>
      <c r="N20" s="8">
        <f t="shared" si="0"/>
        <v>486937275</v>
      </c>
      <c r="O20" s="6">
        <v>55000</v>
      </c>
      <c r="P20" s="6">
        <f t="shared" si="3"/>
        <v>302170000</v>
      </c>
      <c r="Q20" s="49">
        <f t="shared" si="4"/>
        <v>184767275</v>
      </c>
    </row>
    <row r="21" spans="1:17" s="9" customFormat="1" ht="19.5" customHeight="1" x14ac:dyDescent="0.25">
      <c r="A21" s="5" t="s">
        <v>12</v>
      </c>
      <c r="B21" s="6">
        <v>25212</v>
      </c>
      <c r="C21" s="6">
        <v>1851342372</v>
      </c>
      <c r="D21" s="6">
        <v>66172428</v>
      </c>
      <c r="E21" s="6">
        <v>445</v>
      </c>
      <c r="F21" s="6">
        <v>30767531</v>
      </c>
      <c r="G21" s="6">
        <v>16493</v>
      </c>
      <c r="H21" s="6">
        <v>1211097483</v>
      </c>
      <c r="I21" s="6">
        <v>63047815</v>
      </c>
      <c r="J21" s="6">
        <v>442</v>
      </c>
      <c r="K21" s="6">
        <v>30782254</v>
      </c>
      <c r="L21" s="7">
        <f t="shared" si="1"/>
        <v>41705</v>
      </c>
      <c r="M21" s="7">
        <f t="shared" si="2"/>
        <v>887</v>
      </c>
      <c r="N21" s="8">
        <f t="shared" si="0"/>
        <v>2871669827</v>
      </c>
      <c r="O21" s="6">
        <v>50059</v>
      </c>
      <c r="P21" s="6">
        <f t="shared" si="3"/>
        <v>2087710595</v>
      </c>
      <c r="Q21" s="49">
        <f t="shared" si="4"/>
        <v>783959232</v>
      </c>
    </row>
    <row r="22" spans="1:17" s="9" customFormat="1" ht="19.5" customHeight="1" x14ac:dyDescent="0.25">
      <c r="A22" s="5" t="s">
        <v>13</v>
      </c>
      <c r="B22" s="6">
        <v>2944</v>
      </c>
      <c r="C22" s="6">
        <v>310297600</v>
      </c>
      <c r="D22" s="6">
        <v>189720</v>
      </c>
      <c r="E22" s="10">
        <v>57</v>
      </c>
      <c r="F22" s="7">
        <v>6007800</v>
      </c>
      <c r="G22" s="6">
        <v>1196</v>
      </c>
      <c r="H22" s="6">
        <v>126058400</v>
      </c>
      <c r="I22" s="6">
        <v>0</v>
      </c>
      <c r="J22" s="6">
        <v>71</v>
      </c>
      <c r="K22" s="6">
        <v>7483400</v>
      </c>
      <c r="L22" s="7">
        <f t="shared" si="1"/>
        <v>4140</v>
      </c>
      <c r="M22" s="7">
        <f t="shared" si="2"/>
        <v>128</v>
      </c>
      <c r="N22" s="8">
        <f t="shared" si="0"/>
        <v>422675080</v>
      </c>
      <c r="O22" s="6">
        <v>62000</v>
      </c>
      <c r="P22" s="6">
        <f t="shared" si="3"/>
        <v>256680000</v>
      </c>
      <c r="Q22" s="49">
        <f t="shared" si="4"/>
        <v>165995080</v>
      </c>
    </row>
    <row r="23" spans="1:17" s="9" customFormat="1" ht="19.5" customHeight="1" x14ac:dyDescent="0.25">
      <c r="A23" s="5" t="s">
        <v>14</v>
      </c>
      <c r="B23" s="6">
        <v>42663</v>
      </c>
      <c r="C23" s="6">
        <v>4738067454</v>
      </c>
      <c r="D23" s="6">
        <v>388642199</v>
      </c>
      <c r="E23" s="6">
        <v>1449</v>
      </c>
      <c r="F23" s="6">
        <v>139516227</v>
      </c>
      <c r="G23" s="6">
        <v>18638</v>
      </c>
      <c r="H23" s="6">
        <v>2069899004</v>
      </c>
      <c r="I23" s="6">
        <v>253075120</v>
      </c>
      <c r="J23" s="6">
        <v>1053</v>
      </c>
      <c r="K23" s="6">
        <v>101449665</v>
      </c>
      <c r="L23" s="7">
        <f t="shared" si="1"/>
        <v>61301</v>
      </c>
      <c r="M23" s="7">
        <f t="shared" si="2"/>
        <v>2502</v>
      </c>
      <c r="N23" s="8">
        <f t="shared" si="0"/>
        <v>5925283247</v>
      </c>
      <c r="O23" s="6">
        <v>69375</v>
      </c>
      <c r="P23" s="6">
        <f t="shared" si="3"/>
        <v>4252756875</v>
      </c>
      <c r="Q23" s="49">
        <f t="shared" si="4"/>
        <v>1672526372</v>
      </c>
    </row>
    <row r="24" spans="1:17" s="9" customFormat="1" ht="19.5" customHeight="1" x14ac:dyDescent="0.25">
      <c r="A24" s="5" t="s">
        <v>15</v>
      </c>
      <c r="B24" s="6">
        <v>976</v>
      </c>
      <c r="C24" s="6">
        <v>91756688</v>
      </c>
      <c r="D24" s="6">
        <v>1974280</v>
      </c>
      <c r="E24" s="6">
        <v>53</v>
      </c>
      <c r="F24" s="6">
        <v>4714751</v>
      </c>
      <c r="G24" s="6">
        <v>918</v>
      </c>
      <c r="H24" s="6">
        <v>86303934</v>
      </c>
      <c r="I24" s="6">
        <v>1297383</v>
      </c>
      <c r="J24" s="6">
        <v>35</v>
      </c>
      <c r="K24" s="6">
        <v>3248149</v>
      </c>
      <c r="L24" s="7">
        <f t="shared" si="1"/>
        <v>1894</v>
      </c>
      <c r="M24" s="7">
        <f t="shared" si="2"/>
        <v>88</v>
      </c>
      <c r="N24" s="8">
        <f t="shared" si="0"/>
        <v>166826059</v>
      </c>
      <c r="O24" s="6">
        <v>63750</v>
      </c>
      <c r="P24" s="6">
        <f t="shared" si="3"/>
        <v>120742500</v>
      </c>
      <c r="Q24" s="49">
        <f t="shared" si="4"/>
        <v>46083559</v>
      </c>
    </row>
    <row r="25" spans="1:17" s="9" customFormat="1" ht="19.5" customHeight="1" x14ac:dyDescent="0.25">
      <c r="A25" s="5" t="s">
        <v>16</v>
      </c>
      <c r="B25" s="6">
        <v>698</v>
      </c>
      <c r="C25" s="6">
        <v>41461200</v>
      </c>
      <c r="D25" s="6">
        <v>0</v>
      </c>
      <c r="E25" s="6">
        <v>51</v>
      </c>
      <c r="F25" s="6">
        <v>3029400</v>
      </c>
      <c r="G25" s="6">
        <v>5528</v>
      </c>
      <c r="H25" s="6">
        <v>328363200</v>
      </c>
      <c r="I25" s="6">
        <v>-53460</v>
      </c>
      <c r="J25" s="6">
        <v>720</v>
      </c>
      <c r="K25" s="6">
        <v>42752476</v>
      </c>
      <c r="L25" s="7">
        <f t="shared" si="1"/>
        <v>6226</v>
      </c>
      <c r="M25" s="7">
        <f t="shared" si="2"/>
        <v>771</v>
      </c>
      <c r="N25" s="8">
        <f t="shared" si="0"/>
        <v>324095984</v>
      </c>
      <c r="O25" s="6">
        <v>36000</v>
      </c>
      <c r="P25" s="6">
        <f t="shared" si="3"/>
        <v>224136000</v>
      </c>
      <c r="Q25" s="49">
        <f t="shared" si="4"/>
        <v>99959984</v>
      </c>
    </row>
    <row r="26" spans="1:17" s="9" customFormat="1" ht="19.5" customHeight="1" x14ac:dyDescent="0.25">
      <c r="A26" s="5" t="s">
        <v>18</v>
      </c>
      <c r="B26" s="6">
        <v>389</v>
      </c>
      <c r="C26" s="6">
        <v>23748450</v>
      </c>
      <c r="D26" s="6">
        <v>0</v>
      </c>
      <c r="E26" s="6">
        <v>55</v>
      </c>
      <c r="F26" s="6">
        <v>3357750</v>
      </c>
      <c r="G26" s="6">
        <v>193</v>
      </c>
      <c r="H26" s="6">
        <v>11782650</v>
      </c>
      <c r="I26" s="6">
        <v>0</v>
      </c>
      <c r="J26" s="6">
        <v>45</v>
      </c>
      <c r="K26" s="6">
        <v>2747250</v>
      </c>
      <c r="L26" s="7">
        <f t="shared" si="1"/>
        <v>582</v>
      </c>
      <c r="M26" s="7">
        <f t="shared" si="2"/>
        <v>100</v>
      </c>
      <c r="N26" s="8">
        <f t="shared" si="0"/>
        <v>29426100</v>
      </c>
      <c r="O26" s="6">
        <v>37000</v>
      </c>
      <c r="P26" s="6">
        <f t="shared" si="3"/>
        <v>21534000</v>
      </c>
      <c r="Q26" s="49">
        <f t="shared" si="4"/>
        <v>7892100</v>
      </c>
    </row>
    <row r="27" spans="1:17" s="9" customFormat="1" ht="19.5" customHeight="1" x14ac:dyDescent="0.25">
      <c r="A27" s="5" t="s">
        <v>17</v>
      </c>
      <c r="B27" s="6">
        <v>16064</v>
      </c>
      <c r="C27" s="6">
        <v>806123648</v>
      </c>
      <c r="D27" s="6">
        <v>35548922</v>
      </c>
      <c r="E27" s="6">
        <v>1010</v>
      </c>
      <c r="F27" s="6">
        <v>46712279</v>
      </c>
      <c r="G27" s="6">
        <v>8593</v>
      </c>
      <c r="H27" s="6">
        <v>431213926</v>
      </c>
      <c r="I27" s="6">
        <v>24743785</v>
      </c>
      <c r="J27" s="6">
        <v>844</v>
      </c>
      <c r="K27" s="6">
        <v>39222398</v>
      </c>
      <c r="L27" s="7">
        <f t="shared" si="1"/>
        <v>24657</v>
      </c>
      <c r="M27" s="7">
        <f t="shared" si="2"/>
        <v>1854</v>
      </c>
      <c r="N27" s="8">
        <f t="shared" si="0"/>
        <v>1091110190</v>
      </c>
      <c r="O27" s="6">
        <v>35207</v>
      </c>
      <c r="P27" s="6">
        <f t="shared" si="3"/>
        <v>868098999</v>
      </c>
      <c r="Q27" s="49">
        <f t="shared" si="4"/>
        <v>223011191</v>
      </c>
    </row>
    <row r="28" spans="1:17" s="9" customFormat="1" ht="19.5" customHeight="1" x14ac:dyDescent="0.25">
      <c r="A28" s="5" t="s">
        <v>19</v>
      </c>
      <c r="B28" s="6">
        <v>1516</v>
      </c>
      <c r="C28" s="6">
        <v>154615324</v>
      </c>
      <c r="D28" s="6">
        <v>2233565</v>
      </c>
      <c r="E28" s="6">
        <v>52</v>
      </c>
      <c r="F28" s="6">
        <v>4905680</v>
      </c>
      <c r="G28" s="6">
        <v>632</v>
      </c>
      <c r="H28" s="6">
        <v>64457048</v>
      </c>
      <c r="I28" s="6">
        <v>1789909</v>
      </c>
      <c r="J28" s="6">
        <v>23</v>
      </c>
      <c r="K28" s="6">
        <v>2269257</v>
      </c>
      <c r="L28" s="7">
        <f t="shared" si="1"/>
        <v>2148</v>
      </c>
      <c r="M28" s="7">
        <f t="shared" si="2"/>
        <v>75</v>
      </c>
      <c r="N28" s="8">
        <f t="shared" si="0"/>
        <v>207873961</v>
      </c>
      <c r="O28" s="6">
        <v>64750</v>
      </c>
      <c r="P28" s="6">
        <f t="shared" si="3"/>
        <v>139083000</v>
      </c>
      <c r="Q28" s="49">
        <f t="shared" si="4"/>
        <v>68790961</v>
      </c>
    </row>
    <row r="29" spans="1:17" s="9" customFormat="1" ht="19.5" customHeight="1" x14ac:dyDescent="0.25">
      <c r="A29" s="5" t="s">
        <v>20</v>
      </c>
      <c r="B29" s="6">
        <v>17358</v>
      </c>
      <c r="C29" s="6">
        <v>798468000</v>
      </c>
      <c r="D29" s="6">
        <v>68811400</v>
      </c>
      <c r="E29" s="6">
        <v>1098</v>
      </c>
      <c r="F29" s="6">
        <v>50508000</v>
      </c>
      <c r="G29" s="6">
        <v>2607</v>
      </c>
      <c r="H29" s="6">
        <v>119922000</v>
      </c>
      <c r="I29" s="6">
        <v>8321400</v>
      </c>
      <c r="J29" s="6">
        <v>604</v>
      </c>
      <c r="K29" s="6">
        <v>27765600</v>
      </c>
      <c r="L29" s="7">
        <f t="shared" si="1"/>
        <v>19965</v>
      </c>
      <c r="M29" s="7">
        <f t="shared" si="2"/>
        <v>1702</v>
      </c>
      <c r="N29" s="8">
        <f t="shared" si="0"/>
        <v>762983600</v>
      </c>
      <c r="O29" s="6">
        <v>32460</v>
      </c>
      <c r="P29" s="6">
        <f t="shared" si="3"/>
        <v>648063900</v>
      </c>
      <c r="Q29" s="49">
        <f t="shared" si="4"/>
        <v>114919700</v>
      </c>
    </row>
    <row r="30" spans="1:17" s="9" customFormat="1" ht="19.5" customHeight="1" x14ac:dyDescent="0.25">
      <c r="A30" s="5" t="s">
        <v>21</v>
      </c>
      <c r="B30" s="6">
        <v>883</v>
      </c>
      <c r="C30" s="6">
        <v>49090385</v>
      </c>
      <c r="D30" s="6">
        <v>1790159</v>
      </c>
      <c r="E30" s="6">
        <v>57</v>
      </c>
      <c r="F30" s="6">
        <v>3113320</v>
      </c>
      <c r="G30" s="6">
        <v>6810</v>
      </c>
      <c r="H30" s="6">
        <v>378601950</v>
      </c>
      <c r="I30" s="6">
        <v>2713036</v>
      </c>
      <c r="J30" s="6">
        <v>1016</v>
      </c>
      <c r="K30" s="6">
        <v>56417806</v>
      </c>
      <c r="L30" s="7">
        <f t="shared" si="1"/>
        <v>7693</v>
      </c>
      <c r="M30" s="7">
        <f t="shared" si="2"/>
        <v>1073</v>
      </c>
      <c r="N30" s="8">
        <f t="shared" si="0"/>
        <v>363658014</v>
      </c>
      <c r="O30" s="6">
        <v>36091</v>
      </c>
      <c r="P30" s="6">
        <f t="shared" si="3"/>
        <v>277648063</v>
      </c>
      <c r="Q30" s="49">
        <f t="shared" si="4"/>
        <v>86009951</v>
      </c>
    </row>
    <row r="31" spans="1:17" s="9" customFormat="1" ht="19.5" customHeight="1" x14ac:dyDescent="0.25">
      <c r="A31" s="5" t="s">
        <v>42</v>
      </c>
      <c r="B31" s="6">
        <v>0</v>
      </c>
      <c r="C31" s="6">
        <v>0</v>
      </c>
      <c r="D31" s="6">
        <v>0</v>
      </c>
      <c r="E31" s="6">
        <v>2</v>
      </c>
      <c r="F31" s="6">
        <v>354376</v>
      </c>
      <c r="G31" s="6"/>
      <c r="H31" s="6"/>
      <c r="I31" s="6"/>
      <c r="J31" s="6"/>
      <c r="K31" s="6"/>
      <c r="L31" s="7">
        <f t="shared" si="1"/>
        <v>0</v>
      </c>
      <c r="M31" s="7">
        <f t="shared" si="2"/>
        <v>2</v>
      </c>
      <c r="N31" s="8">
        <f t="shared" si="0"/>
        <v>-354376</v>
      </c>
      <c r="O31" s="6">
        <v>0</v>
      </c>
      <c r="P31" s="6">
        <f t="shared" si="3"/>
        <v>0</v>
      </c>
      <c r="Q31" s="49">
        <f t="shared" si="4"/>
        <v>-354376</v>
      </c>
    </row>
    <row r="32" spans="1:17" s="13" customFormat="1" ht="20.25" customHeight="1" x14ac:dyDescent="0.25">
      <c r="A32" s="11" t="s">
        <v>22</v>
      </c>
      <c r="B32" s="12">
        <f t="shared" ref="B32:N32" si="5">SUM(B16:B31)</f>
        <v>131764</v>
      </c>
      <c r="C32" s="12">
        <f t="shared" si="5"/>
        <v>10717667966</v>
      </c>
      <c r="D32" s="12">
        <f t="shared" si="5"/>
        <v>569254198</v>
      </c>
      <c r="E32" s="12">
        <f t="shared" si="5"/>
        <v>7220</v>
      </c>
      <c r="F32" s="12">
        <f t="shared" si="5"/>
        <v>529205787</v>
      </c>
      <c r="G32" s="12">
        <f t="shared" si="5"/>
        <v>72598</v>
      </c>
      <c r="H32" s="12">
        <f t="shared" si="5"/>
        <v>5715691348</v>
      </c>
      <c r="I32" s="12">
        <f t="shared" si="5"/>
        <v>354895484</v>
      </c>
      <c r="J32" s="12">
        <f t="shared" si="5"/>
        <v>6935</v>
      </c>
      <c r="K32" s="12">
        <f t="shared" si="5"/>
        <v>489027433</v>
      </c>
      <c r="L32" s="12">
        <f t="shared" si="5"/>
        <v>204362</v>
      </c>
      <c r="M32" s="12">
        <f t="shared" si="5"/>
        <v>14155</v>
      </c>
      <c r="N32" s="12">
        <f t="shared" si="5"/>
        <v>14490976412</v>
      </c>
      <c r="O32" s="49"/>
      <c r="P32" s="49"/>
      <c r="Q32" s="49">
        <f>SUM(Q16:Q31)</f>
        <v>3853624955</v>
      </c>
    </row>
  </sheetData>
  <mergeCells count="25">
    <mergeCell ref="A13:A15"/>
    <mergeCell ref="B13:F13"/>
    <mergeCell ref="G13:K13"/>
    <mergeCell ref="B14:D14"/>
    <mergeCell ref="E14:F14"/>
    <mergeCell ref="G14:I14"/>
    <mergeCell ref="J14:K14"/>
    <mergeCell ref="A1:N1"/>
    <mergeCell ref="A2:N2"/>
    <mergeCell ref="B3:C3"/>
    <mergeCell ref="B4:C4"/>
    <mergeCell ref="B5:C5"/>
    <mergeCell ref="B10:C10"/>
    <mergeCell ref="B9:C9"/>
    <mergeCell ref="B8:C8"/>
    <mergeCell ref="B6:C6"/>
    <mergeCell ref="B7:C7"/>
    <mergeCell ref="B11:C11"/>
    <mergeCell ref="O14:O15"/>
    <mergeCell ref="P14:P15"/>
    <mergeCell ref="Q14:Q15"/>
    <mergeCell ref="L13:Q13"/>
    <mergeCell ref="N14:N15"/>
    <mergeCell ref="L14:L15"/>
    <mergeCell ref="M14:M15"/>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zoomScale="80" zoomScaleNormal="80" workbookViewId="0">
      <selection activeCell="B10" sqref="B10:C10"/>
    </sheetView>
  </sheetViews>
  <sheetFormatPr defaultRowHeight="15.75" x14ac:dyDescent="0.25"/>
  <cols>
    <col min="1" max="1" width="52.7109375" style="1" customWidth="1"/>
    <col min="2" max="2" width="9.85546875" style="14" customWidth="1"/>
    <col min="3" max="3" width="19.7109375" style="14" customWidth="1"/>
    <col min="4" max="4" width="14.85546875" style="14" customWidth="1"/>
    <col min="5" max="5" width="9.28515625" style="14" customWidth="1"/>
    <col min="6" max="6" width="15.5703125" style="14" customWidth="1"/>
    <col min="7" max="7" width="9.140625" style="14" customWidth="1"/>
    <col min="8" max="8" width="19.42578125" style="14" customWidth="1"/>
    <col min="9" max="9" width="13.42578125" style="14" customWidth="1"/>
    <col min="10" max="10" width="10.5703125" style="14" customWidth="1"/>
    <col min="11" max="11" width="15.140625" style="14" customWidth="1"/>
    <col min="12" max="13" width="11.140625" style="1" customWidth="1"/>
    <col min="14" max="14" width="18.5703125" style="15" customWidth="1"/>
    <col min="15" max="15" width="12" style="14" customWidth="1"/>
    <col min="16" max="16" width="16.140625" style="14" customWidth="1"/>
    <col min="17" max="17" width="18.28515625" style="50" customWidth="1"/>
    <col min="18" max="16384" width="9.140625" style="1"/>
  </cols>
  <sheetData>
    <row r="1" spans="1:17" ht="19.5" customHeight="1" x14ac:dyDescent="0.3">
      <c r="A1" s="68" t="s">
        <v>59</v>
      </c>
      <c r="B1" s="68"/>
      <c r="C1" s="68"/>
      <c r="D1" s="68"/>
      <c r="E1" s="68"/>
      <c r="F1" s="68"/>
      <c r="G1" s="68"/>
      <c r="H1" s="68"/>
      <c r="I1" s="68"/>
      <c r="J1" s="68"/>
      <c r="K1" s="68"/>
      <c r="L1" s="68"/>
      <c r="M1" s="68"/>
      <c r="N1" s="68"/>
    </row>
    <row r="2" spans="1:17" ht="19.5" customHeight="1" x14ac:dyDescent="0.25">
      <c r="A2" s="70" t="s">
        <v>30</v>
      </c>
      <c r="B2" s="70"/>
      <c r="C2" s="70"/>
      <c r="D2" s="70"/>
      <c r="E2" s="70"/>
      <c r="F2" s="70"/>
      <c r="G2" s="70"/>
      <c r="H2" s="70"/>
      <c r="I2" s="70"/>
      <c r="J2" s="70"/>
      <c r="K2" s="70"/>
      <c r="L2" s="70"/>
      <c r="M2" s="70"/>
      <c r="N2" s="70"/>
    </row>
    <row r="3" spans="1:17" s="17" customFormat="1" ht="19.5" customHeight="1" x14ac:dyDescent="0.25">
      <c r="A3" s="18" t="s">
        <v>34</v>
      </c>
      <c r="B3" s="64">
        <f>C37+H37-D37-I37</f>
        <v>10027290687</v>
      </c>
      <c r="C3" s="64"/>
      <c r="D3" s="16"/>
      <c r="E3" s="16"/>
      <c r="F3" s="16"/>
      <c r="G3" s="16"/>
      <c r="H3" s="16"/>
      <c r="I3" s="16"/>
      <c r="J3" s="16"/>
      <c r="K3" s="16"/>
      <c r="L3" s="16"/>
      <c r="M3" s="20"/>
      <c r="N3" s="16"/>
      <c r="O3" s="48"/>
      <c r="P3" s="48"/>
      <c r="Q3" s="51"/>
    </row>
    <row r="4" spans="1:17" s="17" customFormat="1" ht="19.5" customHeight="1" x14ac:dyDescent="0.25">
      <c r="A4" s="18" t="s">
        <v>35</v>
      </c>
      <c r="B4" s="64">
        <f>F37+K37</f>
        <v>625814969</v>
      </c>
      <c r="C4" s="69"/>
      <c r="D4" s="16"/>
      <c r="E4" s="16"/>
      <c r="F4" s="16"/>
      <c r="G4" s="16"/>
      <c r="H4" s="16"/>
      <c r="I4" s="16"/>
      <c r="J4" s="16"/>
      <c r="K4" s="16"/>
      <c r="L4" s="16"/>
      <c r="M4" s="20"/>
      <c r="N4" s="16"/>
      <c r="O4" s="48"/>
      <c r="P4" s="48"/>
      <c r="Q4" s="51"/>
    </row>
    <row r="5" spans="1:17" s="17" customFormat="1" ht="19.5" customHeight="1" x14ac:dyDescent="0.25">
      <c r="A5" s="18" t="s">
        <v>73</v>
      </c>
      <c r="B5" s="64">
        <f>B3-B4</f>
        <v>9401475718</v>
      </c>
      <c r="C5" s="69"/>
      <c r="D5" s="16"/>
      <c r="E5" s="16"/>
      <c r="F5" s="16"/>
      <c r="G5" s="16"/>
      <c r="H5" s="16"/>
      <c r="I5" s="16"/>
      <c r="J5" s="16"/>
      <c r="K5" s="16"/>
      <c r="L5" s="16"/>
      <c r="M5" s="20"/>
      <c r="N5" s="16"/>
      <c r="O5" s="48"/>
      <c r="P5" s="48"/>
      <c r="Q5" s="51"/>
    </row>
    <row r="6" spans="1:17" s="17" customFormat="1" ht="19.5" customHeight="1" x14ac:dyDescent="0.25">
      <c r="A6" s="18" t="s">
        <v>68</v>
      </c>
      <c r="B6" s="63">
        <f>B5*1.1</f>
        <v>10341623289.800001</v>
      </c>
      <c r="C6" s="63"/>
      <c r="D6" s="33"/>
      <c r="E6" s="33"/>
      <c r="F6" s="33"/>
      <c r="G6" s="33"/>
      <c r="H6" s="33"/>
      <c r="I6" s="33"/>
      <c r="J6" s="33"/>
      <c r="K6" s="33"/>
      <c r="L6" s="33"/>
      <c r="M6" s="33"/>
      <c r="N6" s="33"/>
      <c r="O6" s="48"/>
      <c r="P6" s="48"/>
      <c r="Q6" s="51"/>
    </row>
    <row r="7" spans="1:17" s="17" customFormat="1" ht="19.5" customHeight="1" x14ac:dyDescent="0.25">
      <c r="A7" s="18" t="s">
        <v>62</v>
      </c>
      <c r="B7" s="64">
        <v>787199370</v>
      </c>
      <c r="C7" s="64"/>
      <c r="D7" s="33"/>
      <c r="E7" s="33"/>
      <c r="F7" s="33"/>
      <c r="G7" s="33"/>
      <c r="H7" s="33"/>
      <c r="I7" s="33"/>
      <c r="J7" s="33"/>
      <c r="K7" s="33"/>
      <c r="L7" s="33"/>
      <c r="M7" s="33"/>
      <c r="N7" s="33"/>
      <c r="O7" s="48"/>
      <c r="P7" s="48"/>
      <c r="Q7" s="51"/>
    </row>
    <row r="8" spans="1:17" s="17" customFormat="1" ht="19.5" customHeight="1" x14ac:dyDescent="0.25">
      <c r="A8" s="18" t="s">
        <v>66</v>
      </c>
      <c r="B8" s="64">
        <v>87905776</v>
      </c>
      <c r="C8" s="64"/>
      <c r="D8" s="33"/>
      <c r="E8" s="33"/>
      <c r="F8" s="33"/>
      <c r="G8" s="33"/>
      <c r="H8" s="33"/>
      <c r="I8" s="33"/>
      <c r="J8" s="33"/>
      <c r="K8" s="33"/>
      <c r="L8" s="33"/>
      <c r="M8" s="33"/>
      <c r="N8" s="33"/>
      <c r="O8" s="48"/>
      <c r="P8" s="48"/>
      <c r="Q8" s="51"/>
    </row>
    <row r="9" spans="1:17" s="17" customFormat="1" ht="19.5" customHeight="1" x14ac:dyDescent="0.25">
      <c r="A9" s="18" t="s">
        <v>69</v>
      </c>
      <c r="B9" s="64">
        <f>B5*0.005</f>
        <v>47007378.590000004</v>
      </c>
      <c r="C9" s="64"/>
      <c r="D9" s="33"/>
      <c r="E9" s="33"/>
      <c r="F9" s="33"/>
      <c r="G9" s="33"/>
      <c r="H9" s="33"/>
      <c r="I9" s="33"/>
      <c r="J9" s="33"/>
      <c r="K9" s="33"/>
      <c r="L9" s="33"/>
      <c r="M9" s="33"/>
      <c r="N9" s="33"/>
      <c r="O9" s="48"/>
      <c r="P9" s="48"/>
      <c r="Q9" s="51"/>
    </row>
    <row r="10" spans="1:17" s="17" customFormat="1" ht="19.5" customHeight="1" x14ac:dyDescent="0.25">
      <c r="A10" s="18" t="s">
        <v>63</v>
      </c>
      <c r="B10" s="63">
        <f>B6-B7-B8-B9</f>
        <v>9419510765.210001</v>
      </c>
      <c r="C10" s="63"/>
      <c r="D10" s="33"/>
      <c r="E10" s="33"/>
      <c r="F10" s="33"/>
      <c r="G10" s="33"/>
      <c r="H10" s="33"/>
      <c r="I10" s="33"/>
      <c r="J10" s="33"/>
      <c r="K10" s="33"/>
      <c r="L10" s="33"/>
      <c r="M10" s="33"/>
      <c r="N10" s="33"/>
      <c r="O10" s="48"/>
      <c r="P10" s="48"/>
      <c r="Q10" s="51"/>
    </row>
    <row r="11" spans="1:17" s="17" customFormat="1" ht="19.5" customHeight="1" x14ac:dyDescent="0.25">
      <c r="A11" s="18" t="s">
        <v>85</v>
      </c>
      <c r="B11" s="63">
        <f>Q37-B7-B9-B8</f>
        <v>1893861919.4100001</v>
      </c>
      <c r="C11" s="63"/>
      <c r="D11" s="33"/>
      <c r="E11" s="33"/>
      <c r="F11" s="33"/>
      <c r="G11" s="33"/>
      <c r="H11" s="33"/>
      <c r="I11" s="33"/>
      <c r="J11" s="33"/>
      <c r="K11" s="33"/>
      <c r="L11" s="33"/>
      <c r="M11" s="33"/>
      <c r="N11" s="33"/>
      <c r="O11" s="48"/>
      <c r="P11" s="48"/>
      <c r="Q11" s="51"/>
    </row>
    <row r="12" spans="1:17" s="17" customFormat="1" ht="19.5" customHeight="1" x14ac:dyDescent="0.25">
      <c r="A12" s="18"/>
      <c r="B12" s="65"/>
      <c r="C12" s="65"/>
      <c r="D12" s="33"/>
      <c r="E12" s="33"/>
      <c r="F12" s="33"/>
      <c r="G12" s="33"/>
      <c r="H12" s="33"/>
      <c r="I12" s="33"/>
      <c r="J12" s="33"/>
      <c r="K12" s="33"/>
      <c r="L12" s="33"/>
      <c r="M12" s="33"/>
      <c r="N12" s="33"/>
      <c r="O12" s="48"/>
      <c r="P12" s="48"/>
      <c r="Q12" s="51"/>
    </row>
    <row r="13" spans="1:17" s="2" customFormat="1" ht="19.5" customHeight="1" x14ac:dyDescent="0.25">
      <c r="A13" s="72" t="s">
        <v>0</v>
      </c>
      <c r="B13" s="71" t="s">
        <v>5</v>
      </c>
      <c r="C13" s="71"/>
      <c r="D13" s="71"/>
      <c r="E13" s="71"/>
      <c r="F13" s="71"/>
      <c r="G13" s="71" t="s">
        <v>6</v>
      </c>
      <c r="H13" s="71"/>
      <c r="I13" s="71"/>
      <c r="J13" s="71"/>
      <c r="K13" s="71"/>
      <c r="L13" s="62" t="s">
        <v>23</v>
      </c>
      <c r="M13" s="62"/>
      <c r="N13" s="62"/>
      <c r="O13" s="62"/>
      <c r="P13" s="62"/>
      <c r="Q13" s="62"/>
    </row>
    <row r="14" spans="1:17" s="2" customFormat="1" ht="15" customHeight="1" x14ac:dyDescent="0.25">
      <c r="A14" s="72"/>
      <c r="B14" s="71" t="s">
        <v>1</v>
      </c>
      <c r="C14" s="71"/>
      <c r="D14" s="71"/>
      <c r="E14" s="61" t="s">
        <v>2</v>
      </c>
      <c r="F14" s="61"/>
      <c r="G14" s="71" t="s">
        <v>1</v>
      </c>
      <c r="H14" s="71"/>
      <c r="I14" s="71"/>
      <c r="J14" s="61" t="s">
        <v>2</v>
      </c>
      <c r="K14" s="61"/>
      <c r="L14" s="66" t="s">
        <v>37</v>
      </c>
      <c r="M14" s="66" t="s">
        <v>38</v>
      </c>
      <c r="N14" s="66" t="s">
        <v>4</v>
      </c>
      <c r="O14" s="61" t="s">
        <v>75</v>
      </c>
      <c r="P14" s="61" t="s">
        <v>76</v>
      </c>
      <c r="Q14" s="61" t="s">
        <v>72</v>
      </c>
    </row>
    <row r="15" spans="1:17" s="4" customFormat="1" ht="34.5" customHeight="1" x14ac:dyDescent="0.25">
      <c r="A15" s="72"/>
      <c r="B15" s="3" t="s">
        <v>3</v>
      </c>
      <c r="C15" s="3" t="s">
        <v>24</v>
      </c>
      <c r="D15" s="3" t="s">
        <v>25</v>
      </c>
      <c r="E15" s="3" t="s">
        <v>3</v>
      </c>
      <c r="F15" s="3" t="s">
        <v>26</v>
      </c>
      <c r="G15" s="3" t="s">
        <v>3</v>
      </c>
      <c r="H15" s="3" t="s">
        <v>27</v>
      </c>
      <c r="I15" s="3" t="s">
        <v>28</v>
      </c>
      <c r="J15" s="3" t="s">
        <v>3</v>
      </c>
      <c r="K15" s="3" t="s">
        <v>29</v>
      </c>
      <c r="L15" s="67"/>
      <c r="M15" s="67"/>
      <c r="N15" s="67"/>
      <c r="O15" s="61"/>
      <c r="P15" s="61"/>
      <c r="Q15" s="61"/>
    </row>
    <row r="16" spans="1:17" s="9" customFormat="1" ht="19.5" customHeight="1" x14ac:dyDescent="0.25">
      <c r="A16" s="5" t="s">
        <v>7</v>
      </c>
      <c r="B16" s="6">
        <v>4010</v>
      </c>
      <c r="C16" s="6">
        <v>352025870</v>
      </c>
      <c r="D16" s="6">
        <v>0</v>
      </c>
      <c r="E16" s="6">
        <v>48</v>
      </c>
      <c r="F16" s="6">
        <v>4213776</v>
      </c>
      <c r="G16" s="6">
        <v>1559</v>
      </c>
      <c r="H16" s="6">
        <v>136859933</v>
      </c>
      <c r="I16" s="6">
        <v>0</v>
      </c>
      <c r="J16" s="6">
        <v>60</v>
      </c>
      <c r="K16" s="6">
        <v>5267220</v>
      </c>
      <c r="L16" s="7">
        <f>B16+G16</f>
        <v>5569</v>
      </c>
      <c r="M16" s="7">
        <f>E16+J16</f>
        <v>108</v>
      </c>
      <c r="N16" s="8">
        <f t="shared" ref="N16:N36" si="0">C16+H16-D16-I16-F16-K16</f>
        <v>479404807</v>
      </c>
      <c r="O16" s="6">
        <v>60900</v>
      </c>
      <c r="P16" s="6">
        <f>L16*O16</f>
        <v>339152100</v>
      </c>
      <c r="Q16" s="49">
        <f>N16-P16</f>
        <v>140252707</v>
      </c>
    </row>
    <row r="17" spans="1:17" s="9" customFormat="1" ht="19.5" customHeight="1" x14ac:dyDescent="0.25">
      <c r="A17" s="5" t="s">
        <v>8</v>
      </c>
      <c r="B17" s="6"/>
      <c r="C17" s="6"/>
      <c r="D17" s="6"/>
      <c r="E17" s="6"/>
      <c r="F17" s="6"/>
      <c r="G17" s="6">
        <v>42</v>
      </c>
      <c r="H17" s="6">
        <v>5498724</v>
      </c>
      <c r="I17" s="6">
        <v>0</v>
      </c>
      <c r="J17" s="10">
        <v>10</v>
      </c>
      <c r="K17" s="7">
        <v>1309220</v>
      </c>
      <c r="L17" s="7">
        <f t="shared" ref="L17:L30" si="1">B17+G17</f>
        <v>42</v>
      </c>
      <c r="M17" s="7">
        <f t="shared" ref="M17:M36" si="2">E17+J17</f>
        <v>10</v>
      </c>
      <c r="N17" s="8">
        <f t="shared" si="0"/>
        <v>4189504</v>
      </c>
      <c r="O17" s="6">
        <v>90825</v>
      </c>
      <c r="P17" s="6">
        <f t="shared" ref="P17:P36" si="3">L17*O17</f>
        <v>3814650</v>
      </c>
      <c r="Q17" s="49">
        <f t="shared" ref="Q17:Q36" si="4">N17-P17</f>
        <v>374854</v>
      </c>
    </row>
    <row r="18" spans="1:17" s="9" customFormat="1" ht="19.5" customHeight="1" x14ac:dyDescent="0.25">
      <c r="A18" s="5" t="s">
        <v>9</v>
      </c>
      <c r="B18" s="6">
        <v>4169</v>
      </c>
      <c r="C18" s="6">
        <v>309548250</v>
      </c>
      <c r="D18" s="6"/>
      <c r="E18" s="10">
        <v>390</v>
      </c>
      <c r="F18" s="7">
        <v>28957500</v>
      </c>
      <c r="G18" s="6">
        <v>1587</v>
      </c>
      <c r="H18" s="6">
        <v>117834750</v>
      </c>
      <c r="I18" s="6"/>
      <c r="J18" s="6">
        <v>93</v>
      </c>
      <c r="K18" s="6">
        <v>6905250</v>
      </c>
      <c r="L18" s="7">
        <f t="shared" si="1"/>
        <v>5756</v>
      </c>
      <c r="M18" s="7">
        <f t="shared" si="2"/>
        <v>483</v>
      </c>
      <c r="N18" s="8">
        <f t="shared" si="0"/>
        <v>391520250</v>
      </c>
      <c r="O18" s="6">
        <v>45000</v>
      </c>
      <c r="P18" s="6">
        <f t="shared" si="3"/>
        <v>259020000</v>
      </c>
      <c r="Q18" s="49">
        <f t="shared" si="4"/>
        <v>132500250</v>
      </c>
    </row>
    <row r="19" spans="1:17" s="9" customFormat="1" ht="19.5" customHeight="1" x14ac:dyDescent="0.25">
      <c r="A19" s="5" t="s">
        <v>10</v>
      </c>
      <c r="B19" s="6">
        <v>1412</v>
      </c>
      <c r="C19" s="6">
        <v>100128190</v>
      </c>
      <c r="D19" s="6"/>
      <c r="E19" s="6">
        <v>391</v>
      </c>
      <c r="F19" s="6">
        <v>27741450</v>
      </c>
      <c r="G19" s="6">
        <v>647</v>
      </c>
      <c r="H19" s="6">
        <v>45904650</v>
      </c>
      <c r="I19" s="6"/>
      <c r="J19" s="6">
        <v>251</v>
      </c>
      <c r="K19" s="6">
        <v>17808450</v>
      </c>
      <c r="L19" s="7">
        <f t="shared" si="1"/>
        <v>2059</v>
      </c>
      <c r="M19" s="7">
        <f t="shared" si="2"/>
        <v>642</v>
      </c>
      <c r="N19" s="8">
        <f t="shared" si="0"/>
        <v>100482940</v>
      </c>
      <c r="O19" s="6">
        <v>43000</v>
      </c>
      <c r="P19" s="6">
        <f t="shared" si="3"/>
        <v>88537000</v>
      </c>
      <c r="Q19" s="49">
        <f t="shared" si="4"/>
        <v>11945940</v>
      </c>
    </row>
    <row r="20" spans="1:17" s="9" customFormat="1" ht="19.5" customHeight="1" x14ac:dyDescent="0.25">
      <c r="A20" s="5" t="s">
        <v>11</v>
      </c>
      <c r="B20" s="6">
        <v>3891</v>
      </c>
      <c r="C20" s="6">
        <v>315791850</v>
      </c>
      <c r="D20" s="6"/>
      <c r="E20" s="6">
        <v>540</v>
      </c>
      <c r="F20" s="6">
        <v>39204000</v>
      </c>
      <c r="G20" s="6">
        <v>703</v>
      </c>
      <c r="H20" s="6">
        <v>61002150</v>
      </c>
      <c r="I20" s="6"/>
      <c r="J20" s="6">
        <v>123</v>
      </c>
      <c r="K20" s="6">
        <v>10998900</v>
      </c>
      <c r="L20" s="7">
        <f t="shared" si="1"/>
        <v>4594</v>
      </c>
      <c r="M20" s="7">
        <f t="shared" si="2"/>
        <v>663</v>
      </c>
      <c r="N20" s="8">
        <f t="shared" si="0"/>
        <v>326591100</v>
      </c>
      <c r="O20" s="6">
        <v>55000</v>
      </c>
      <c r="P20" s="6">
        <f t="shared" si="3"/>
        <v>252670000</v>
      </c>
      <c r="Q20" s="49">
        <f t="shared" si="4"/>
        <v>73921100</v>
      </c>
    </row>
    <row r="21" spans="1:17" s="9" customFormat="1" ht="19.5" customHeight="1" x14ac:dyDescent="0.25">
      <c r="A21" s="5" t="s">
        <v>12</v>
      </c>
      <c r="B21" s="6">
        <v>18045</v>
      </c>
      <c r="C21" s="6">
        <v>1325062395</v>
      </c>
      <c r="D21" s="6"/>
      <c r="E21" s="6">
        <v>255</v>
      </c>
      <c r="F21" s="6">
        <v>18724905</v>
      </c>
      <c r="G21" s="6">
        <v>6587</v>
      </c>
      <c r="H21" s="6">
        <v>483689997</v>
      </c>
      <c r="I21" s="6"/>
      <c r="J21" s="6">
        <v>199</v>
      </c>
      <c r="K21" s="6">
        <v>14612769</v>
      </c>
      <c r="L21" s="7">
        <f t="shared" si="1"/>
        <v>24632</v>
      </c>
      <c r="M21" s="7">
        <f t="shared" si="2"/>
        <v>454</v>
      </c>
      <c r="N21" s="8">
        <f t="shared" si="0"/>
        <v>1775414718</v>
      </c>
      <c r="O21" s="6">
        <v>50059</v>
      </c>
      <c r="P21" s="6">
        <f t="shared" si="3"/>
        <v>1233053288</v>
      </c>
      <c r="Q21" s="49">
        <f t="shared" si="4"/>
        <v>542361430</v>
      </c>
    </row>
    <row r="22" spans="1:17" s="9" customFormat="1" ht="19.5" customHeight="1" x14ac:dyDescent="0.25">
      <c r="A22" s="5" t="s">
        <v>13</v>
      </c>
      <c r="B22" s="6">
        <v>1909</v>
      </c>
      <c r="C22" s="6">
        <v>181477720</v>
      </c>
      <c r="D22" s="6"/>
      <c r="E22" s="10">
        <v>736</v>
      </c>
      <c r="F22" s="7">
        <v>62059520</v>
      </c>
      <c r="G22" s="6">
        <v>352</v>
      </c>
      <c r="H22" s="6">
        <v>36763520</v>
      </c>
      <c r="I22" s="6"/>
      <c r="J22" s="6">
        <v>237</v>
      </c>
      <c r="K22" s="6">
        <v>24853320</v>
      </c>
      <c r="L22" s="7">
        <f t="shared" si="1"/>
        <v>2261</v>
      </c>
      <c r="M22" s="7">
        <f t="shared" si="2"/>
        <v>973</v>
      </c>
      <c r="N22" s="8">
        <f t="shared" si="0"/>
        <v>131328400</v>
      </c>
      <c r="O22" s="6">
        <v>62000</v>
      </c>
      <c r="P22" s="6">
        <f t="shared" si="3"/>
        <v>140182000</v>
      </c>
      <c r="Q22" s="49">
        <f t="shared" si="4"/>
        <v>-8853600</v>
      </c>
    </row>
    <row r="23" spans="1:17" s="9" customFormat="1" ht="19.5" customHeight="1" x14ac:dyDescent="0.25">
      <c r="A23" s="5" t="s">
        <v>14</v>
      </c>
      <c r="B23" s="6">
        <v>25962</v>
      </c>
      <c r="C23" s="6">
        <v>2881577472</v>
      </c>
      <c r="D23" s="6"/>
      <c r="E23" s="6">
        <v>466</v>
      </c>
      <c r="F23" s="6">
        <f>E23*111058</f>
        <v>51753028</v>
      </c>
      <c r="G23" s="6">
        <v>6978</v>
      </c>
      <c r="H23" s="6">
        <v>774896088</v>
      </c>
      <c r="I23" s="6"/>
      <c r="J23" s="6">
        <v>301</v>
      </c>
      <c r="K23" s="6">
        <f>J23*111058</f>
        <v>33428458</v>
      </c>
      <c r="L23" s="7">
        <f t="shared" si="1"/>
        <v>32940</v>
      </c>
      <c r="M23" s="7">
        <f t="shared" si="2"/>
        <v>767</v>
      </c>
      <c r="N23" s="8">
        <f t="shared" si="0"/>
        <v>3571292074</v>
      </c>
      <c r="O23" s="6">
        <v>69375</v>
      </c>
      <c r="P23" s="6">
        <f t="shared" si="3"/>
        <v>2285212500</v>
      </c>
      <c r="Q23" s="49">
        <f t="shared" si="4"/>
        <v>1286079574</v>
      </c>
    </row>
    <row r="24" spans="1:17" s="9" customFormat="1" ht="19.5" customHeight="1" x14ac:dyDescent="0.25">
      <c r="A24" s="5" t="s">
        <v>15</v>
      </c>
      <c r="B24" s="6">
        <v>662</v>
      </c>
      <c r="C24" s="6">
        <v>54268976</v>
      </c>
      <c r="D24" s="6"/>
      <c r="E24" s="6">
        <v>130</v>
      </c>
      <c r="F24" s="6">
        <v>11657610</v>
      </c>
      <c r="G24" s="6">
        <v>365</v>
      </c>
      <c r="H24" s="6">
        <v>29280331</v>
      </c>
      <c r="I24" s="6"/>
      <c r="J24" s="6">
        <v>62</v>
      </c>
      <c r="K24" s="6">
        <f>J24*94013</f>
        <v>5828806</v>
      </c>
      <c r="L24" s="7">
        <f t="shared" si="1"/>
        <v>1027</v>
      </c>
      <c r="M24" s="7">
        <f t="shared" si="2"/>
        <v>192</v>
      </c>
      <c r="N24" s="8">
        <f t="shared" si="0"/>
        <v>66062891</v>
      </c>
      <c r="O24" s="6">
        <v>63750</v>
      </c>
      <c r="P24" s="6">
        <f t="shared" si="3"/>
        <v>65471250</v>
      </c>
      <c r="Q24" s="49">
        <f t="shared" si="4"/>
        <v>591641</v>
      </c>
    </row>
    <row r="25" spans="1:17" s="9" customFormat="1" ht="19.5" customHeight="1" x14ac:dyDescent="0.25">
      <c r="A25" s="5" t="s">
        <v>16</v>
      </c>
      <c r="B25" s="6">
        <v>2579</v>
      </c>
      <c r="C25" s="6">
        <v>153192600</v>
      </c>
      <c r="D25" s="6"/>
      <c r="E25" s="6">
        <v>482</v>
      </c>
      <c r="F25" s="6">
        <f>E25*59400</f>
        <v>28630800</v>
      </c>
      <c r="G25" s="6">
        <v>997</v>
      </c>
      <c r="H25" s="6">
        <v>59221800</v>
      </c>
      <c r="I25" s="6"/>
      <c r="J25" s="6">
        <v>128</v>
      </c>
      <c r="K25" s="6">
        <f>J25*59400</f>
        <v>7603200</v>
      </c>
      <c r="L25" s="7">
        <f t="shared" si="1"/>
        <v>3576</v>
      </c>
      <c r="M25" s="7">
        <f t="shared" si="2"/>
        <v>610</v>
      </c>
      <c r="N25" s="8">
        <f t="shared" si="0"/>
        <v>176180400</v>
      </c>
      <c r="O25" s="6">
        <v>36000</v>
      </c>
      <c r="P25" s="6">
        <f t="shared" si="3"/>
        <v>128736000</v>
      </c>
      <c r="Q25" s="49">
        <f t="shared" si="4"/>
        <v>47444400</v>
      </c>
    </row>
    <row r="26" spans="1:17" s="9" customFormat="1" ht="19.5" customHeight="1" x14ac:dyDescent="0.25">
      <c r="A26" s="5" t="s">
        <v>18</v>
      </c>
      <c r="B26" s="6">
        <v>2537</v>
      </c>
      <c r="C26" s="6">
        <v>154883850</v>
      </c>
      <c r="D26" s="6"/>
      <c r="E26" s="6">
        <v>437</v>
      </c>
      <c r="F26" s="6">
        <f>E26*61050</f>
        <v>26678850</v>
      </c>
      <c r="G26" s="6">
        <v>777</v>
      </c>
      <c r="H26" s="6">
        <v>47435850</v>
      </c>
      <c r="I26" s="6"/>
      <c r="J26" s="6">
        <v>173</v>
      </c>
      <c r="K26" s="6">
        <f>J26*61050</f>
        <v>10561650</v>
      </c>
      <c r="L26" s="7">
        <f t="shared" si="1"/>
        <v>3314</v>
      </c>
      <c r="M26" s="7">
        <f t="shared" si="2"/>
        <v>610</v>
      </c>
      <c r="N26" s="8">
        <f t="shared" si="0"/>
        <v>165079200</v>
      </c>
      <c r="O26" s="6">
        <v>37000</v>
      </c>
      <c r="P26" s="6">
        <f t="shared" si="3"/>
        <v>122618000</v>
      </c>
      <c r="Q26" s="49">
        <f t="shared" si="4"/>
        <v>42461200</v>
      </c>
    </row>
    <row r="27" spans="1:17" s="9" customFormat="1" ht="19.5" customHeight="1" x14ac:dyDescent="0.25">
      <c r="A27" s="5" t="s">
        <v>17</v>
      </c>
      <c r="B27" s="6">
        <v>11684</v>
      </c>
      <c r="C27" s="6">
        <v>586251228</v>
      </c>
      <c r="D27" s="6"/>
      <c r="E27" s="6">
        <v>825</v>
      </c>
      <c r="F27" s="6">
        <f>E27*50182</f>
        <v>41400150</v>
      </c>
      <c r="G27" s="6">
        <v>3477</v>
      </c>
      <c r="H27" s="6">
        <v>174482814</v>
      </c>
      <c r="I27" s="6"/>
      <c r="J27" s="6">
        <v>364</v>
      </c>
      <c r="K27" s="6">
        <f>J27*50182</f>
        <v>18266248</v>
      </c>
      <c r="L27" s="7">
        <f t="shared" si="1"/>
        <v>15161</v>
      </c>
      <c r="M27" s="7">
        <f t="shared" si="2"/>
        <v>1189</v>
      </c>
      <c r="N27" s="8">
        <f t="shared" si="0"/>
        <v>701067644</v>
      </c>
      <c r="O27" s="6">
        <v>35207</v>
      </c>
      <c r="P27" s="6">
        <f t="shared" si="3"/>
        <v>533773327</v>
      </c>
      <c r="Q27" s="49">
        <f t="shared" si="4"/>
        <v>167294317</v>
      </c>
    </row>
    <row r="28" spans="1:17" s="9" customFormat="1" ht="19.5" customHeight="1" x14ac:dyDescent="0.25">
      <c r="A28" s="5" t="s">
        <v>19</v>
      </c>
      <c r="B28" s="6">
        <v>2955</v>
      </c>
      <c r="C28" s="6">
        <v>268930437</v>
      </c>
      <c r="D28" s="6"/>
      <c r="E28" s="6">
        <v>349</v>
      </c>
      <c r="F28" s="6">
        <f>E28*86691</f>
        <v>30255159</v>
      </c>
      <c r="G28" s="6">
        <v>895</v>
      </c>
      <c r="H28" s="6">
        <v>83386387</v>
      </c>
      <c r="I28" s="6"/>
      <c r="J28" s="6">
        <v>110</v>
      </c>
      <c r="K28" s="6">
        <f>J28*86691</f>
        <v>9536010</v>
      </c>
      <c r="L28" s="7">
        <f t="shared" si="1"/>
        <v>3850</v>
      </c>
      <c r="M28" s="7">
        <f t="shared" si="2"/>
        <v>459</v>
      </c>
      <c r="N28" s="8">
        <f t="shared" si="0"/>
        <v>312525655</v>
      </c>
      <c r="O28" s="6">
        <v>64750</v>
      </c>
      <c r="P28" s="6">
        <f t="shared" si="3"/>
        <v>249287500</v>
      </c>
      <c r="Q28" s="49">
        <f t="shared" si="4"/>
        <v>63238155</v>
      </c>
    </row>
    <row r="29" spans="1:17" s="9" customFormat="1" ht="19.5" customHeight="1" x14ac:dyDescent="0.25">
      <c r="A29" s="5" t="s">
        <v>20</v>
      </c>
      <c r="B29" s="6">
        <v>15932</v>
      </c>
      <c r="C29" s="6">
        <v>732872000</v>
      </c>
      <c r="D29" s="6"/>
      <c r="E29" s="6">
        <v>646</v>
      </c>
      <c r="F29" s="6">
        <f>E29*46000</f>
        <v>29716000</v>
      </c>
      <c r="G29" s="6">
        <v>2507</v>
      </c>
      <c r="H29" s="6">
        <v>115322000</v>
      </c>
      <c r="I29" s="6"/>
      <c r="J29" s="6">
        <v>233</v>
      </c>
      <c r="K29" s="6">
        <f>J29*46000</f>
        <v>10718000</v>
      </c>
      <c r="L29" s="7">
        <f t="shared" si="1"/>
        <v>18439</v>
      </c>
      <c r="M29" s="7">
        <f t="shared" si="2"/>
        <v>879</v>
      </c>
      <c r="N29" s="8">
        <f t="shared" si="0"/>
        <v>807760000</v>
      </c>
      <c r="O29" s="6">
        <v>32460</v>
      </c>
      <c r="P29" s="6">
        <f t="shared" si="3"/>
        <v>598529940</v>
      </c>
      <c r="Q29" s="49">
        <f t="shared" si="4"/>
        <v>209230060</v>
      </c>
    </row>
    <row r="30" spans="1:17" s="9" customFormat="1" ht="19.5" customHeight="1" x14ac:dyDescent="0.25">
      <c r="A30" s="5" t="s">
        <v>21</v>
      </c>
      <c r="B30" s="6">
        <v>4048</v>
      </c>
      <c r="C30" s="6">
        <v>225048560</v>
      </c>
      <c r="D30" s="6"/>
      <c r="E30" s="6">
        <v>105</v>
      </c>
      <c r="F30" s="6">
        <f>E30*55595</f>
        <v>5837475</v>
      </c>
      <c r="G30" s="6">
        <v>3861</v>
      </c>
      <c r="H30" s="6">
        <v>214652295</v>
      </c>
      <c r="I30" s="6"/>
      <c r="J30" s="6">
        <v>483</v>
      </c>
      <c r="K30" s="6">
        <f>J30*55595</f>
        <v>26852385</v>
      </c>
      <c r="L30" s="7">
        <f t="shared" si="1"/>
        <v>7909</v>
      </c>
      <c r="M30" s="7">
        <f t="shared" si="2"/>
        <v>588</v>
      </c>
      <c r="N30" s="8">
        <f t="shared" si="0"/>
        <v>407010995</v>
      </c>
      <c r="O30" s="6">
        <v>36091</v>
      </c>
      <c r="P30" s="6">
        <f t="shared" si="3"/>
        <v>285443719</v>
      </c>
      <c r="Q30" s="49">
        <f t="shared" si="4"/>
        <v>121567276</v>
      </c>
    </row>
    <row r="31" spans="1:17" s="9" customFormat="1" ht="19.5" customHeight="1" x14ac:dyDescent="0.25">
      <c r="A31" s="5" t="s">
        <v>39</v>
      </c>
      <c r="B31" s="6"/>
      <c r="C31" s="6"/>
      <c r="D31" s="6"/>
      <c r="E31" s="6">
        <v>24</v>
      </c>
      <c r="F31" s="6">
        <v>1470000</v>
      </c>
      <c r="G31" s="6"/>
      <c r="H31" s="6"/>
      <c r="I31" s="6"/>
      <c r="J31" s="6">
        <v>1</v>
      </c>
      <c r="K31" s="6">
        <v>61250</v>
      </c>
      <c r="L31" s="7"/>
      <c r="M31" s="7">
        <f t="shared" si="2"/>
        <v>25</v>
      </c>
      <c r="N31" s="8">
        <f t="shared" si="0"/>
        <v>-1531250</v>
      </c>
      <c r="O31" s="6">
        <v>0</v>
      </c>
      <c r="P31" s="6">
        <f t="shared" si="3"/>
        <v>0</v>
      </c>
      <c r="Q31" s="49">
        <f t="shared" si="4"/>
        <v>-1531250</v>
      </c>
    </row>
    <row r="32" spans="1:17" s="9" customFormat="1" ht="19.5" customHeight="1" x14ac:dyDescent="0.25">
      <c r="A32" s="5" t="s">
        <v>40</v>
      </c>
      <c r="B32" s="6"/>
      <c r="C32" s="6"/>
      <c r="D32" s="6"/>
      <c r="E32" s="6">
        <v>21</v>
      </c>
      <c r="F32" s="6">
        <v>1286250</v>
      </c>
      <c r="G32" s="6"/>
      <c r="H32" s="6"/>
      <c r="I32" s="6"/>
      <c r="J32" s="6"/>
      <c r="K32" s="6"/>
      <c r="L32" s="7"/>
      <c r="M32" s="7">
        <f t="shared" si="2"/>
        <v>21</v>
      </c>
      <c r="N32" s="8">
        <f t="shared" si="0"/>
        <v>-1286250</v>
      </c>
      <c r="O32" s="6">
        <v>0</v>
      </c>
      <c r="P32" s="6">
        <f t="shared" si="3"/>
        <v>0</v>
      </c>
      <c r="Q32" s="49">
        <f t="shared" si="4"/>
        <v>-1286250</v>
      </c>
    </row>
    <row r="33" spans="1:17" s="9" customFormat="1" ht="19.5" customHeight="1" x14ac:dyDescent="0.25">
      <c r="A33" s="5" t="s">
        <v>41</v>
      </c>
      <c r="B33" s="6"/>
      <c r="C33" s="6"/>
      <c r="D33" s="6"/>
      <c r="E33" s="6">
        <v>11</v>
      </c>
      <c r="F33" s="6">
        <v>673750</v>
      </c>
      <c r="G33" s="6"/>
      <c r="H33" s="6"/>
      <c r="I33" s="6"/>
      <c r="J33" s="6">
        <v>1</v>
      </c>
      <c r="K33" s="6">
        <v>61250</v>
      </c>
      <c r="L33" s="7"/>
      <c r="M33" s="7">
        <f t="shared" si="2"/>
        <v>12</v>
      </c>
      <c r="N33" s="8">
        <f t="shared" si="0"/>
        <v>-735000</v>
      </c>
      <c r="O33" s="6">
        <v>0</v>
      </c>
      <c r="P33" s="6">
        <f t="shared" si="3"/>
        <v>0</v>
      </c>
      <c r="Q33" s="49">
        <f t="shared" si="4"/>
        <v>-735000</v>
      </c>
    </row>
    <row r="34" spans="1:17" s="9" customFormat="1" ht="19.5" customHeight="1" x14ac:dyDescent="0.25">
      <c r="A34" s="5" t="s">
        <v>42</v>
      </c>
      <c r="B34" s="6"/>
      <c r="C34" s="6"/>
      <c r="D34" s="6"/>
      <c r="E34" s="6">
        <v>17</v>
      </c>
      <c r="F34" s="6">
        <v>3012196</v>
      </c>
      <c r="G34" s="6"/>
      <c r="H34" s="6"/>
      <c r="I34" s="6"/>
      <c r="J34" s="6">
        <v>3</v>
      </c>
      <c r="K34" s="6">
        <v>531564</v>
      </c>
      <c r="L34" s="7"/>
      <c r="M34" s="7">
        <f t="shared" si="2"/>
        <v>20</v>
      </c>
      <c r="N34" s="8">
        <f t="shared" si="0"/>
        <v>-3543760</v>
      </c>
      <c r="O34" s="6">
        <v>0</v>
      </c>
      <c r="P34" s="6">
        <f t="shared" si="3"/>
        <v>0</v>
      </c>
      <c r="Q34" s="49">
        <f t="shared" si="4"/>
        <v>-3543760</v>
      </c>
    </row>
    <row r="35" spans="1:17" s="9" customFormat="1" ht="19.5" customHeight="1" x14ac:dyDescent="0.25">
      <c r="A35" s="5" t="s">
        <v>43</v>
      </c>
      <c r="B35" s="6"/>
      <c r="C35" s="6"/>
      <c r="D35" s="6"/>
      <c r="E35" s="6">
        <v>1</v>
      </c>
      <c r="F35" s="6">
        <v>352350</v>
      </c>
      <c r="G35" s="6"/>
      <c r="H35" s="6"/>
      <c r="I35" s="6"/>
      <c r="J35" s="6">
        <v>8</v>
      </c>
      <c r="K35" s="6">
        <f>J35*F35</f>
        <v>2818800</v>
      </c>
      <c r="L35" s="7"/>
      <c r="M35" s="7">
        <f t="shared" si="2"/>
        <v>9</v>
      </c>
      <c r="N35" s="8">
        <f t="shared" si="0"/>
        <v>-3171150</v>
      </c>
      <c r="O35" s="6">
        <v>0</v>
      </c>
      <c r="P35" s="6">
        <f t="shared" si="3"/>
        <v>0</v>
      </c>
      <c r="Q35" s="49">
        <f t="shared" si="4"/>
        <v>-3171150</v>
      </c>
    </row>
    <row r="36" spans="1:17" s="9" customFormat="1" ht="19.5" customHeight="1" x14ac:dyDescent="0.25">
      <c r="A36" s="5" t="s">
        <v>44</v>
      </c>
      <c r="B36" s="6"/>
      <c r="C36" s="6"/>
      <c r="D36" s="6"/>
      <c r="E36" s="6">
        <v>6</v>
      </c>
      <c r="F36" s="6">
        <v>1190700</v>
      </c>
      <c r="G36" s="6"/>
      <c r="H36" s="6"/>
      <c r="I36" s="6"/>
      <c r="J36" s="6">
        <v>15</v>
      </c>
      <c r="K36" s="6">
        <v>2976750</v>
      </c>
      <c r="L36" s="7"/>
      <c r="M36" s="7">
        <f t="shared" si="2"/>
        <v>21</v>
      </c>
      <c r="N36" s="8">
        <f t="shared" si="0"/>
        <v>-4167450</v>
      </c>
      <c r="O36" s="6">
        <v>0</v>
      </c>
      <c r="P36" s="6">
        <f t="shared" si="3"/>
        <v>0</v>
      </c>
      <c r="Q36" s="49">
        <f t="shared" si="4"/>
        <v>-4167450</v>
      </c>
    </row>
    <row r="37" spans="1:17" s="13" customFormat="1" ht="20.25" customHeight="1" x14ac:dyDescent="0.25">
      <c r="A37" s="11" t="s">
        <v>22</v>
      </c>
      <c r="B37" s="12">
        <f>SUM(B16:B36)</f>
        <v>99795</v>
      </c>
      <c r="C37" s="12">
        <f t="shared" ref="C37:N37" si="5">SUM(C16:C36)</f>
        <v>7641059398</v>
      </c>
      <c r="D37" s="12">
        <f t="shared" si="5"/>
        <v>0</v>
      </c>
      <c r="E37" s="12">
        <f t="shared" si="5"/>
        <v>5880</v>
      </c>
      <c r="F37" s="12">
        <f t="shared" si="5"/>
        <v>414815469</v>
      </c>
      <c r="G37" s="12">
        <f t="shared" si="5"/>
        <v>31334</v>
      </c>
      <c r="H37" s="12">
        <f t="shared" si="5"/>
        <v>2386231289</v>
      </c>
      <c r="I37" s="12">
        <f t="shared" si="5"/>
        <v>0</v>
      </c>
      <c r="J37" s="12">
        <f t="shared" si="5"/>
        <v>2855</v>
      </c>
      <c r="K37" s="12">
        <f t="shared" si="5"/>
        <v>210999500</v>
      </c>
      <c r="L37" s="12">
        <f t="shared" si="5"/>
        <v>131129</v>
      </c>
      <c r="M37" s="12">
        <f t="shared" si="5"/>
        <v>8735</v>
      </c>
      <c r="N37" s="12">
        <f t="shared" si="5"/>
        <v>9401475718</v>
      </c>
      <c r="O37" s="49"/>
      <c r="P37" s="49"/>
      <c r="Q37" s="49">
        <f>SUM(Q16:Q36)</f>
        <v>2815974444</v>
      </c>
    </row>
  </sheetData>
  <mergeCells count="26">
    <mergeCell ref="A13:A15"/>
    <mergeCell ref="B13:F13"/>
    <mergeCell ref="G13:K13"/>
    <mergeCell ref="G14:I14"/>
    <mergeCell ref="J14:K14"/>
    <mergeCell ref="A1:N1"/>
    <mergeCell ref="B3:C3"/>
    <mergeCell ref="B4:C4"/>
    <mergeCell ref="B5:C5"/>
    <mergeCell ref="A2:N2"/>
    <mergeCell ref="B7:C7"/>
    <mergeCell ref="B12:C12"/>
    <mergeCell ref="B9:C9"/>
    <mergeCell ref="B10:C10"/>
    <mergeCell ref="B6:C6"/>
    <mergeCell ref="B8:C8"/>
    <mergeCell ref="Q14:Q15"/>
    <mergeCell ref="P14:P15"/>
    <mergeCell ref="O14:O15"/>
    <mergeCell ref="L13:Q13"/>
    <mergeCell ref="B11:C11"/>
    <mergeCell ref="N14:N15"/>
    <mergeCell ref="L14:L15"/>
    <mergeCell ref="B14:D14"/>
    <mergeCell ref="E14:F14"/>
    <mergeCell ref="M14:M15"/>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opLeftCell="A3" zoomScale="80" zoomScaleNormal="80" workbookViewId="0">
      <selection activeCell="B10" sqref="B10:C10"/>
    </sheetView>
  </sheetViews>
  <sheetFormatPr defaultRowHeight="15.75" x14ac:dyDescent="0.25"/>
  <cols>
    <col min="1" max="1" width="48" style="1" customWidth="1"/>
    <col min="2" max="2" width="9.85546875" style="14" customWidth="1"/>
    <col min="3" max="3" width="19.7109375" style="14" customWidth="1"/>
    <col min="4" max="4" width="14.85546875" style="14" customWidth="1"/>
    <col min="5" max="5" width="9.28515625" style="14" customWidth="1"/>
    <col min="6" max="6" width="15.5703125" style="14" customWidth="1"/>
    <col min="7" max="7" width="9.140625" style="14" customWidth="1"/>
    <col min="8" max="8" width="19.42578125" style="14" customWidth="1"/>
    <col min="9" max="9" width="13.42578125" style="14" customWidth="1"/>
    <col min="10" max="10" width="10.5703125" style="14" customWidth="1"/>
    <col min="11" max="11" width="15.140625" style="14" customWidth="1"/>
    <col min="12" max="13" width="11.140625" style="1" customWidth="1"/>
    <col min="14" max="14" width="18.5703125" style="15" customWidth="1"/>
    <col min="15" max="15" width="12" style="14" customWidth="1"/>
    <col min="16" max="16" width="16.140625" style="14" customWidth="1"/>
    <col min="17" max="17" width="18.28515625" style="50" customWidth="1"/>
    <col min="18" max="16384" width="9.140625" style="1"/>
  </cols>
  <sheetData>
    <row r="1" spans="1:17" ht="19.5" customHeight="1" x14ac:dyDescent="0.3">
      <c r="A1" s="68" t="s">
        <v>58</v>
      </c>
      <c r="B1" s="68"/>
      <c r="C1" s="68"/>
      <c r="D1" s="68"/>
      <c r="E1" s="68"/>
      <c r="F1" s="68"/>
      <c r="G1" s="68"/>
      <c r="H1" s="68"/>
      <c r="I1" s="68"/>
      <c r="J1" s="68"/>
      <c r="K1" s="68"/>
      <c r="L1" s="68"/>
      <c r="M1" s="68"/>
      <c r="N1" s="68"/>
    </row>
    <row r="2" spans="1:17" ht="19.5" customHeight="1" x14ac:dyDescent="0.25">
      <c r="A2" s="70" t="s">
        <v>30</v>
      </c>
      <c r="B2" s="70"/>
      <c r="C2" s="70"/>
      <c r="D2" s="70"/>
      <c r="E2" s="70"/>
      <c r="F2" s="70"/>
      <c r="G2" s="70"/>
      <c r="H2" s="70"/>
      <c r="I2" s="70"/>
      <c r="J2" s="70"/>
      <c r="K2" s="70"/>
      <c r="L2" s="70"/>
      <c r="M2" s="70"/>
      <c r="N2" s="70"/>
    </row>
    <row r="3" spans="1:17" s="17" customFormat="1" ht="19.5" customHeight="1" x14ac:dyDescent="0.25">
      <c r="A3" s="18" t="s">
        <v>34</v>
      </c>
      <c r="B3" s="64">
        <f>C39+H39-D39-I39</f>
        <v>8329590885</v>
      </c>
      <c r="C3" s="64"/>
      <c r="D3" s="20"/>
      <c r="E3" s="20"/>
      <c r="F3" s="20"/>
      <c r="G3" s="20"/>
      <c r="H3" s="20"/>
      <c r="I3" s="20"/>
      <c r="J3" s="20"/>
      <c r="K3" s="20"/>
      <c r="L3" s="20"/>
      <c r="M3" s="20"/>
      <c r="N3" s="20"/>
      <c r="O3" s="48"/>
      <c r="P3" s="48"/>
      <c r="Q3" s="51"/>
    </row>
    <row r="4" spans="1:17" s="17" customFormat="1" ht="19.5" customHeight="1" x14ac:dyDescent="0.25">
      <c r="A4" s="18" t="s">
        <v>35</v>
      </c>
      <c r="B4" s="64">
        <f>F39+K39</f>
        <v>885382450</v>
      </c>
      <c r="C4" s="69"/>
      <c r="D4" s="20"/>
      <c r="E4" s="20"/>
      <c r="F4" s="20"/>
      <c r="G4" s="20"/>
      <c r="H4" s="20"/>
      <c r="I4" s="20"/>
      <c r="J4" s="20"/>
      <c r="K4" s="20"/>
      <c r="L4" s="20"/>
      <c r="M4" s="20"/>
      <c r="N4" s="20"/>
      <c r="O4" s="48"/>
      <c r="P4" s="48"/>
      <c r="Q4" s="51"/>
    </row>
    <row r="5" spans="1:17" s="17" customFormat="1" ht="19.5" customHeight="1" x14ac:dyDescent="0.25">
      <c r="A5" s="18" t="s">
        <v>36</v>
      </c>
      <c r="B5" s="64">
        <f>B3-B4</f>
        <v>7444208435</v>
      </c>
      <c r="C5" s="69"/>
      <c r="D5" s="20"/>
      <c r="E5" s="20"/>
      <c r="F5" s="20"/>
      <c r="G5" s="20"/>
      <c r="H5" s="20"/>
      <c r="I5" s="20"/>
      <c r="J5" s="20"/>
      <c r="K5" s="20"/>
      <c r="L5" s="20"/>
      <c r="M5" s="20"/>
      <c r="N5" s="20"/>
      <c r="O5" s="48"/>
      <c r="P5" s="48"/>
      <c r="Q5" s="51"/>
    </row>
    <row r="6" spans="1:17" s="17" customFormat="1" ht="19.5" customHeight="1" x14ac:dyDescent="0.25">
      <c r="A6" s="18" t="s">
        <v>68</v>
      </c>
      <c r="B6" s="63">
        <f>B5*1.08</f>
        <v>8039745109.8000002</v>
      </c>
      <c r="C6" s="63"/>
      <c r="D6" s="33"/>
      <c r="E6" s="33"/>
      <c r="F6" s="33"/>
      <c r="G6" s="33"/>
      <c r="H6" s="33"/>
      <c r="I6" s="33"/>
      <c r="J6" s="33"/>
      <c r="K6" s="33"/>
      <c r="L6" s="33"/>
      <c r="M6" s="33"/>
      <c r="N6" s="33"/>
      <c r="O6" s="48"/>
      <c r="P6" s="48"/>
      <c r="Q6" s="51"/>
    </row>
    <row r="7" spans="1:17" s="17" customFormat="1" ht="19.5" customHeight="1" x14ac:dyDescent="0.25">
      <c r="A7" s="18" t="s">
        <v>62</v>
      </c>
      <c r="B7" s="64">
        <v>787199370</v>
      </c>
      <c r="C7" s="64"/>
      <c r="D7" s="33"/>
      <c r="E7" s="33"/>
      <c r="F7" s="33"/>
      <c r="G7" s="33"/>
      <c r="H7" s="33"/>
      <c r="I7" s="33"/>
      <c r="J7" s="33"/>
      <c r="K7" s="33"/>
      <c r="L7" s="33"/>
      <c r="M7" s="33"/>
      <c r="N7" s="33"/>
      <c r="O7" s="48"/>
      <c r="P7" s="48"/>
      <c r="Q7" s="51"/>
    </row>
    <row r="8" spans="1:17" s="17" customFormat="1" ht="19.5" customHeight="1" x14ac:dyDescent="0.25">
      <c r="A8" s="18" t="s">
        <v>66</v>
      </c>
      <c r="B8" s="64">
        <f>25485343+15562828+19242905</f>
        <v>60291076</v>
      </c>
      <c r="C8" s="64"/>
      <c r="D8" s="33"/>
      <c r="E8" s="33"/>
      <c r="F8" s="33"/>
      <c r="G8" s="33"/>
      <c r="H8" s="33"/>
      <c r="I8" s="33"/>
      <c r="J8" s="33"/>
      <c r="K8" s="33"/>
      <c r="L8" s="33"/>
      <c r="M8" s="33"/>
      <c r="N8" s="33"/>
      <c r="O8" s="48"/>
      <c r="P8" s="48"/>
      <c r="Q8" s="51"/>
    </row>
    <row r="9" spans="1:17" s="17" customFormat="1" ht="19.5" customHeight="1" x14ac:dyDescent="0.25">
      <c r="A9" s="18" t="s">
        <v>69</v>
      </c>
      <c r="B9" s="64">
        <f>B5*0.005</f>
        <v>37221042.175000004</v>
      </c>
      <c r="C9" s="64"/>
      <c r="D9" s="33"/>
      <c r="E9" s="33"/>
      <c r="F9" s="33"/>
      <c r="G9" s="33"/>
      <c r="H9" s="33"/>
      <c r="I9" s="33"/>
      <c r="J9" s="33"/>
      <c r="K9" s="33"/>
      <c r="L9" s="33"/>
      <c r="M9" s="33"/>
      <c r="N9" s="33"/>
      <c r="O9" s="48"/>
      <c r="P9" s="48"/>
      <c r="Q9" s="51"/>
    </row>
    <row r="10" spans="1:17" s="17" customFormat="1" ht="19.5" customHeight="1" x14ac:dyDescent="0.25">
      <c r="A10" s="18" t="s">
        <v>63</v>
      </c>
      <c r="B10" s="63">
        <f>B6-B7-B8-B9</f>
        <v>7155033621.625</v>
      </c>
      <c r="C10" s="63"/>
      <c r="D10" s="33"/>
      <c r="E10" s="33"/>
      <c r="F10" s="33"/>
      <c r="G10" s="33"/>
      <c r="H10" s="33"/>
      <c r="I10" s="33"/>
      <c r="J10" s="33"/>
      <c r="K10" s="33"/>
      <c r="L10" s="33"/>
      <c r="M10" s="33"/>
      <c r="N10" s="33"/>
      <c r="O10" s="48"/>
      <c r="P10" s="48"/>
      <c r="Q10" s="51"/>
    </row>
    <row r="11" spans="1:17" s="17" customFormat="1" ht="19.5" customHeight="1" x14ac:dyDescent="0.25">
      <c r="A11" s="18" t="s">
        <v>77</v>
      </c>
      <c r="B11" s="63">
        <f>Q39-B7-B9-B8</f>
        <v>1058623884.825</v>
      </c>
      <c r="C11" s="63"/>
      <c r="D11" s="33"/>
      <c r="E11" s="33"/>
      <c r="F11" s="33"/>
      <c r="G11" s="33"/>
      <c r="H11" s="33"/>
      <c r="I11" s="33"/>
      <c r="J11" s="33"/>
      <c r="K11" s="33"/>
      <c r="L11" s="33"/>
      <c r="M11" s="33"/>
      <c r="N11" s="33"/>
      <c r="O11" s="48"/>
      <c r="P11" s="48"/>
      <c r="Q11" s="51"/>
    </row>
    <row r="12" spans="1:17" s="17" customFormat="1" ht="19.5" customHeight="1" x14ac:dyDescent="0.25">
      <c r="A12" s="18"/>
      <c r="B12" s="32"/>
      <c r="C12" s="32"/>
      <c r="D12" s="33"/>
      <c r="E12" s="33"/>
      <c r="F12" s="33"/>
      <c r="G12" s="33"/>
      <c r="H12" s="33"/>
      <c r="I12" s="33"/>
      <c r="J12" s="33"/>
      <c r="K12" s="33"/>
      <c r="L12" s="33"/>
      <c r="M12" s="33"/>
      <c r="N12" s="33"/>
      <c r="O12" s="48"/>
      <c r="P12" s="48"/>
      <c r="Q12" s="51"/>
    </row>
    <row r="13" spans="1:17" s="2" customFormat="1" ht="19.5" customHeight="1" x14ac:dyDescent="0.25">
      <c r="A13" s="72" t="s">
        <v>0</v>
      </c>
      <c r="B13" s="71" t="s">
        <v>5</v>
      </c>
      <c r="C13" s="71"/>
      <c r="D13" s="71"/>
      <c r="E13" s="71"/>
      <c r="F13" s="71"/>
      <c r="G13" s="71" t="s">
        <v>6</v>
      </c>
      <c r="H13" s="71"/>
      <c r="I13" s="71"/>
      <c r="J13" s="71"/>
      <c r="K13" s="71"/>
      <c r="L13" s="72" t="s">
        <v>23</v>
      </c>
      <c r="M13" s="72"/>
      <c r="N13" s="72"/>
      <c r="O13" s="72"/>
      <c r="P13" s="72"/>
      <c r="Q13" s="72"/>
    </row>
    <row r="14" spans="1:17" s="2" customFormat="1" ht="15" customHeight="1" x14ac:dyDescent="0.25">
      <c r="A14" s="72"/>
      <c r="B14" s="71" t="s">
        <v>1</v>
      </c>
      <c r="C14" s="71"/>
      <c r="D14" s="71"/>
      <c r="E14" s="61" t="s">
        <v>2</v>
      </c>
      <c r="F14" s="61"/>
      <c r="G14" s="71" t="s">
        <v>1</v>
      </c>
      <c r="H14" s="71"/>
      <c r="I14" s="71"/>
      <c r="J14" s="61" t="s">
        <v>2</v>
      </c>
      <c r="K14" s="61"/>
      <c r="L14" s="73" t="s">
        <v>37</v>
      </c>
      <c r="M14" s="73" t="s">
        <v>38</v>
      </c>
      <c r="N14" s="73" t="s">
        <v>4</v>
      </c>
      <c r="O14" s="61" t="s">
        <v>75</v>
      </c>
      <c r="P14" s="61" t="s">
        <v>76</v>
      </c>
      <c r="Q14" s="61" t="s">
        <v>72</v>
      </c>
    </row>
    <row r="15" spans="1:17" s="4" customFormat="1" ht="34.5" customHeight="1" x14ac:dyDescent="0.25">
      <c r="A15" s="72"/>
      <c r="B15" s="21" t="s">
        <v>3</v>
      </c>
      <c r="C15" s="21" t="s">
        <v>24</v>
      </c>
      <c r="D15" s="21" t="s">
        <v>25</v>
      </c>
      <c r="E15" s="21" t="s">
        <v>3</v>
      </c>
      <c r="F15" s="21" t="s">
        <v>26</v>
      </c>
      <c r="G15" s="21" t="s">
        <v>3</v>
      </c>
      <c r="H15" s="21" t="s">
        <v>27</v>
      </c>
      <c r="I15" s="21" t="s">
        <v>28</v>
      </c>
      <c r="J15" s="21" t="s">
        <v>3</v>
      </c>
      <c r="K15" s="21" t="s">
        <v>29</v>
      </c>
      <c r="L15" s="67"/>
      <c r="M15" s="67"/>
      <c r="N15" s="67"/>
      <c r="O15" s="61"/>
      <c r="P15" s="61"/>
      <c r="Q15" s="61"/>
    </row>
    <row r="16" spans="1:17" s="9" customFormat="1" ht="19.5" customHeight="1" x14ac:dyDescent="0.25">
      <c r="A16" s="5" t="s">
        <v>7</v>
      </c>
      <c r="B16" s="6">
        <v>4345</v>
      </c>
      <c r="C16" s="6">
        <v>381434515</v>
      </c>
      <c r="D16" s="6">
        <v>0</v>
      </c>
      <c r="E16" s="6">
        <v>80</v>
      </c>
      <c r="F16" s="6">
        <v>7022960</v>
      </c>
      <c r="G16" s="6">
        <v>3044</v>
      </c>
      <c r="H16" s="6">
        <v>267223628</v>
      </c>
      <c r="I16" s="6">
        <v>0</v>
      </c>
      <c r="J16" s="6">
        <v>113</v>
      </c>
      <c r="K16" s="6">
        <v>9919931</v>
      </c>
      <c r="L16" s="7">
        <f>B16+G16</f>
        <v>7389</v>
      </c>
      <c r="M16" s="7">
        <f>E16+J16</f>
        <v>193</v>
      </c>
      <c r="N16" s="8">
        <f t="shared" ref="N16:N38" si="0">C16+H16-D16-I16-F16-K16</f>
        <v>631715252</v>
      </c>
      <c r="O16" s="6">
        <v>60900</v>
      </c>
      <c r="P16" s="6">
        <f>L16*O16</f>
        <v>449990100</v>
      </c>
      <c r="Q16" s="49">
        <f>N16-P16</f>
        <v>181725152</v>
      </c>
    </row>
    <row r="17" spans="1:17" s="9" customFormat="1" ht="19.5" customHeight="1" x14ac:dyDescent="0.25">
      <c r="A17" s="5" t="s">
        <v>8</v>
      </c>
      <c r="B17" s="6"/>
      <c r="C17" s="6"/>
      <c r="D17" s="6"/>
      <c r="E17" s="6"/>
      <c r="F17" s="6"/>
      <c r="G17" s="6">
        <v>226</v>
      </c>
      <c r="H17" s="6">
        <v>29588372</v>
      </c>
      <c r="I17" s="6">
        <v>0</v>
      </c>
      <c r="J17" s="10">
        <v>6</v>
      </c>
      <c r="K17" s="7">
        <v>785532</v>
      </c>
      <c r="L17" s="7">
        <f t="shared" ref="L17:L38" si="1">B17+G17</f>
        <v>226</v>
      </c>
      <c r="M17" s="7">
        <f t="shared" ref="M17:M38" si="2">E17+J17</f>
        <v>6</v>
      </c>
      <c r="N17" s="8">
        <f t="shared" si="0"/>
        <v>28802840</v>
      </c>
      <c r="O17" s="6">
        <v>90825</v>
      </c>
      <c r="P17" s="6">
        <f t="shared" ref="P17:P38" si="3">L17*O17</f>
        <v>20526450</v>
      </c>
      <c r="Q17" s="49">
        <f t="shared" ref="Q17:Q38" si="4">N17-P17</f>
        <v>8276390</v>
      </c>
    </row>
    <row r="18" spans="1:17" s="9" customFormat="1" ht="19.5" customHeight="1" x14ac:dyDescent="0.25">
      <c r="A18" s="5" t="s">
        <v>9</v>
      </c>
      <c r="B18" s="6">
        <v>2433</v>
      </c>
      <c r="C18" s="6">
        <v>180650250</v>
      </c>
      <c r="D18" s="6">
        <v>0</v>
      </c>
      <c r="E18" s="10">
        <v>417</v>
      </c>
      <c r="F18" s="7">
        <v>30962250</v>
      </c>
      <c r="G18" s="6">
        <v>865</v>
      </c>
      <c r="H18" s="6">
        <v>64226250</v>
      </c>
      <c r="I18" s="6">
        <v>0</v>
      </c>
      <c r="J18" s="6">
        <v>144</v>
      </c>
      <c r="K18" s="6">
        <v>10692000</v>
      </c>
      <c r="L18" s="7">
        <f t="shared" si="1"/>
        <v>3298</v>
      </c>
      <c r="M18" s="7">
        <f t="shared" si="2"/>
        <v>561</v>
      </c>
      <c r="N18" s="8">
        <f t="shared" si="0"/>
        <v>203222250</v>
      </c>
      <c r="O18" s="6">
        <v>45000</v>
      </c>
      <c r="P18" s="6">
        <f t="shared" si="3"/>
        <v>148410000</v>
      </c>
      <c r="Q18" s="49">
        <f t="shared" si="4"/>
        <v>54812250</v>
      </c>
    </row>
    <row r="19" spans="1:17" s="9" customFormat="1" ht="19.5" customHeight="1" x14ac:dyDescent="0.25">
      <c r="A19" s="5" t="s">
        <v>10</v>
      </c>
      <c r="B19" s="6">
        <v>489</v>
      </c>
      <c r="C19" s="6">
        <v>34694550</v>
      </c>
      <c r="D19" s="6">
        <v>0</v>
      </c>
      <c r="E19" s="6">
        <v>458</v>
      </c>
      <c r="F19" s="6">
        <v>32495100</v>
      </c>
      <c r="G19" s="6">
        <v>488</v>
      </c>
      <c r="H19" s="6">
        <v>34623600</v>
      </c>
      <c r="I19" s="6">
        <v>0</v>
      </c>
      <c r="J19" s="6">
        <v>290</v>
      </c>
      <c r="K19" s="6">
        <v>20575500</v>
      </c>
      <c r="L19" s="7">
        <f t="shared" si="1"/>
        <v>977</v>
      </c>
      <c r="M19" s="7">
        <f t="shared" si="2"/>
        <v>748</v>
      </c>
      <c r="N19" s="8">
        <f t="shared" si="0"/>
        <v>16247550</v>
      </c>
      <c r="O19" s="6">
        <v>43000</v>
      </c>
      <c r="P19" s="6">
        <f t="shared" si="3"/>
        <v>42011000</v>
      </c>
      <c r="Q19" s="49">
        <f t="shared" si="4"/>
        <v>-25763450</v>
      </c>
    </row>
    <row r="20" spans="1:17" s="9" customFormat="1" ht="19.5" customHeight="1" x14ac:dyDescent="0.25">
      <c r="A20" s="5" t="s">
        <v>11</v>
      </c>
      <c r="B20" s="6">
        <v>1950</v>
      </c>
      <c r="C20" s="6">
        <v>149629838</v>
      </c>
      <c r="D20" s="6">
        <v>0</v>
      </c>
      <c r="E20" s="6">
        <v>712</v>
      </c>
      <c r="F20" s="6">
        <v>64614000</v>
      </c>
      <c r="G20" s="6">
        <v>416</v>
      </c>
      <c r="H20" s="6">
        <v>34975050</v>
      </c>
      <c r="I20" s="6">
        <v>0</v>
      </c>
      <c r="J20" s="6">
        <v>272</v>
      </c>
      <c r="K20" s="6">
        <v>24684000</v>
      </c>
      <c r="L20" s="7">
        <f t="shared" si="1"/>
        <v>2366</v>
      </c>
      <c r="M20" s="7">
        <f t="shared" si="2"/>
        <v>984</v>
      </c>
      <c r="N20" s="8">
        <f t="shared" si="0"/>
        <v>95306888</v>
      </c>
      <c r="O20" s="6">
        <v>55000</v>
      </c>
      <c r="P20" s="6">
        <f t="shared" si="3"/>
        <v>130130000</v>
      </c>
      <c r="Q20" s="49">
        <f t="shared" si="4"/>
        <v>-34823112</v>
      </c>
    </row>
    <row r="21" spans="1:17" s="9" customFormat="1" ht="19.5" customHeight="1" x14ac:dyDescent="0.25">
      <c r="A21" s="5" t="s">
        <v>12</v>
      </c>
      <c r="B21" s="6">
        <v>15717</v>
      </c>
      <c r="C21" s="6">
        <v>1154115027</v>
      </c>
      <c r="D21" s="6">
        <v>0</v>
      </c>
      <c r="E21" s="6">
        <v>276</v>
      </c>
      <c r="F21" s="6">
        <v>20266956</v>
      </c>
      <c r="G21" s="6">
        <v>8069</v>
      </c>
      <c r="H21" s="6">
        <v>592514739</v>
      </c>
      <c r="I21" s="6">
        <v>0</v>
      </c>
      <c r="J21" s="6">
        <v>152</v>
      </c>
      <c r="K21" s="6">
        <v>11161512</v>
      </c>
      <c r="L21" s="7">
        <f t="shared" si="1"/>
        <v>23786</v>
      </c>
      <c r="M21" s="7">
        <f t="shared" si="2"/>
        <v>428</v>
      </c>
      <c r="N21" s="8">
        <f t="shared" si="0"/>
        <v>1715201298</v>
      </c>
      <c r="O21" s="6">
        <v>50059</v>
      </c>
      <c r="P21" s="6">
        <f t="shared" si="3"/>
        <v>1190703374</v>
      </c>
      <c r="Q21" s="49">
        <f t="shared" si="4"/>
        <v>524497924</v>
      </c>
    </row>
    <row r="22" spans="1:17" s="9" customFormat="1" ht="19.5" customHeight="1" x14ac:dyDescent="0.25">
      <c r="A22" s="5" t="s">
        <v>13</v>
      </c>
      <c r="B22" s="6">
        <v>943</v>
      </c>
      <c r="C22" s="6">
        <v>83840430</v>
      </c>
      <c r="D22" s="6">
        <v>0</v>
      </c>
      <c r="E22" s="10">
        <v>954</v>
      </c>
      <c r="F22" s="7">
        <v>100551600</v>
      </c>
      <c r="G22" s="6">
        <v>182</v>
      </c>
      <c r="H22" s="6">
        <v>18360680</v>
      </c>
      <c r="I22" s="6">
        <v>0</v>
      </c>
      <c r="J22" s="6">
        <v>316</v>
      </c>
      <c r="K22" s="6">
        <v>33179920</v>
      </c>
      <c r="L22" s="7">
        <f t="shared" si="1"/>
        <v>1125</v>
      </c>
      <c r="M22" s="7">
        <f t="shared" si="2"/>
        <v>1270</v>
      </c>
      <c r="N22" s="8">
        <f t="shared" si="0"/>
        <v>-31530410</v>
      </c>
      <c r="O22" s="6">
        <v>62000</v>
      </c>
      <c r="P22" s="6">
        <f t="shared" si="3"/>
        <v>69750000</v>
      </c>
      <c r="Q22" s="49">
        <f t="shared" si="4"/>
        <v>-101280410</v>
      </c>
    </row>
    <row r="23" spans="1:17" s="9" customFormat="1" ht="19.5" customHeight="1" x14ac:dyDescent="0.25">
      <c r="A23" s="5" t="s">
        <v>14</v>
      </c>
      <c r="B23" s="6">
        <v>21840</v>
      </c>
      <c r="C23" s="6">
        <v>2425195752</v>
      </c>
      <c r="D23" s="6">
        <v>0</v>
      </c>
      <c r="E23" s="6">
        <v>521</v>
      </c>
      <c r="F23" s="6">
        <v>57861218</v>
      </c>
      <c r="G23" s="6">
        <v>7963</v>
      </c>
      <c r="H23" s="6">
        <v>884132734</v>
      </c>
      <c r="I23" s="6">
        <v>0</v>
      </c>
      <c r="J23" s="6">
        <v>491</v>
      </c>
      <c r="K23" s="6">
        <v>54529478</v>
      </c>
      <c r="L23" s="7">
        <f t="shared" si="1"/>
        <v>29803</v>
      </c>
      <c r="M23" s="7">
        <f t="shared" si="2"/>
        <v>1012</v>
      </c>
      <c r="N23" s="8">
        <f t="shared" si="0"/>
        <v>3196937790</v>
      </c>
      <c r="O23" s="6">
        <v>69375</v>
      </c>
      <c r="P23" s="6">
        <f t="shared" si="3"/>
        <v>2067583125</v>
      </c>
      <c r="Q23" s="49">
        <f t="shared" si="4"/>
        <v>1129354665</v>
      </c>
    </row>
    <row r="24" spans="1:17" s="9" customFormat="1" ht="19.5" customHeight="1" x14ac:dyDescent="0.25">
      <c r="A24" s="5" t="s">
        <v>15</v>
      </c>
      <c r="B24" s="6">
        <v>566</v>
      </c>
      <c r="C24" s="6">
        <v>52461395</v>
      </c>
      <c r="D24" s="6">
        <v>0</v>
      </c>
      <c r="E24" s="6">
        <v>188</v>
      </c>
      <c r="F24" s="6">
        <v>17674444</v>
      </c>
      <c r="G24" s="6">
        <v>305</v>
      </c>
      <c r="H24" s="6">
        <v>27150949</v>
      </c>
      <c r="I24" s="6">
        <v>0</v>
      </c>
      <c r="J24" s="6">
        <v>153</v>
      </c>
      <c r="K24" s="6">
        <v>14383989</v>
      </c>
      <c r="L24" s="7">
        <f t="shared" si="1"/>
        <v>871</v>
      </c>
      <c r="M24" s="7">
        <f t="shared" si="2"/>
        <v>341</v>
      </c>
      <c r="N24" s="8">
        <f t="shared" si="0"/>
        <v>47553911</v>
      </c>
      <c r="O24" s="6">
        <v>63750</v>
      </c>
      <c r="P24" s="6">
        <f t="shared" si="3"/>
        <v>55526250</v>
      </c>
      <c r="Q24" s="49">
        <f t="shared" si="4"/>
        <v>-7972339</v>
      </c>
    </row>
    <row r="25" spans="1:17" s="9" customFormat="1" ht="19.5" customHeight="1" x14ac:dyDescent="0.25">
      <c r="A25" s="5" t="s">
        <v>16</v>
      </c>
      <c r="B25" s="6">
        <v>641</v>
      </c>
      <c r="C25" s="6">
        <v>38075400</v>
      </c>
      <c r="D25" s="6">
        <v>0</v>
      </c>
      <c r="E25" s="6">
        <v>695</v>
      </c>
      <c r="F25" s="6">
        <v>41283000</v>
      </c>
      <c r="G25" s="6">
        <v>113</v>
      </c>
      <c r="H25" s="6">
        <v>6712200</v>
      </c>
      <c r="I25" s="6">
        <v>0</v>
      </c>
      <c r="J25" s="6">
        <v>176</v>
      </c>
      <c r="K25" s="6">
        <v>10454400</v>
      </c>
      <c r="L25" s="7">
        <f t="shared" si="1"/>
        <v>754</v>
      </c>
      <c r="M25" s="7">
        <f t="shared" si="2"/>
        <v>871</v>
      </c>
      <c r="N25" s="8">
        <f t="shared" si="0"/>
        <v>-6949800</v>
      </c>
      <c r="O25" s="6">
        <v>36000</v>
      </c>
      <c r="P25" s="6">
        <f t="shared" si="3"/>
        <v>27144000</v>
      </c>
      <c r="Q25" s="49">
        <f t="shared" si="4"/>
        <v>-34093800</v>
      </c>
    </row>
    <row r="26" spans="1:17" s="9" customFormat="1" ht="19.5" customHeight="1" x14ac:dyDescent="0.25">
      <c r="A26" s="5" t="s">
        <v>18</v>
      </c>
      <c r="B26" s="6">
        <v>449</v>
      </c>
      <c r="C26" s="6">
        <v>27411450</v>
      </c>
      <c r="D26" s="6">
        <v>0</v>
      </c>
      <c r="E26" s="6">
        <v>433</v>
      </c>
      <c r="F26" s="6">
        <v>26434650</v>
      </c>
      <c r="G26" s="6">
        <v>146</v>
      </c>
      <c r="H26" s="6">
        <v>8913300</v>
      </c>
      <c r="I26" s="6">
        <v>0</v>
      </c>
      <c r="J26" s="6">
        <v>233</v>
      </c>
      <c r="K26" s="6">
        <v>14224650</v>
      </c>
      <c r="L26" s="7">
        <f t="shared" si="1"/>
        <v>595</v>
      </c>
      <c r="M26" s="7">
        <f t="shared" si="2"/>
        <v>666</v>
      </c>
      <c r="N26" s="8">
        <f t="shared" si="0"/>
        <v>-4334550</v>
      </c>
      <c r="O26" s="6">
        <v>37000</v>
      </c>
      <c r="P26" s="6">
        <f t="shared" si="3"/>
        <v>22015000</v>
      </c>
      <c r="Q26" s="49">
        <f t="shared" si="4"/>
        <v>-26349550</v>
      </c>
    </row>
    <row r="27" spans="1:17" s="9" customFormat="1" ht="19.5" customHeight="1" x14ac:dyDescent="0.25">
      <c r="A27" s="5" t="s">
        <v>17</v>
      </c>
      <c r="B27" s="6">
        <v>8237</v>
      </c>
      <c r="C27" s="6">
        <v>413349134</v>
      </c>
      <c r="D27" s="6">
        <v>0</v>
      </c>
      <c r="E27" s="6">
        <v>931</v>
      </c>
      <c r="F27" s="6">
        <v>46719442</v>
      </c>
      <c r="G27" s="6">
        <v>4279</v>
      </c>
      <c r="H27" s="6">
        <v>214728778</v>
      </c>
      <c r="I27" s="6">
        <v>0</v>
      </c>
      <c r="J27" s="6">
        <v>378</v>
      </c>
      <c r="K27" s="6">
        <v>18968796</v>
      </c>
      <c r="L27" s="7">
        <f t="shared" si="1"/>
        <v>12516</v>
      </c>
      <c r="M27" s="7">
        <f t="shared" si="2"/>
        <v>1309</v>
      </c>
      <c r="N27" s="8">
        <f t="shared" si="0"/>
        <v>562389674</v>
      </c>
      <c r="O27" s="6">
        <v>35207</v>
      </c>
      <c r="P27" s="6">
        <f t="shared" si="3"/>
        <v>440650812</v>
      </c>
      <c r="Q27" s="49">
        <f t="shared" si="4"/>
        <v>121738862</v>
      </c>
    </row>
    <row r="28" spans="1:17" s="9" customFormat="1" ht="19.5" customHeight="1" x14ac:dyDescent="0.25">
      <c r="A28" s="5" t="s">
        <v>19</v>
      </c>
      <c r="B28" s="6">
        <v>1566</v>
      </c>
      <c r="C28" s="6">
        <v>137930422</v>
      </c>
      <c r="D28" s="6">
        <v>0</v>
      </c>
      <c r="E28" s="6">
        <v>1017</v>
      </c>
      <c r="F28" s="6">
        <v>103722813</v>
      </c>
      <c r="G28" s="6">
        <v>517</v>
      </c>
      <c r="H28" s="6">
        <v>45354677</v>
      </c>
      <c r="I28" s="6">
        <v>0</v>
      </c>
      <c r="J28" s="6">
        <v>236</v>
      </c>
      <c r="K28" s="6">
        <v>24069404</v>
      </c>
      <c r="L28" s="7">
        <f t="shared" si="1"/>
        <v>2083</v>
      </c>
      <c r="M28" s="7">
        <f t="shared" si="2"/>
        <v>1253</v>
      </c>
      <c r="N28" s="8">
        <f t="shared" si="0"/>
        <v>55492882</v>
      </c>
      <c r="O28" s="6">
        <v>64750</v>
      </c>
      <c r="P28" s="6">
        <f t="shared" si="3"/>
        <v>134874250</v>
      </c>
      <c r="Q28" s="49">
        <f t="shared" si="4"/>
        <v>-79381368</v>
      </c>
    </row>
    <row r="29" spans="1:17" s="9" customFormat="1" ht="19.5" customHeight="1" x14ac:dyDescent="0.25">
      <c r="A29" s="5" t="s">
        <v>20</v>
      </c>
      <c r="B29" s="6">
        <v>12169</v>
      </c>
      <c r="C29" s="6">
        <v>559774000</v>
      </c>
      <c r="D29" s="6">
        <v>0</v>
      </c>
      <c r="E29" s="6">
        <v>423</v>
      </c>
      <c r="F29" s="6">
        <v>19458000</v>
      </c>
      <c r="G29" s="6">
        <v>2178</v>
      </c>
      <c r="H29" s="6">
        <v>100188000</v>
      </c>
      <c r="I29" s="6">
        <v>0</v>
      </c>
      <c r="J29" s="6">
        <v>365</v>
      </c>
      <c r="K29" s="6">
        <v>16790000</v>
      </c>
      <c r="L29" s="7">
        <f t="shared" si="1"/>
        <v>14347</v>
      </c>
      <c r="M29" s="7">
        <f t="shared" si="2"/>
        <v>788</v>
      </c>
      <c r="N29" s="8">
        <f t="shared" si="0"/>
        <v>623714000</v>
      </c>
      <c r="O29" s="6">
        <v>32460</v>
      </c>
      <c r="P29" s="6">
        <f t="shared" si="3"/>
        <v>465703620</v>
      </c>
      <c r="Q29" s="49">
        <f t="shared" si="4"/>
        <v>158010380</v>
      </c>
    </row>
    <row r="30" spans="1:17" s="9" customFormat="1" ht="19.5" customHeight="1" x14ac:dyDescent="0.25">
      <c r="A30" s="5" t="s">
        <v>21</v>
      </c>
      <c r="B30" s="6">
        <v>2711</v>
      </c>
      <c r="C30" s="6">
        <v>150718045</v>
      </c>
      <c r="D30" s="6">
        <v>0</v>
      </c>
      <c r="E30" s="6">
        <v>113</v>
      </c>
      <c r="F30" s="6">
        <v>6282235</v>
      </c>
      <c r="G30" s="6">
        <v>3780</v>
      </c>
      <c r="H30" s="6">
        <v>210149100</v>
      </c>
      <c r="I30" s="6">
        <v>0</v>
      </c>
      <c r="J30" s="6">
        <v>440</v>
      </c>
      <c r="K30" s="6">
        <v>24461800</v>
      </c>
      <c r="L30" s="7">
        <f t="shared" si="1"/>
        <v>6491</v>
      </c>
      <c r="M30" s="7">
        <f t="shared" si="2"/>
        <v>553</v>
      </c>
      <c r="N30" s="8">
        <f t="shared" si="0"/>
        <v>330123110</v>
      </c>
      <c r="O30" s="6">
        <v>36091</v>
      </c>
      <c r="P30" s="6">
        <f t="shared" si="3"/>
        <v>234266681</v>
      </c>
      <c r="Q30" s="49">
        <f t="shared" si="4"/>
        <v>95856429</v>
      </c>
    </row>
    <row r="31" spans="1:17" s="9" customFormat="1" ht="19.5" customHeight="1" x14ac:dyDescent="0.25">
      <c r="A31" s="5" t="s">
        <v>39</v>
      </c>
      <c r="B31" s="6"/>
      <c r="C31" s="6"/>
      <c r="D31" s="6">
        <v>0</v>
      </c>
      <c r="E31" s="6">
        <v>16</v>
      </c>
      <c r="F31" s="6">
        <v>980000</v>
      </c>
      <c r="G31" s="6"/>
      <c r="H31" s="6"/>
      <c r="I31" s="6">
        <v>0</v>
      </c>
      <c r="J31" s="6">
        <v>3</v>
      </c>
      <c r="K31" s="6">
        <v>183750</v>
      </c>
      <c r="L31" s="7">
        <f t="shared" si="1"/>
        <v>0</v>
      </c>
      <c r="M31" s="7">
        <f t="shared" si="2"/>
        <v>19</v>
      </c>
      <c r="N31" s="8">
        <f t="shared" si="0"/>
        <v>-1163750</v>
      </c>
      <c r="O31" s="6">
        <v>0</v>
      </c>
      <c r="P31" s="6">
        <f t="shared" si="3"/>
        <v>0</v>
      </c>
      <c r="Q31" s="49">
        <f t="shared" si="4"/>
        <v>-1163750</v>
      </c>
    </row>
    <row r="32" spans="1:17" s="9" customFormat="1" ht="19.5" customHeight="1" x14ac:dyDescent="0.25">
      <c r="A32" s="5" t="s">
        <v>40</v>
      </c>
      <c r="B32" s="6"/>
      <c r="C32" s="6"/>
      <c r="D32" s="6">
        <v>0</v>
      </c>
      <c r="E32" s="6">
        <v>4</v>
      </c>
      <c r="F32" s="6">
        <v>245000</v>
      </c>
      <c r="G32" s="6"/>
      <c r="H32" s="6"/>
      <c r="I32" s="6">
        <v>0</v>
      </c>
      <c r="J32" s="6"/>
      <c r="K32" s="6"/>
      <c r="L32" s="7">
        <f t="shared" si="1"/>
        <v>0</v>
      </c>
      <c r="M32" s="7">
        <f t="shared" si="2"/>
        <v>4</v>
      </c>
      <c r="N32" s="8">
        <f t="shared" si="0"/>
        <v>-245000</v>
      </c>
      <c r="O32" s="6">
        <v>0</v>
      </c>
      <c r="P32" s="6">
        <f t="shared" si="3"/>
        <v>0</v>
      </c>
      <c r="Q32" s="49">
        <f t="shared" si="4"/>
        <v>-245000</v>
      </c>
    </row>
    <row r="33" spans="1:17" s="9" customFormat="1" ht="19.5" customHeight="1" x14ac:dyDescent="0.25">
      <c r="A33" s="5" t="s">
        <v>45</v>
      </c>
      <c r="B33" s="6">
        <v>20</v>
      </c>
      <c r="C33" s="6">
        <v>1468620</v>
      </c>
      <c r="D33" s="6">
        <v>0</v>
      </c>
      <c r="E33" s="6"/>
      <c r="F33" s="6"/>
      <c r="G33" s="6"/>
      <c r="H33" s="6"/>
      <c r="I33" s="6">
        <v>0</v>
      </c>
      <c r="J33" s="6"/>
      <c r="K33" s="6"/>
      <c r="L33" s="7">
        <f t="shared" si="1"/>
        <v>20</v>
      </c>
      <c r="M33" s="7">
        <f t="shared" si="2"/>
        <v>0</v>
      </c>
      <c r="N33" s="8">
        <f t="shared" si="0"/>
        <v>1468620</v>
      </c>
      <c r="O33" s="6">
        <v>79420</v>
      </c>
      <c r="P33" s="6">
        <f t="shared" si="3"/>
        <v>1588400</v>
      </c>
      <c r="Q33" s="49">
        <f t="shared" si="4"/>
        <v>-119780</v>
      </c>
    </row>
    <row r="34" spans="1:17" s="9" customFormat="1" ht="19.5" customHeight="1" x14ac:dyDescent="0.25">
      <c r="A34" s="5" t="s">
        <v>46</v>
      </c>
      <c r="B34" s="6"/>
      <c r="C34" s="6"/>
      <c r="D34" s="6">
        <v>0</v>
      </c>
      <c r="E34" s="6">
        <v>16</v>
      </c>
      <c r="F34" s="6">
        <v>980000</v>
      </c>
      <c r="G34" s="6"/>
      <c r="H34" s="6"/>
      <c r="I34" s="6">
        <v>0</v>
      </c>
      <c r="J34" s="6">
        <v>9</v>
      </c>
      <c r="K34" s="6">
        <v>551250</v>
      </c>
      <c r="L34" s="7">
        <f t="shared" si="1"/>
        <v>0</v>
      </c>
      <c r="M34" s="7">
        <f t="shared" si="2"/>
        <v>25</v>
      </c>
      <c r="N34" s="8">
        <f t="shared" si="0"/>
        <v>-1531250</v>
      </c>
      <c r="O34" s="6">
        <v>0</v>
      </c>
      <c r="P34" s="6">
        <f t="shared" si="3"/>
        <v>0</v>
      </c>
      <c r="Q34" s="49">
        <f t="shared" si="4"/>
        <v>-1531250</v>
      </c>
    </row>
    <row r="35" spans="1:17" s="9" customFormat="1" ht="19.5" customHeight="1" x14ac:dyDescent="0.25">
      <c r="A35" s="5" t="s">
        <v>42</v>
      </c>
      <c r="B35" s="6"/>
      <c r="C35" s="6"/>
      <c r="D35" s="6">
        <v>0</v>
      </c>
      <c r="E35" s="6">
        <v>37</v>
      </c>
      <c r="F35" s="6">
        <v>6555956</v>
      </c>
      <c r="G35" s="6"/>
      <c r="H35" s="6"/>
      <c r="I35" s="6">
        <v>0</v>
      </c>
      <c r="J35" s="6">
        <v>3</v>
      </c>
      <c r="K35" s="6">
        <v>531564</v>
      </c>
      <c r="L35" s="7">
        <f t="shared" si="1"/>
        <v>0</v>
      </c>
      <c r="M35" s="7">
        <f t="shared" si="2"/>
        <v>40</v>
      </c>
      <c r="N35" s="8">
        <f t="shared" si="0"/>
        <v>-7087520</v>
      </c>
      <c r="O35" s="6">
        <v>0</v>
      </c>
      <c r="P35" s="6">
        <f t="shared" si="3"/>
        <v>0</v>
      </c>
      <c r="Q35" s="49">
        <f t="shared" si="4"/>
        <v>-7087520</v>
      </c>
    </row>
    <row r="36" spans="1:17" s="9" customFormat="1" ht="19.5" customHeight="1" x14ac:dyDescent="0.25">
      <c r="A36" s="5" t="s">
        <v>47</v>
      </c>
      <c r="B36" s="6"/>
      <c r="C36" s="6"/>
      <c r="D36" s="6">
        <v>0</v>
      </c>
      <c r="E36" s="6">
        <v>8</v>
      </c>
      <c r="F36" s="6">
        <v>1393200</v>
      </c>
      <c r="G36" s="6"/>
      <c r="H36" s="6"/>
      <c r="I36" s="6">
        <v>0</v>
      </c>
      <c r="J36" s="6">
        <v>3</v>
      </c>
      <c r="K36" s="6">
        <v>522450</v>
      </c>
      <c r="L36" s="7">
        <f t="shared" si="1"/>
        <v>0</v>
      </c>
      <c r="M36" s="7">
        <f t="shared" si="2"/>
        <v>11</v>
      </c>
      <c r="N36" s="8">
        <f t="shared" si="0"/>
        <v>-1915650</v>
      </c>
      <c r="O36" s="6">
        <v>0</v>
      </c>
      <c r="P36" s="6">
        <f t="shared" si="3"/>
        <v>0</v>
      </c>
      <c r="Q36" s="49">
        <f t="shared" si="4"/>
        <v>-1915650</v>
      </c>
    </row>
    <row r="37" spans="1:17" s="9" customFormat="1" ht="19.5" customHeight="1" x14ac:dyDescent="0.25">
      <c r="A37" s="5" t="s">
        <v>43</v>
      </c>
      <c r="B37" s="6"/>
      <c r="C37" s="6"/>
      <c r="D37" s="6">
        <v>0</v>
      </c>
      <c r="E37" s="6">
        <v>3</v>
      </c>
      <c r="F37" s="6">
        <v>1057050</v>
      </c>
      <c r="G37" s="6"/>
      <c r="H37" s="6"/>
      <c r="I37" s="6">
        <v>0</v>
      </c>
      <c r="J37" s="6">
        <v>13</v>
      </c>
      <c r="K37" s="6">
        <v>4580550</v>
      </c>
      <c r="L37" s="7">
        <f t="shared" si="1"/>
        <v>0</v>
      </c>
      <c r="M37" s="7">
        <f t="shared" si="2"/>
        <v>16</v>
      </c>
      <c r="N37" s="8">
        <f t="shared" si="0"/>
        <v>-5637600</v>
      </c>
      <c r="O37" s="6">
        <v>0</v>
      </c>
      <c r="P37" s="6">
        <f t="shared" si="3"/>
        <v>0</v>
      </c>
      <c r="Q37" s="49">
        <f t="shared" si="4"/>
        <v>-5637600</v>
      </c>
    </row>
    <row r="38" spans="1:17" s="9" customFormat="1" ht="19.5" customHeight="1" x14ac:dyDescent="0.25">
      <c r="A38" s="5" t="s">
        <v>44</v>
      </c>
      <c r="B38" s="6"/>
      <c r="C38" s="6"/>
      <c r="D38" s="6">
        <v>0</v>
      </c>
      <c r="E38" s="6">
        <v>5</v>
      </c>
      <c r="F38" s="6">
        <v>992250</v>
      </c>
      <c r="G38" s="6"/>
      <c r="H38" s="6"/>
      <c r="I38" s="6">
        <v>0</v>
      </c>
      <c r="J38" s="6">
        <v>13</v>
      </c>
      <c r="K38" s="6">
        <v>2579850</v>
      </c>
      <c r="L38" s="7">
        <f t="shared" si="1"/>
        <v>0</v>
      </c>
      <c r="M38" s="7">
        <f t="shared" si="2"/>
        <v>18</v>
      </c>
      <c r="N38" s="8">
        <f t="shared" si="0"/>
        <v>-3572100</v>
      </c>
      <c r="O38" s="6">
        <v>0</v>
      </c>
      <c r="P38" s="6">
        <f t="shared" si="3"/>
        <v>0</v>
      </c>
      <c r="Q38" s="49">
        <f t="shared" si="4"/>
        <v>-3572100</v>
      </c>
    </row>
    <row r="39" spans="1:17" s="13" customFormat="1" ht="20.25" customHeight="1" x14ac:dyDescent="0.25">
      <c r="A39" s="11" t="s">
        <v>22</v>
      </c>
      <c r="B39" s="12">
        <f>SUM(B16:B38)</f>
        <v>74076</v>
      </c>
      <c r="C39" s="12">
        <f t="shared" ref="C39:N39" si="5">SUM(C16:C38)</f>
        <v>5790748828</v>
      </c>
      <c r="D39" s="12">
        <f t="shared" si="5"/>
        <v>0</v>
      </c>
      <c r="E39" s="12">
        <f t="shared" si="5"/>
        <v>7307</v>
      </c>
      <c r="F39" s="12">
        <f t="shared" si="5"/>
        <v>587552124</v>
      </c>
      <c r="G39" s="12">
        <f t="shared" si="5"/>
        <v>32571</v>
      </c>
      <c r="H39" s="12">
        <f t="shared" si="5"/>
        <v>2538842057</v>
      </c>
      <c r="I39" s="12">
        <f t="shared" si="5"/>
        <v>0</v>
      </c>
      <c r="J39" s="12">
        <f t="shared" si="5"/>
        <v>3809</v>
      </c>
      <c r="K39" s="12">
        <f t="shared" si="5"/>
        <v>297830326</v>
      </c>
      <c r="L39" s="12">
        <f t="shared" si="5"/>
        <v>106647</v>
      </c>
      <c r="M39" s="12">
        <f t="shared" si="5"/>
        <v>11116</v>
      </c>
      <c r="N39" s="12">
        <f t="shared" si="5"/>
        <v>7444208435</v>
      </c>
      <c r="O39" s="49"/>
      <c r="P39" s="49"/>
      <c r="Q39" s="49">
        <f>SUM(Q16:Q38)</f>
        <v>1943335373</v>
      </c>
    </row>
  </sheetData>
  <mergeCells count="25">
    <mergeCell ref="A13:A15"/>
    <mergeCell ref="B13:F13"/>
    <mergeCell ref="G13:K13"/>
    <mergeCell ref="B14:D14"/>
    <mergeCell ref="E14:F14"/>
    <mergeCell ref="G14:I14"/>
    <mergeCell ref="J14:K14"/>
    <mergeCell ref="A1:N1"/>
    <mergeCell ref="A2:N2"/>
    <mergeCell ref="B3:C3"/>
    <mergeCell ref="B4:C4"/>
    <mergeCell ref="B5:C5"/>
    <mergeCell ref="B8:C8"/>
    <mergeCell ref="B7:C7"/>
    <mergeCell ref="B6:C6"/>
    <mergeCell ref="B10:C10"/>
    <mergeCell ref="B9:C9"/>
    <mergeCell ref="O14:O15"/>
    <mergeCell ref="P14:P15"/>
    <mergeCell ref="Q14:Q15"/>
    <mergeCell ref="B11:C11"/>
    <mergeCell ref="L13:Q13"/>
    <mergeCell ref="N14:N15"/>
    <mergeCell ref="L14:L15"/>
    <mergeCell ref="M14:M15"/>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zoomScale="80" zoomScaleNormal="80" workbookViewId="0">
      <selection activeCell="B7" sqref="B7:C9"/>
    </sheetView>
  </sheetViews>
  <sheetFormatPr defaultRowHeight="15.75" x14ac:dyDescent="0.25"/>
  <cols>
    <col min="1" max="1" width="48" style="1" customWidth="1"/>
    <col min="2" max="2" width="9.85546875" style="14" customWidth="1"/>
    <col min="3" max="3" width="19.7109375" style="14" customWidth="1"/>
    <col min="4" max="4" width="14.85546875" style="14" customWidth="1"/>
    <col min="5" max="5" width="9.28515625" style="14" customWidth="1"/>
    <col min="6" max="6" width="15.5703125" style="14" customWidth="1"/>
    <col min="7" max="7" width="9.140625" style="14" customWidth="1"/>
    <col min="8" max="8" width="19.42578125" style="14" customWidth="1"/>
    <col min="9" max="9" width="13.42578125" style="14" customWidth="1"/>
    <col min="10" max="10" width="10.5703125" style="14" customWidth="1"/>
    <col min="11" max="11" width="15.140625" style="14" customWidth="1"/>
    <col min="12" max="13" width="11.140625" style="1" customWidth="1"/>
    <col min="14" max="14" width="18.5703125" style="15" customWidth="1"/>
    <col min="15" max="15" width="12" style="14" customWidth="1"/>
    <col min="16" max="16" width="16.140625" style="14" customWidth="1"/>
    <col min="17" max="17" width="18.28515625" style="50" customWidth="1"/>
    <col min="18" max="16384" width="9.140625" style="1"/>
  </cols>
  <sheetData>
    <row r="1" spans="1:17" ht="19.5" customHeight="1" x14ac:dyDescent="0.3">
      <c r="A1" s="68" t="s">
        <v>57</v>
      </c>
      <c r="B1" s="68"/>
      <c r="C1" s="68"/>
      <c r="D1" s="68"/>
      <c r="E1" s="68"/>
      <c r="F1" s="68"/>
      <c r="G1" s="68"/>
      <c r="H1" s="68"/>
      <c r="I1" s="68"/>
      <c r="J1" s="68"/>
      <c r="K1" s="68"/>
      <c r="L1" s="68"/>
      <c r="M1" s="68"/>
      <c r="N1" s="68"/>
    </row>
    <row r="2" spans="1:17" ht="19.5" customHeight="1" x14ac:dyDescent="0.25">
      <c r="A2" s="70" t="s">
        <v>30</v>
      </c>
      <c r="B2" s="70"/>
      <c r="C2" s="70"/>
      <c r="D2" s="70"/>
      <c r="E2" s="70"/>
      <c r="F2" s="70"/>
      <c r="G2" s="70"/>
      <c r="H2" s="70"/>
      <c r="I2" s="70"/>
      <c r="J2" s="70"/>
      <c r="K2" s="70"/>
      <c r="L2" s="70"/>
      <c r="M2" s="70"/>
      <c r="N2" s="70"/>
    </row>
    <row r="3" spans="1:17" s="17" customFormat="1" ht="19.5" customHeight="1" x14ac:dyDescent="0.25">
      <c r="A3" s="18" t="s">
        <v>34</v>
      </c>
      <c r="B3" s="64">
        <f>C39+H39-D39-I39</f>
        <v>9086822598</v>
      </c>
      <c r="C3" s="64"/>
      <c r="D3" s="22"/>
      <c r="E3" s="22"/>
      <c r="F3" s="22"/>
      <c r="G3" s="22"/>
      <c r="H3" s="22"/>
      <c r="I3" s="22"/>
      <c r="J3" s="22"/>
      <c r="K3" s="22"/>
      <c r="L3" s="22"/>
      <c r="M3" s="22"/>
      <c r="N3" s="22"/>
      <c r="O3" s="48"/>
      <c r="P3" s="48"/>
      <c r="Q3" s="51"/>
    </row>
    <row r="4" spans="1:17" s="17" customFormat="1" ht="19.5" customHeight="1" x14ac:dyDescent="0.25">
      <c r="A4" s="18" t="s">
        <v>35</v>
      </c>
      <c r="B4" s="64">
        <f>F39+K39</f>
        <v>1048019667</v>
      </c>
      <c r="C4" s="69"/>
      <c r="D4" s="22"/>
      <c r="E4" s="22"/>
      <c r="F4" s="22"/>
      <c r="G4" s="22"/>
      <c r="H4" s="22"/>
      <c r="I4" s="22"/>
      <c r="J4" s="22"/>
      <c r="K4" s="22"/>
      <c r="L4" s="22"/>
      <c r="M4" s="22"/>
      <c r="N4" s="22"/>
      <c r="O4" s="48"/>
      <c r="P4" s="48"/>
      <c r="Q4" s="51"/>
    </row>
    <row r="5" spans="1:17" s="17" customFormat="1" ht="19.5" customHeight="1" x14ac:dyDescent="0.25">
      <c r="A5" s="18" t="s">
        <v>36</v>
      </c>
      <c r="B5" s="64">
        <f>B3-B4</f>
        <v>8038802931</v>
      </c>
      <c r="C5" s="69"/>
      <c r="D5" s="22"/>
      <c r="E5" s="22"/>
      <c r="F5" s="22"/>
      <c r="G5" s="22"/>
      <c r="H5" s="22"/>
      <c r="I5" s="22"/>
      <c r="J5" s="22"/>
      <c r="K5" s="22"/>
      <c r="L5" s="22"/>
      <c r="M5" s="22"/>
      <c r="N5" s="22"/>
      <c r="O5" s="48"/>
      <c r="P5" s="48"/>
      <c r="Q5" s="51"/>
    </row>
    <row r="6" spans="1:17" s="17" customFormat="1" ht="19.5" customHeight="1" x14ac:dyDescent="0.25">
      <c r="A6" s="18" t="s">
        <v>68</v>
      </c>
      <c r="B6" s="63">
        <f>B5*1.08</f>
        <v>8681907165.4800014</v>
      </c>
      <c r="C6" s="63"/>
      <c r="D6" s="33"/>
      <c r="E6" s="33"/>
      <c r="F6" s="33"/>
      <c r="G6" s="33"/>
      <c r="H6" s="33"/>
      <c r="I6" s="33"/>
      <c r="J6" s="33"/>
      <c r="K6" s="33"/>
      <c r="L6" s="33"/>
      <c r="M6" s="33"/>
      <c r="N6" s="33"/>
      <c r="O6" s="48"/>
      <c r="P6" s="48"/>
      <c r="Q6" s="51"/>
    </row>
    <row r="7" spans="1:17" s="17" customFormat="1" ht="19.5" customHeight="1" x14ac:dyDescent="0.25">
      <c r="A7" s="18" t="s">
        <v>62</v>
      </c>
      <c r="B7" s="64">
        <v>787199370</v>
      </c>
      <c r="C7" s="64"/>
      <c r="D7" s="33"/>
      <c r="E7" s="33"/>
      <c r="F7" s="33"/>
      <c r="G7" s="33"/>
      <c r="H7" s="33"/>
      <c r="I7" s="33"/>
      <c r="J7" s="33"/>
      <c r="K7" s="33"/>
      <c r="L7" s="33"/>
      <c r="M7" s="33"/>
      <c r="N7" s="33"/>
      <c r="O7" s="48"/>
      <c r="P7" s="48"/>
      <c r="Q7" s="51"/>
    </row>
    <row r="8" spans="1:17" s="17" customFormat="1" ht="19.5" customHeight="1" x14ac:dyDescent="0.25">
      <c r="A8" s="18" t="s">
        <v>66</v>
      </c>
      <c r="B8" s="64">
        <v>108849282</v>
      </c>
      <c r="C8" s="64"/>
      <c r="D8" s="33"/>
      <c r="E8" s="33"/>
      <c r="F8" s="33"/>
      <c r="G8" s="33"/>
      <c r="H8" s="33"/>
      <c r="I8" s="33"/>
      <c r="J8" s="33"/>
      <c r="K8" s="33"/>
      <c r="L8" s="33"/>
      <c r="M8" s="33"/>
      <c r="N8" s="33"/>
      <c r="O8" s="48"/>
      <c r="P8" s="48"/>
      <c r="Q8" s="51"/>
    </row>
    <row r="9" spans="1:17" s="17" customFormat="1" ht="19.5" customHeight="1" x14ac:dyDescent="0.25">
      <c r="A9" s="18" t="s">
        <v>69</v>
      </c>
      <c r="B9" s="64">
        <f>B6*0.005</f>
        <v>43409535.827400006</v>
      </c>
      <c r="C9" s="64"/>
      <c r="D9" s="33"/>
      <c r="E9" s="33"/>
      <c r="F9" s="33"/>
      <c r="G9" s="33"/>
      <c r="H9" s="33"/>
      <c r="I9" s="33"/>
      <c r="J9" s="33"/>
      <c r="K9" s="33"/>
      <c r="L9" s="33"/>
      <c r="M9" s="33"/>
      <c r="N9" s="33"/>
      <c r="O9" s="48"/>
      <c r="P9" s="48"/>
      <c r="Q9" s="51"/>
    </row>
    <row r="10" spans="1:17" s="17" customFormat="1" ht="19.5" customHeight="1" x14ac:dyDescent="0.25">
      <c r="A10" s="18" t="s">
        <v>63</v>
      </c>
      <c r="B10" s="63">
        <f>B6-B7-B8-B9</f>
        <v>7742448977.6526012</v>
      </c>
      <c r="C10" s="63"/>
      <c r="D10" s="33"/>
      <c r="E10" s="33"/>
      <c r="F10" s="33"/>
      <c r="G10" s="33"/>
      <c r="H10" s="33"/>
      <c r="I10" s="33"/>
      <c r="J10" s="33"/>
      <c r="K10" s="33"/>
      <c r="L10" s="33"/>
      <c r="M10" s="33"/>
      <c r="N10" s="33"/>
      <c r="O10" s="48"/>
      <c r="P10" s="48"/>
      <c r="Q10" s="51"/>
    </row>
    <row r="11" spans="1:17" s="17" customFormat="1" ht="19.5" customHeight="1" x14ac:dyDescent="0.25">
      <c r="A11" s="18" t="s">
        <v>72</v>
      </c>
      <c r="B11" s="63">
        <f>Q39-B7-B9-B8</f>
        <v>1191513521.1726</v>
      </c>
      <c r="C11" s="63"/>
      <c r="D11" s="33"/>
      <c r="E11" s="33"/>
      <c r="F11" s="33"/>
      <c r="G11" s="33"/>
      <c r="H11" s="33"/>
      <c r="I11" s="33"/>
      <c r="J11" s="33"/>
      <c r="K11" s="33"/>
      <c r="L11" s="33"/>
      <c r="M11" s="33"/>
      <c r="N11" s="33"/>
      <c r="O11" s="48"/>
      <c r="P11" s="48"/>
      <c r="Q11" s="51"/>
    </row>
    <row r="12" spans="1:17" s="17" customFormat="1" ht="19.5" customHeight="1" x14ac:dyDescent="0.25">
      <c r="A12" s="18"/>
      <c r="B12" s="32"/>
      <c r="C12" s="32"/>
      <c r="D12" s="33"/>
      <c r="E12" s="33"/>
      <c r="F12" s="33"/>
      <c r="G12" s="33"/>
      <c r="H12" s="33"/>
      <c r="I12" s="33"/>
      <c r="J12" s="33"/>
      <c r="K12" s="33"/>
      <c r="L12" s="33"/>
      <c r="M12" s="33"/>
      <c r="N12" s="33"/>
      <c r="O12" s="48"/>
      <c r="P12" s="48"/>
      <c r="Q12" s="51"/>
    </row>
    <row r="13" spans="1:17" s="2" customFormat="1" ht="19.5" customHeight="1" x14ac:dyDescent="0.25">
      <c r="A13" s="72" t="s">
        <v>0</v>
      </c>
      <c r="B13" s="71" t="s">
        <v>5</v>
      </c>
      <c r="C13" s="71"/>
      <c r="D13" s="71"/>
      <c r="E13" s="71"/>
      <c r="F13" s="71"/>
      <c r="G13" s="71" t="s">
        <v>6</v>
      </c>
      <c r="H13" s="71"/>
      <c r="I13" s="71"/>
      <c r="J13" s="71"/>
      <c r="K13" s="71"/>
      <c r="L13" s="62" t="s">
        <v>23</v>
      </c>
      <c r="M13" s="62"/>
      <c r="N13" s="62"/>
      <c r="O13" s="62"/>
      <c r="P13" s="62"/>
      <c r="Q13" s="62"/>
    </row>
    <row r="14" spans="1:17" s="2" customFormat="1" ht="15" customHeight="1" x14ac:dyDescent="0.25">
      <c r="A14" s="72"/>
      <c r="B14" s="71" t="s">
        <v>1</v>
      </c>
      <c r="C14" s="71"/>
      <c r="D14" s="71"/>
      <c r="E14" s="61" t="s">
        <v>2</v>
      </c>
      <c r="F14" s="61"/>
      <c r="G14" s="71" t="s">
        <v>1</v>
      </c>
      <c r="H14" s="71"/>
      <c r="I14" s="71"/>
      <c r="J14" s="61" t="s">
        <v>2</v>
      </c>
      <c r="K14" s="61"/>
      <c r="L14" s="73" t="s">
        <v>37</v>
      </c>
      <c r="M14" s="73" t="s">
        <v>38</v>
      </c>
      <c r="N14" s="73" t="s">
        <v>4</v>
      </c>
      <c r="O14" s="61" t="s">
        <v>75</v>
      </c>
      <c r="P14" s="61" t="s">
        <v>76</v>
      </c>
      <c r="Q14" s="61" t="s">
        <v>72</v>
      </c>
    </row>
    <row r="15" spans="1:17" s="4" customFormat="1" ht="34.5" customHeight="1" x14ac:dyDescent="0.25">
      <c r="A15" s="72"/>
      <c r="B15" s="23" t="s">
        <v>3</v>
      </c>
      <c r="C15" s="23" t="s">
        <v>24</v>
      </c>
      <c r="D15" s="23" t="s">
        <v>25</v>
      </c>
      <c r="E15" s="23" t="s">
        <v>3</v>
      </c>
      <c r="F15" s="23" t="s">
        <v>26</v>
      </c>
      <c r="G15" s="23" t="s">
        <v>3</v>
      </c>
      <c r="H15" s="23" t="s">
        <v>27</v>
      </c>
      <c r="I15" s="23" t="s">
        <v>28</v>
      </c>
      <c r="J15" s="23" t="s">
        <v>3</v>
      </c>
      <c r="K15" s="23" t="s">
        <v>29</v>
      </c>
      <c r="L15" s="67"/>
      <c r="M15" s="67"/>
      <c r="N15" s="67"/>
      <c r="O15" s="61"/>
      <c r="P15" s="61"/>
      <c r="Q15" s="61"/>
    </row>
    <row r="16" spans="1:17" s="9" customFormat="1" ht="19.5" customHeight="1" x14ac:dyDescent="0.25">
      <c r="A16" s="5" t="s">
        <v>7</v>
      </c>
      <c r="B16" s="6">
        <v>4588</v>
      </c>
      <c r="C16" s="6">
        <v>402766756</v>
      </c>
      <c r="D16" s="6">
        <v>0</v>
      </c>
      <c r="E16" s="6">
        <v>205</v>
      </c>
      <c r="F16" s="6">
        <v>17996335</v>
      </c>
      <c r="G16" s="6">
        <v>1919</v>
      </c>
      <c r="H16" s="6">
        <v>168463253</v>
      </c>
      <c r="I16" s="6">
        <v>0</v>
      </c>
      <c r="J16" s="6">
        <v>149</v>
      </c>
      <c r="K16" s="6">
        <v>13080263</v>
      </c>
      <c r="L16" s="7">
        <f>B16+G16</f>
        <v>6507</v>
      </c>
      <c r="M16" s="7">
        <f>E16+J16</f>
        <v>354</v>
      </c>
      <c r="N16" s="8">
        <f t="shared" ref="N16:N38" si="0">C16+H16-D16-I16-F16-K16</f>
        <v>540153411</v>
      </c>
      <c r="O16" s="6">
        <v>60900</v>
      </c>
      <c r="P16" s="6">
        <f>L16*O16</f>
        <v>396276300</v>
      </c>
      <c r="Q16" s="49">
        <f>N16-P16</f>
        <v>143877111</v>
      </c>
    </row>
    <row r="17" spans="1:17" s="9" customFormat="1" ht="19.5" customHeight="1" x14ac:dyDescent="0.25">
      <c r="A17" s="5" t="s">
        <v>8</v>
      </c>
      <c r="B17" s="6"/>
      <c r="C17" s="6"/>
      <c r="D17" s="6"/>
      <c r="E17" s="6"/>
      <c r="F17" s="6"/>
      <c r="G17" s="6">
        <v>15</v>
      </c>
      <c r="H17" s="6">
        <v>1963830</v>
      </c>
      <c r="I17" s="6">
        <v>0</v>
      </c>
      <c r="J17" s="10">
        <v>6</v>
      </c>
      <c r="K17" s="7">
        <v>785532</v>
      </c>
      <c r="L17" s="7">
        <f t="shared" ref="L17:L38" si="1">B17+G17</f>
        <v>15</v>
      </c>
      <c r="M17" s="7">
        <f t="shared" ref="M17:M38" si="2">E17+J17</f>
        <v>6</v>
      </c>
      <c r="N17" s="8">
        <f t="shared" si="0"/>
        <v>1178298</v>
      </c>
      <c r="O17" s="6">
        <v>90825</v>
      </c>
      <c r="P17" s="6">
        <f t="shared" ref="P17:P38" si="3">L17*O17</f>
        <v>1362375</v>
      </c>
      <c r="Q17" s="49">
        <f t="shared" ref="Q17:Q38" si="4">N17-P17</f>
        <v>-184077</v>
      </c>
    </row>
    <row r="18" spans="1:17" s="9" customFormat="1" ht="19.5" customHeight="1" x14ac:dyDescent="0.25">
      <c r="A18" s="5" t="s">
        <v>9</v>
      </c>
      <c r="B18" s="6">
        <v>4908</v>
      </c>
      <c r="C18" s="6">
        <v>364419000</v>
      </c>
      <c r="D18" s="6">
        <v>0</v>
      </c>
      <c r="E18" s="10">
        <v>450</v>
      </c>
      <c r="F18" s="7">
        <v>33412500</v>
      </c>
      <c r="G18" s="6">
        <v>1152</v>
      </c>
      <c r="H18" s="6">
        <v>85536000</v>
      </c>
      <c r="I18" s="6">
        <v>0</v>
      </c>
      <c r="J18" s="6">
        <v>226</v>
      </c>
      <c r="K18" s="6">
        <v>16780500</v>
      </c>
      <c r="L18" s="7">
        <f t="shared" si="1"/>
        <v>6060</v>
      </c>
      <c r="M18" s="7">
        <f t="shared" si="2"/>
        <v>676</v>
      </c>
      <c r="N18" s="8">
        <f t="shared" si="0"/>
        <v>399762000</v>
      </c>
      <c r="O18" s="6">
        <v>45000</v>
      </c>
      <c r="P18" s="6">
        <f t="shared" si="3"/>
        <v>272700000</v>
      </c>
      <c r="Q18" s="49">
        <f t="shared" si="4"/>
        <v>127062000</v>
      </c>
    </row>
    <row r="19" spans="1:17" s="9" customFormat="1" ht="19.5" customHeight="1" x14ac:dyDescent="0.25">
      <c r="A19" s="5" t="s">
        <v>10</v>
      </c>
      <c r="B19" s="6">
        <v>998</v>
      </c>
      <c r="C19" s="6">
        <v>70808100</v>
      </c>
      <c r="D19" s="6">
        <v>0</v>
      </c>
      <c r="E19" s="6">
        <v>443</v>
      </c>
      <c r="F19" s="6">
        <v>31430850</v>
      </c>
      <c r="G19" s="6">
        <v>543</v>
      </c>
      <c r="H19" s="6">
        <v>38525850</v>
      </c>
      <c r="I19" s="6">
        <v>0</v>
      </c>
      <c r="J19" s="6">
        <v>223</v>
      </c>
      <c r="K19" s="6">
        <v>15821850</v>
      </c>
      <c r="L19" s="7">
        <f t="shared" si="1"/>
        <v>1541</v>
      </c>
      <c r="M19" s="7">
        <f t="shared" si="2"/>
        <v>666</v>
      </c>
      <c r="N19" s="8">
        <f t="shared" si="0"/>
        <v>62081250</v>
      </c>
      <c r="O19" s="6">
        <v>43000</v>
      </c>
      <c r="P19" s="6">
        <f t="shared" si="3"/>
        <v>66263000</v>
      </c>
      <c r="Q19" s="49">
        <f t="shared" si="4"/>
        <v>-4181750</v>
      </c>
    </row>
    <row r="20" spans="1:17" s="9" customFormat="1" ht="19.5" customHeight="1" x14ac:dyDescent="0.25">
      <c r="A20" s="5" t="s">
        <v>11</v>
      </c>
      <c r="B20" s="6">
        <v>3313</v>
      </c>
      <c r="C20" s="6">
        <v>300600300</v>
      </c>
      <c r="D20" s="6">
        <v>0</v>
      </c>
      <c r="E20" s="6">
        <v>752</v>
      </c>
      <c r="F20" s="6">
        <v>68244000</v>
      </c>
      <c r="G20" s="6">
        <v>411</v>
      </c>
      <c r="H20" s="6">
        <v>37298250</v>
      </c>
      <c r="I20" s="6">
        <v>0</v>
      </c>
      <c r="J20" s="6">
        <v>412</v>
      </c>
      <c r="K20" s="6">
        <v>37389000</v>
      </c>
      <c r="L20" s="7">
        <f t="shared" si="1"/>
        <v>3724</v>
      </c>
      <c r="M20" s="7">
        <f t="shared" si="2"/>
        <v>1164</v>
      </c>
      <c r="N20" s="8">
        <f t="shared" si="0"/>
        <v>232265550</v>
      </c>
      <c r="O20" s="6">
        <v>55000</v>
      </c>
      <c r="P20" s="6">
        <f t="shared" si="3"/>
        <v>204820000</v>
      </c>
      <c r="Q20" s="49">
        <f t="shared" si="4"/>
        <v>27445550</v>
      </c>
    </row>
    <row r="21" spans="1:17" s="9" customFormat="1" ht="19.5" customHeight="1" x14ac:dyDescent="0.25">
      <c r="A21" s="5" t="s">
        <v>12</v>
      </c>
      <c r="B21" s="6">
        <v>17827</v>
      </c>
      <c r="C21" s="6">
        <v>1309054437</v>
      </c>
      <c r="D21" s="6">
        <v>0</v>
      </c>
      <c r="E21" s="6">
        <v>357</v>
      </c>
      <c r="F21" s="6">
        <v>26214867</v>
      </c>
      <c r="G21" s="6">
        <v>4906</v>
      </c>
      <c r="H21" s="6">
        <v>360252486</v>
      </c>
      <c r="I21" s="6">
        <v>0</v>
      </c>
      <c r="J21" s="6">
        <v>172</v>
      </c>
      <c r="K21" s="6">
        <v>12630132</v>
      </c>
      <c r="L21" s="7">
        <f t="shared" si="1"/>
        <v>22733</v>
      </c>
      <c r="M21" s="7">
        <f t="shared" si="2"/>
        <v>529</v>
      </c>
      <c r="N21" s="8">
        <f t="shared" si="0"/>
        <v>1630461924</v>
      </c>
      <c r="O21" s="6">
        <v>50059</v>
      </c>
      <c r="P21" s="6">
        <f t="shared" si="3"/>
        <v>1137991247</v>
      </c>
      <c r="Q21" s="49">
        <f t="shared" si="4"/>
        <v>492470677</v>
      </c>
    </row>
    <row r="22" spans="1:17" s="9" customFormat="1" ht="19.5" customHeight="1" x14ac:dyDescent="0.25">
      <c r="A22" s="5" t="s">
        <v>13</v>
      </c>
      <c r="B22" s="6">
        <v>1971</v>
      </c>
      <c r="C22" s="6">
        <v>207595840</v>
      </c>
      <c r="D22" s="6">
        <v>0</v>
      </c>
      <c r="E22" s="10">
        <v>1005</v>
      </c>
      <c r="F22" s="7">
        <v>105927000</v>
      </c>
      <c r="G22" s="6">
        <v>256</v>
      </c>
      <c r="H22" s="6">
        <v>26982400</v>
      </c>
      <c r="I22" s="6">
        <v>0</v>
      </c>
      <c r="J22" s="6">
        <v>414</v>
      </c>
      <c r="K22" s="6">
        <v>43635600</v>
      </c>
      <c r="L22" s="7">
        <f t="shared" si="1"/>
        <v>2227</v>
      </c>
      <c r="M22" s="7">
        <f t="shared" si="2"/>
        <v>1419</v>
      </c>
      <c r="N22" s="8">
        <f t="shared" si="0"/>
        <v>85015640</v>
      </c>
      <c r="O22" s="6">
        <v>62000</v>
      </c>
      <c r="P22" s="6">
        <f t="shared" si="3"/>
        <v>138074000</v>
      </c>
      <c r="Q22" s="49">
        <f t="shared" si="4"/>
        <v>-53058360</v>
      </c>
    </row>
    <row r="23" spans="1:17" s="9" customFormat="1" ht="19.5" customHeight="1" x14ac:dyDescent="0.25">
      <c r="A23" s="5" t="s">
        <v>14</v>
      </c>
      <c r="B23" s="6">
        <v>27425</v>
      </c>
      <c r="C23" s="6">
        <v>3045343622</v>
      </c>
      <c r="D23" s="6">
        <v>0</v>
      </c>
      <c r="E23" s="6">
        <v>759</v>
      </c>
      <c r="F23" s="6">
        <v>84293022</v>
      </c>
      <c r="G23" s="6">
        <v>5881</v>
      </c>
      <c r="H23" s="6">
        <v>653132098</v>
      </c>
      <c r="I23" s="6">
        <v>0</v>
      </c>
      <c r="J23" s="6">
        <v>574</v>
      </c>
      <c r="K23" s="6">
        <v>63747292</v>
      </c>
      <c r="L23" s="7">
        <f t="shared" si="1"/>
        <v>33306</v>
      </c>
      <c r="M23" s="7">
        <f t="shared" si="2"/>
        <v>1333</v>
      </c>
      <c r="N23" s="8">
        <f t="shared" si="0"/>
        <v>3550435406</v>
      </c>
      <c r="O23" s="6">
        <v>69375</v>
      </c>
      <c r="P23" s="6">
        <f t="shared" si="3"/>
        <v>2310603750</v>
      </c>
      <c r="Q23" s="49">
        <f t="shared" si="4"/>
        <v>1239831656</v>
      </c>
    </row>
    <row r="24" spans="1:17" s="9" customFormat="1" ht="19.5" customHeight="1" x14ac:dyDescent="0.25">
      <c r="A24" s="5" t="s">
        <v>15</v>
      </c>
      <c r="B24" s="6">
        <v>90</v>
      </c>
      <c r="C24" s="6">
        <v>8207334</v>
      </c>
      <c r="D24" s="6">
        <v>0</v>
      </c>
      <c r="E24" s="6">
        <v>234</v>
      </c>
      <c r="F24" s="6">
        <v>21999042</v>
      </c>
      <c r="G24" s="6">
        <v>36</v>
      </c>
      <c r="H24" s="6">
        <v>3271652</v>
      </c>
      <c r="I24" s="6">
        <v>0</v>
      </c>
      <c r="J24" s="6">
        <v>78</v>
      </c>
      <c r="K24" s="6">
        <v>7333014</v>
      </c>
      <c r="L24" s="7">
        <f t="shared" si="1"/>
        <v>126</v>
      </c>
      <c r="M24" s="7">
        <f t="shared" si="2"/>
        <v>312</v>
      </c>
      <c r="N24" s="8">
        <f t="shared" si="0"/>
        <v>-17853070</v>
      </c>
      <c r="O24" s="6">
        <v>63750</v>
      </c>
      <c r="P24" s="6">
        <f t="shared" si="3"/>
        <v>8032500</v>
      </c>
      <c r="Q24" s="49">
        <f t="shared" si="4"/>
        <v>-25885570</v>
      </c>
    </row>
    <row r="25" spans="1:17" s="9" customFormat="1" ht="19.5" customHeight="1" x14ac:dyDescent="0.25">
      <c r="A25" s="5" t="s">
        <v>16</v>
      </c>
      <c r="B25" s="6">
        <v>2531</v>
      </c>
      <c r="C25" s="6">
        <v>150341400</v>
      </c>
      <c r="D25" s="6">
        <v>0</v>
      </c>
      <c r="E25" s="6">
        <v>585</v>
      </c>
      <c r="F25" s="6">
        <v>34749000</v>
      </c>
      <c r="G25" s="6">
        <v>539</v>
      </c>
      <c r="H25" s="6">
        <v>32016600</v>
      </c>
      <c r="I25" s="6">
        <v>0</v>
      </c>
      <c r="J25" s="6">
        <v>213</v>
      </c>
      <c r="K25" s="6">
        <v>12652200</v>
      </c>
      <c r="L25" s="7">
        <f t="shared" si="1"/>
        <v>3070</v>
      </c>
      <c r="M25" s="7">
        <f t="shared" si="2"/>
        <v>798</v>
      </c>
      <c r="N25" s="8">
        <f t="shared" si="0"/>
        <v>134956800</v>
      </c>
      <c r="O25" s="6">
        <v>36000</v>
      </c>
      <c r="P25" s="6">
        <f t="shared" si="3"/>
        <v>110520000</v>
      </c>
      <c r="Q25" s="49">
        <f t="shared" si="4"/>
        <v>24436800</v>
      </c>
    </row>
    <row r="26" spans="1:17" s="9" customFormat="1" ht="19.5" customHeight="1" x14ac:dyDescent="0.25">
      <c r="A26" s="5" t="s">
        <v>18</v>
      </c>
      <c r="B26" s="6">
        <v>1127</v>
      </c>
      <c r="C26" s="6">
        <v>68803350</v>
      </c>
      <c r="D26" s="6">
        <v>0</v>
      </c>
      <c r="E26" s="6">
        <v>531</v>
      </c>
      <c r="F26" s="6">
        <v>32417550</v>
      </c>
      <c r="G26" s="6">
        <v>611</v>
      </c>
      <c r="H26" s="6">
        <v>37301550</v>
      </c>
      <c r="I26" s="6">
        <v>0</v>
      </c>
      <c r="J26" s="6">
        <v>169</v>
      </c>
      <c r="K26" s="6">
        <v>10317450</v>
      </c>
      <c r="L26" s="7">
        <f t="shared" si="1"/>
        <v>1738</v>
      </c>
      <c r="M26" s="7">
        <f t="shared" si="2"/>
        <v>700</v>
      </c>
      <c r="N26" s="8">
        <f t="shared" si="0"/>
        <v>63369900</v>
      </c>
      <c r="O26" s="6">
        <v>37000</v>
      </c>
      <c r="P26" s="6">
        <f t="shared" si="3"/>
        <v>64306000</v>
      </c>
      <c r="Q26" s="49">
        <f t="shared" si="4"/>
        <v>-936100</v>
      </c>
    </row>
    <row r="27" spans="1:17" s="9" customFormat="1" ht="19.5" customHeight="1" x14ac:dyDescent="0.25">
      <c r="A27" s="5" t="s">
        <v>17</v>
      </c>
      <c r="B27" s="6">
        <v>9278</v>
      </c>
      <c r="C27" s="6">
        <v>465588596</v>
      </c>
      <c r="D27" s="6">
        <v>0</v>
      </c>
      <c r="E27" s="6">
        <v>1791</v>
      </c>
      <c r="F27" s="6">
        <v>89875962</v>
      </c>
      <c r="G27" s="6">
        <v>2796</v>
      </c>
      <c r="H27" s="6">
        <v>140308872</v>
      </c>
      <c r="I27" s="6">
        <v>0</v>
      </c>
      <c r="J27" s="6">
        <v>698</v>
      </c>
      <c r="K27" s="6">
        <v>35027036</v>
      </c>
      <c r="L27" s="7">
        <f t="shared" si="1"/>
        <v>12074</v>
      </c>
      <c r="M27" s="7">
        <f t="shared" si="2"/>
        <v>2489</v>
      </c>
      <c r="N27" s="8">
        <f t="shared" si="0"/>
        <v>480994470</v>
      </c>
      <c r="O27" s="6">
        <v>35207</v>
      </c>
      <c r="P27" s="6">
        <f t="shared" si="3"/>
        <v>425089318</v>
      </c>
      <c r="Q27" s="49">
        <f t="shared" si="4"/>
        <v>55905152</v>
      </c>
    </row>
    <row r="28" spans="1:17" s="9" customFormat="1" ht="19.5" customHeight="1" x14ac:dyDescent="0.25">
      <c r="A28" s="5" t="s">
        <v>19</v>
      </c>
      <c r="B28" s="6">
        <v>133</v>
      </c>
      <c r="C28" s="6">
        <v>13059703</v>
      </c>
      <c r="D28" s="6">
        <v>0</v>
      </c>
      <c r="E28" s="6">
        <v>882</v>
      </c>
      <c r="F28" s="6">
        <v>89954298</v>
      </c>
      <c r="G28" s="6">
        <v>45</v>
      </c>
      <c r="H28" s="6">
        <v>4405929</v>
      </c>
      <c r="I28" s="6">
        <v>0</v>
      </c>
      <c r="J28" s="6">
        <v>256</v>
      </c>
      <c r="K28" s="6">
        <v>26109184</v>
      </c>
      <c r="L28" s="7">
        <f t="shared" si="1"/>
        <v>178</v>
      </c>
      <c r="M28" s="7">
        <f t="shared" si="2"/>
        <v>1138</v>
      </c>
      <c r="N28" s="8">
        <f t="shared" si="0"/>
        <v>-98597850</v>
      </c>
      <c r="O28" s="6">
        <v>64750</v>
      </c>
      <c r="P28" s="6">
        <f t="shared" si="3"/>
        <v>11525500</v>
      </c>
      <c r="Q28" s="49">
        <f t="shared" si="4"/>
        <v>-110123350</v>
      </c>
    </row>
    <row r="29" spans="1:17" s="9" customFormat="1" ht="19.5" customHeight="1" x14ac:dyDescent="0.25">
      <c r="A29" s="5" t="s">
        <v>20</v>
      </c>
      <c r="B29" s="6">
        <v>18114</v>
      </c>
      <c r="C29" s="6">
        <v>833244000</v>
      </c>
      <c r="D29" s="6">
        <v>0</v>
      </c>
      <c r="E29" s="6">
        <v>741</v>
      </c>
      <c r="F29" s="6">
        <v>34086000</v>
      </c>
      <c r="G29" s="6">
        <v>1753</v>
      </c>
      <c r="H29" s="6">
        <v>80638000</v>
      </c>
      <c r="I29" s="6">
        <v>0</v>
      </c>
      <c r="J29" s="6">
        <v>490</v>
      </c>
      <c r="K29" s="6">
        <v>22540000</v>
      </c>
      <c r="L29" s="7">
        <f t="shared" si="1"/>
        <v>19867</v>
      </c>
      <c r="M29" s="7">
        <f t="shared" si="2"/>
        <v>1231</v>
      </c>
      <c r="N29" s="8">
        <f t="shared" si="0"/>
        <v>857256000</v>
      </c>
      <c r="O29" s="6">
        <v>32460</v>
      </c>
      <c r="P29" s="6">
        <f t="shared" si="3"/>
        <v>644882820</v>
      </c>
      <c r="Q29" s="49">
        <f t="shared" si="4"/>
        <v>212373180</v>
      </c>
    </row>
    <row r="30" spans="1:17" s="9" customFormat="1" ht="19.5" customHeight="1" x14ac:dyDescent="0.25">
      <c r="A30" s="5" t="s">
        <v>21</v>
      </c>
      <c r="B30" s="6">
        <v>508</v>
      </c>
      <c r="C30" s="6">
        <v>28242260</v>
      </c>
      <c r="D30" s="6">
        <v>0</v>
      </c>
      <c r="E30" s="6">
        <v>424</v>
      </c>
      <c r="F30" s="6">
        <v>23572280</v>
      </c>
      <c r="G30" s="6">
        <v>2524</v>
      </c>
      <c r="H30" s="6">
        <v>140321780</v>
      </c>
      <c r="I30" s="6">
        <v>0</v>
      </c>
      <c r="J30" s="6">
        <v>342</v>
      </c>
      <c r="K30" s="6">
        <v>19013490</v>
      </c>
      <c r="L30" s="7">
        <f t="shared" si="1"/>
        <v>3032</v>
      </c>
      <c r="M30" s="7">
        <f t="shared" si="2"/>
        <v>766</v>
      </c>
      <c r="N30" s="8">
        <f t="shared" si="0"/>
        <v>125978270</v>
      </c>
      <c r="O30" s="6">
        <v>36091</v>
      </c>
      <c r="P30" s="6">
        <f t="shared" si="3"/>
        <v>109427912</v>
      </c>
      <c r="Q30" s="49">
        <f t="shared" si="4"/>
        <v>16550358</v>
      </c>
    </row>
    <row r="31" spans="1:17" s="9" customFormat="1" ht="19.5" customHeight="1" x14ac:dyDescent="0.25">
      <c r="A31" s="5" t="s">
        <v>39</v>
      </c>
      <c r="B31" s="6"/>
      <c r="C31" s="6"/>
      <c r="D31" s="6"/>
      <c r="E31" s="6">
        <v>21</v>
      </c>
      <c r="F31" s="6">
        <v>1286250</v>
      </c>
      <c r="G31" s="6"/>
      <c r="H31" s="6"/>
      <c r="I31" s="6"/>
      <c r="J31" s="6">
        <v>1</v>
      </c>
      <c r="K31" s="6">
        <v>61250</v>
      </c>
      <c r="L31" s="7">
        <f t="shared" si="1"/>
        <v>0</v>
      </c>
      <c r="M31" s="7">
        <f t="shared" si="2"/>
        <v>22</v>
      </c>
      <c r="N31" s="8">
        <f t="shared" si="0"/>
        <v>-1347500</v>
      </c>
      <c r="O31" s="6">
        <v>0</v>
      </c>
      <c r="P31" s="6">
        <f t="shared" si="3"/>
        <v>0</v>
      </c>
      <c r="Q31" s="49">
        <f t="shared" si="4"/>
        <v>-1347500</v>
      </c>
    </row>
    <row r="32" spans="1:17" s="9" customFormat="1" ht="19.5" customHeight="1" x14ac:dyDescent="0.25">
      <c r="A32" s="5" t="s">
        <v>40</v>
      </c>
      <c r="B32" s="6"/>
      <c r="C32" s="6"/>
      <c r="D32" s="6"/>
      <c r="E32" s="6">
        <v>4</v>
      </c>
      <c r="F32" s="6">
        <v>245000</v>
      </c>
      <c r="G32" s="6"/>
      <c r="H32" s="6"/>
      <c r="I32" s="6"/>
      <c r="J32" s="6">
        <v>1</v>
      </c>
      <c r="K32" s="6">
        <v>61250</v>
      </c>
      <c r="L32" s="7">
        <f t="shared" si="1"/>
        <v>0</v>
      </c>
      <c r="M32" s="7">
        <f t="shared" si="2"/>
        <v>5</v>
      </c>
      <c r="N32" s="8">
        <f t="shared" si="0"/>
        <v>-306250</v>
      </c>
      <c r="O32" s="6">
        <v>0</v>
      </c>
      <c r="P32" s="6">
        <f t="shared" si="3"/>
        <v>0</v>
      </c>
      <c r="Q32" s="49">
        <f t="shared" si="4"/>
        <v>-306250</v>
      </c>
    </row>
    <row r="33" spans="1:17" s="9" customFormat="1" ht="19.5" customHeight="1" x14ac:dyDescent="0.25">
      <c r="A33" s="5" t="s">
        <v>45</v>
      </c>
      <c r="B33" s="6">
        <v>75</v>
      </c>
      <c r="C33" s="6">
        <v>8329350</v>
      </c>
      <c r="D33" s="6"/>
      <c r="E33" s="6"/>
      <c r="F33" s="6"/>
      <c r="G33" s="6"/>
      <c r="H33" s="6"/>
      <c r="I33" s="6"/>
      <c r="J33" s="6"/>
      <c r="K33" s="6"/>
      <c r="L33" s="7">
        <f t="shared" si="1"/>
        <v>75</v>
      </c>
      <c r="M33" s="7">
        <f t="shared" si="2"/>
        <v>0</v>
      </c>
      <c r="N33" s="8">
        <f t="shared" si="0"/>
        <v>8329350</v>
      </c>
      <c r="O33" s="6">
        <v>79420</v>
      </c>
      <c r="P33" s="6">
        <f t="shared" si="3"/>
        <v>5956500</v>
      </c>
      <c r="Q33" s="49">
        <f t="shared" si="4"/>
        <v>2372850</v>
      </c>
    </row>
    <row r="34" spans="1:17" s="9" customFormat="1" ht="19.5" customHeight="1" x14ac:dyDescent="0.25">
      <c r="A34" s="5" t="s">
        <v>46</v>
      </c>
      <c r="B34" s="6"/>
      <c r="C34" s="6"/>
      <c r="D34" s="6"/>
      <c r="E34" s="6">
        <v>15</v>
      </c>
      <c r="F34" s="6">
        <v>918750</v>
      </c>
      <c r="G34" s="6"/>
      <c r="H34" s="6"/>
      <c r="I34" s="6"/>
      <c r="J34" s="6">
        <v>4</v>
      </c>
      <c r="K34" s="6">
        <v>245000</v>
      </c>
      <c r="L34" s="7">
        <f t="shared" si="1"/>
        <v>0</v>
      </c>
      <c r="M34" s="7">
        <f t="shared" si="2"/>
        <v>19</v>
      </c>
      <c r="N34" s="8">
        <f t="shared" si="0"/>
        <v>-1163750</v>
      </c>
      <c r="O34" s="6">
        <v>0</v>
      </c>
      <c r="P34" s="6">
        <f t="shared" si="3"/>
        <v>0</v>
      </c>
      <c r="Q34" s="49">
        <f t="shared" si="4"/>
        <v>-1163750</v>
      </c>
    </row>
    <row r="35" spans="1:17" s="9" customFormat="1" ht="19.5" customHeight="1" x14ac:dyDescent="0.25">
      <c r="A35" s="5" t="s">
        <v>42</v>
      </c>
      <c r="B35" s="6"/>
      <c r="C35" s="6"/>
      <c r="D35" s="6"/>
      <c r="E35" s="6">
        <v>33</v>
      </c>
      <c r="F35" s="6">
        <v>5847204</v>
      </c>
      <c r="G35" s="6"/>
      <c r="H35" s="6"/>
      <c r="I35" s="6"/>
      <c r="J35" s="6">
        <v>3</v>
      </c>
      <c r="K35" s="6">
        <v>531564</v>
      </c>
      <c r="L35" s="7">
        <f t="shared" si="1"/>
        <v>0</v>
      </c>
      <c r="M35" s="7">
        <f t="shared" si="2"/>
        <v>36</v>
      </c>
      <c r="N35" s="8">
        <f t="shared" si="0"/>
        <v>-6378768</v>
      </c>
      <c r="O35" s="6">
        <v>0</v>
      </c>
      <c r="P35" s="6">
        <f t="shared" si="3"/>
        <v>0</v>
      </c>
      <c r="Q35" s="49">
        <f t="shared" si="4"/>
        <v>-6378768</v>
      </c>
    </row>
    <row r="36" spans="1:17" s="9" customFormat="1" ht="19.5" customHeight="1" x14ac:dyDescent="0.25">
      <c r="A36" s="5" t="s">
        <v>47</v>
      </c>
      <c r="B36" s="6"/>
      <c r="C36" s="6"/>
      <c r="D36" s="6"/>
      <c r="E36" s="6">
        <v>4</v>
      </c>
      <c r="F36" s="6">
        <v>696600</v>
      </c>
      <c r="G36" s="6"/>
      <c r="H36" s="6"/>
      <c r="I36" s="6"/>
      <c r="J36" s="6">
        <v>1</v>
      </c>
      <c r="K36" s="6">
        <v>174150</v>
      </c>
      <c r="L36" s="7">
        <f t="shared" si="1"/>
        <v>0</v>
      </c>
      <c r="M36" s="7">
        <f t="shared" si="2"/>
        <v>5</v>
      </c>
      <c r="N36" s="8">
        <f t="shared" si="0"/>
        <v>-870750</v>
      </c>
      <c r="O36" s="6">
        <v>0</v>
      </c>
      <c r="P36" s="6">
        <f t="shared" si="3"/>
        <v>0</v>
      </c>
      <c r="Q36" s="49">
        <f t="shared" si="4"/>
        <v>-870750</v>
      </c>
    </row>
    <row r="37" spans="1:17" s="9" customFormat="1" ht="19.5" customHeight="1" x14ac:dyDescent="0.25">
      <c r="A37" s="5" t="s">
        <v>43</v>
      </c>
      <c r="B37" s="6"/>
      <c r="C37" s="6"/>
      <c r="D37" s="6"/>
      <c r="E37" s="6">
        <v>5</v>
      </c>
      <c r="F37" s="6">
        <v>1761750</v>
      </c>
      <c r="G37" s="6"/>
      <c r="H37" s="6"/>
      <c r="I37" s="6"/>
      <c r="J37" s="6">
        <v>9</v>
      </c>
      <c r="K37" s="6">
        <v>3171150</v>
      </c>
      <c r="L37" s="7">
        <f t="shared" si="1"/>
        <v>0</v>
      </c>
      <c r="M37" s="7">
        <f t="shared" si="2"/>
        <v>14</v>
      </c>
      <c r="N37" s="8">
        <f t="shared" si="0"/>
        <v>-4932900</v>
      </c>
      <c r="O37" s="6">
        <v>0</v>
      </c>
      <c r="P37" s="6">
        <f t="shared" si="3"/>
        <v>0</v>
      </c>
      <c r="Q37" s="49">
        <f t="shared" si="4"/>
        <v>-4932900</v>
      </c>
    </row>
    <row r="38" spans="1:17" s="9" customFormat="1" ht="19.5" customHeight="1" x14ac:dyDescent="0.25">
      <c r="A38" s="5" t="s">
        <v>44</v>
      </c>
      <c r="B38" s="6"/>
      <c r="C38" s="6"/>
      <c r="D38" s="6"/>
      <c r="E38" s="6">
        <v>4</v>
      </c>
      <c r="F38" s="6">
        <v>793800</v>
      </c>
      <c r="G38" s="6"/>
      <c r="H38" s="6"/>
      <c r="I38" s="6"/>
      <c r="J38" s="6">
        <v>6</v>
      </c>
      <c r="K38" s="6">
        <v>1190700</v>
      </c>
      <c r="L38" s="7">
        <f t="shared" si="1"/>
        <v>0</v>
      </c>
      <c r="M38" s="7">
        <f t="shared" si="2"/>
        <v>10</v>
      </c>
      <c r="N38" s="8">
        <f t="shared" si="0"/>
        <v>-1984500</v>
      </c>
      <c r="O38" s="6">
        <v>0</v>
      </c>
      <c r="P38" s="6">
        <f t="shared" si="3"/>
        <v>0</v>
      </c>
      <c r="Q38" s="49">
        <f t="shared" si="4"/>
        <v>-1984500</v>
      </c>
    </row>
    <row r="39" spans="1:17" s="13" customFormat="1" ht="20.25" customHeight="1" x14ac:dyDescent="0.25">
      <c r="A39" s="11" t="s">
        <v>22</v>
      </c>
      <c r="B39" s="12">
        <f>SUM(B16:B38)</f>
        <v>92886</v>
      </c>
      <c r="C39" s="12">
        <f t="shared" ref="C39:N39" si="5">SUM(C16:C38)</f>
        <v>7276404048</v>
      </c>
      <c r="D39" s="12">
        <f t="shared" si="5"/>
        <v>0</v>
      </c>
      <c r="E39" s="12">
        <f t="shared" si="5"/>
        <v>9245</v>
      </c>
      <c r="F39" s="12">
        <f t="shared" si="5"/>
        <v>705722060</v>
      </c>
      <c r="G39" s="12">
        <f t="shared" si="5"/>
        <v>23387</v>
      </c>
      <c r="H39" s="12">
        <f t="shared" si="5"/>
        <v>1810418550</v>
      </c>
      <c r="I39" s="12">
        <f t="shared" si="5"/>
        <v>0</v>
      </c>
      <c r="J39" s="12">
        <f t="shared" si="5"/>
        <v>4447</v>
      </c>
      <c r="K39" s="12">
        <f t="shared" si="5"/>
        <v>342297607</v>
      </c>
      <c r="L39" s="12">
        <f t="shared" si="5"/>
        <v>116273</v>
      </c>
      <c r="M39" s="12">
        <f t="shared" si="5"/>
        <v>13692</v>
      </c>
      <c r="N39" s="12">
        <f t="shared" si="5"/>
        <v>8038802931</v>
      </c>
      <c r="O39" s="49"/>
      <c r="P39" s="49"/>
      <c r="Q39" s="49">
        <f>SUM(Q16:Q38)</f>
        <v>2130971709</v>
      </c>
    </row>
  </sheetData>
  <mergeCells count="25">
    <mergeCell ref="A13:A15"/>
    <mergeCell ref="B13:F13"/>
    <mergeCell ref="G13:K13"/>
    <mergeCell ref="B14:D14"/>
    <mergeCell ref="E14:F14"/>
    <mergeCell ref="G14:I14"/>
    <mergeCell ref="J14:K14"/>
    <mergeCell ref="A1:N1"/>
    <mergeCell ref="A2:N2"/>
    <mergeCell ref="B3:C3"/>
    <mergeCell ref="B4:C4"/>
    <mergeCell ref="B5:C5"/>
    <mergeCell ref="B10:C10"/>
    <mergeCell ref="B9:C9"/>
    <mergeCell ref="B8:C8"/>
    <mergeCell ref="B6:C6"/>
    <mergeCell ref="B7:C7"/>
    <mergeCell ref="B11:C11"/>
    <mergeCell ref="O14:O15"/>
    <mergeCell ref="P14:P15"/>
    <mergeCell ref="Q14:Q15"/>
    <mergeCell ref="L13:Q13"/>
    <mergeCell ref="N14:N15"/>
    <mergeCell ref="L14:L15"/>
    <mergeCell ref="M14:M15"/>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zoomScale="80" zoomScaleNormal="80" workbookViewId="0">
      <selection activeCell="B11" sqref="B11:C11"/>
    </sheetView>
  </sheetViews>
  <sheetFormatPr defaultRowHeight="15.75" x14ac:dyDescent="0.25"/>
  <cols>
    <col min="1" max="1" width="48" style="1" customWidth="1"/>
    <col min="2" max="2" width="9.85546875" style="14" customWidth="1"/>
    <col min="3" max="3" width="19.7109375" style="14" customWidth="1"/>
    <col min="4" max="4" width="14.85546875" style="14" customWidth="1"/>
    <col min="5" max="5" width="9.28515625" style="14" customWidth="1"/>
    <col min="6" max="6" width="15.5703125" style="14" customWidth="1"/>
    <col min="7" max="7" width="9.140625" style="14" customWidth="1"/>
    <col min="8" max="8" width="19.42578125" style="14" customWidth="1"/>
    <col min="9" max="9" width="13.42578125" style="14" customWidth="1"/>
    <col min="10" max="10" width="10.5703125" style="14" customWidth="1"/>
    <col min="11" max="11" width="15.140625" style="14" customWidth="1"/>
    <col min="12" max="13" width="11.140625" style="1" customWidth="1"/>
    <col min="14" max="14" width="18.5703125" style="15" customWidth="1"/>
    <col min="15" max="15" width="12" style="14" customWidth="1"/>
    <col min="16" max="16" width="16.140625" style="14" customWidth="1"/>
    <col min="17" max="17" width="18.28515625" style="50" customWidth="1"/>
    <col min="18" max="16384" width="9.140625" style="1"/>
  </cols>
  <sheetData>
    <row r="1" spans="1:17" ht="19.5" customHeight="1" x14ac:dyDescent="0.3">
      <c r="A1" s="68" t="s">
        <v>56</v>
      </c>
      <c r="B1" s="68"/>
      <c r="C1" s="68"/>
      <c r="D1" s="68"/>
      <c r="E1" s="68"/>
      <c r="F1" s="68"/>
      <c r="G1" s="68"/>
      <c r="H1" s="68"/>
      <c r="I1" s="68"/>
      <c r="J1" s="68"/>
      <c r="K1" s="68"/>
      <c r="L1" s="68"/>
      <c r="M1" s="68"/>
      <c r="N1" s="68"/>
    </row>
    <row r="2" spans="1:17" ht="19.5" customHeight="1" x14ac:dyDescent="0.25">
      <c r="A2" s="70" t="s">
        <v>30</v>
      </c>
      <c r="B2" s="70"/>
      <c r="C2" s="70"/>
      <c r="D2" s="70"/>
      <c r="E2" s="70"/>
      <c r="F2" s="70"/>
      <c r="G2" s="70"/>
      <c r="H2" s="70"/>
      <c r="I2" s="70"/>
      <c r="J2" s="70"/>
      <c r="K2" s="70"/>
      <c r="L2" s="70"/>
      <c r="M2" s="70"/>
      <c r="N2" s="70"/>
    </row>
    <row r="3" spans="1:17" s="17" customFormat="1" ht="19.5" customHeight="1" x14ac:dyDescent="0.25">
      <c r="A3" s="18" t="s">
        <v>34</v>
      </c>
      <c r="B3" s="64">
        <f>C39+H39-D39-I39</f>
        <v>9345678683</v>
      </c>
      <c r="C3" s="64"/>
      <c r="D3" s="28"/>
      <c r="E3" s="28"/>
      <c r="F3" s="28"/>
      <c r="G3" s="28"/>
      <c r="H3" s="28"/>
      <c r="I3" s="28"/>
      <c r="J3" s="28"/>
      <c r="K3" s="28"/>
      <c r="L3" s="28"/>
      <c r="M3" s="28"/>
      <c r="N3" s="28"/>
      <c r="O3" s="48"/>
      <c r="P3" s="48"/>
      <c r="Q3" s="51"/>
    </row>
    <row r="4" spans="1:17" s="17" customFormat="1" ht="19.5" customHeight="1" x14ac:dyDescent="0.25">
      <c r="A4" s="18" t="s">
        <v>35</v>
      </c>
      <c r="B4" s="64">
        <f>F39+K39</f>
        <v>992482684</v>
      </c>
      <c r="C4" s="69"/>
      <c r="D4" s="28"/>
      <c r="E4" s="28"/>
      <c r="F4" s="28"/>
      <c r="G4" s="28"/>
      <c r="H4" s="28"/>
      <c r="I4" s="28"/>
      <c r="J4" s="28"/>
      <c r="K4" s="28"/>
      <c r="L4" s="28"/>
      <c r="M4" s="28"/>
      <c r="N4" s="28"/>
      <c r="O4" s="48"/>
      <c r="P4" s="48"/>
      <c r="Q4" s="51"/>
    </row>
    <row r="5" spans="1:17" s="17" customFormat="1" ht="19.5" customHeight="1" x14ac:dyDescent="0.25">
      <c r="A5" s="18" t="s">
        <v>36</v>
      </c>
      <c r="B5" s="64">
        <f>B3-B4</f>
        <v>8353195999</v>
      </c>
      <c r="C5" s="69"/>
      <c r="D5" s="28"/>
      <c r="E5" s="28"/>
      <c r="F5" s="28"/>
      <c r="G5" s="28"/>
      <c r="H5" s="28"/>
      <c r="I5" s="28"/>
      <c r="J5" s="28"/>
      <c r="K5" s="28"/>
      <c r="L5" s="28"/>
      <c r="M5" s="28"/>
      <c r="N5" s="28"/>
      <c r="O5" s="48"/>
      <c r="P5" s="48"/>
      <c r="Q5" s="51"/>
    </row>
    <row r="6" spans="1:17" s="17" customFormat="1" ht="19.5" customHeight="1" x14ac:dyDescent="0.25">
      <c r="A6" s="18" t="s">
        <v>68</v>
      </c>
      <c r="B6" s="63">
        <f>B5*1.08</f>
        <v>9021451678.9200001</v>
      </c>
      <c r="C6" s="63"/>
      <c r="D6" s="33"/>
      <c r="E6" s="33"/>
      <c r="F6" s="33"/>
      <c r="G6" s="33"/>
      <c r="H6" s="33"/>
      <c r="I6" s="33"/>
      <c r="J6" s="33"/>
      <c r="K6" s="33"/>
      <c r="L6" s="33"/>
      <c r="M6" s="33"/>
      <c r="N6" s="33"/>
      <c r="O6" s="48"/>
      <c r="P6" s="48"/>
      <c r="Q6" s="51"/>
    </row>
    <row r="7" spans="1:17" s="17" customFormat="1" ht="19.5" customHeight="1" x14ac:dyDescent="0.25">
      <c r="A7" s="18" t="s">
        <v>62</v>
      </c>
      <c r="B7" s="64">
        <v>787199370</v>
      </c>
      <c r="C7" s="64"/>
      <c r="D7" s="33"/>
      <c r="E7" s="33"/>
      <c r="F7" s="33"/>
      <c r="G7" s="33"/>
      <c r="H7" s="33"/>
      <c r="I7" s="33"/>
      <c r="J7" s="33"/>
      <c r="K7" s="33"/>
      <c r="L7" s="33"/>
      <c r="M7" s="33"/>
      <c r="N7" s="33"/>
      <c r="O7" s="48"/>
      <c r="P7" s="48"/>
      <c r="Q7" s="51"/>
    </row>
    <row r="8" spans="1:17" s="17" customFormat="1" ht="19.5" customHeight="1" x14ac:dyDescent="0.25">
      <c r="A8" s="18" t="s">
        <v>66</v>
      </c>
      <c r="B8" s="64">
        <v>97261977</v>
      </c>
      <c r="C8" s="64"/>
      <c r="D8" s="33"/>
      <c r="E8" s="33"/>
      <c r="F8" s="33"/>
      <c r="G8" s="33"/>
      <c r="H8" s="33"/>
      <c r="I8" s="33"/>
      <c r="J8" s="33"/>
      <c r="K8" s="33"/>
      <c r="L8" s="33"/>
      <c r="M8" s="33"/>
      <c r="N8" s="33"/>
      <c r="O8" s="48"/>
      <c r="P8" s="48"/>
      <c r="Q8" s="51"/>
    </row>
    <row r="9" spans="1:17" s="17" customFormat="1" ht="19.5" customHeight="1" x14ac:dyDescent="0.25">
      <c r="A9" s="18" t="s">
        <v>69</v>
      </c>
      <c r="B9" s="64">
        <f>B6*0.005</f>
        <v>45107258.394600004</v>
      </c>
      <c r="C9" s="64"/>
      <c r="D9" s="33"/>
      <c r="E9" s="33"/>
      <c r="F9" s="33"/>
      <c r="G9" s="33"/>
      <c r="H9" s="33"/>
      <c r="I9" s="33"/>
      <c r="J9" s="33"/>
      <c r="K9" s="33"/>
      <c r="L9" s="33"/>
      <c r="M9" s="33"/>
      <c r="N9" s="33"/>
      <c r="O9" s="48"/>
      <c r="P9" s="48"/>
      <c r="Q9" s="51"/>
    </row>
    <row r="10" spans="1:17" s="17" customFormat="1" ht="19.5" customHeight="1" x14ac:dyDescent="0.25">
      <c r="A10" s="18" t="s">
        <v>63</v>
      </c>
      <c r="B10" s="63">
        <f>B6-B7-B8-B9</f>
        <v>8091883073.5254002</v>
      </c>
      <c r="C10" s="63"/>
      <c r="D10" s="33"/>
      <c r="E10" s="33"/>
      <c r="F10" s="33"/>
      <c r="G10" s="33"/>
      <c r="H10" s="33"/>
      <c r="I10" s="33"/>
      <c r="J10" s="33"/>
      <c r="K10" s="33"/>
      <c r="L10" s="33"/>
      <c r="M10" s="33"/>
      <c r="N10" s="33"/>
      <c r="O10" s="48"/>
      <c r="P10" s="48"/>
      <c r="Q10" s="51"/>
    </row>
    <row r="11" spans="1:17" s="17" customFormat="1" ht="19.5" customHeight="1" x14ac:dyDescent="0.25">
      <c r="A11" s="18" t="s">
        <v>77</v>
      </c>
      <c r="B11" s="63">
        <f>Q39-B7-B8-B9</f>
        <v>963455028.60539997</v>
      </c>
      <c r="C11" s="63"/>
      <c r="D11" s="33"/>
      <c r="E11" s="33"/>
      <c r="F11" s="33"/>
      <c r="G11" s="33"/>
      <c r="H11" s="33"/>
      <c r="I11" s="33"/>
      <c r="J11" s="33"/>
      <c r="K11" s="33"/>
      <c r="L11" s="33"/>
      <c r="M11" s="33"/>
      <c r="N11" s="33"/>
      <c r="O11" s="48"/>
      <c r="P11" s="48"/>
      <c r="Q11" s="51"/>
    </row>
    <row r="12" spans="1:17" s="17" customFormat="1" ht="19.5" customHeight="1" x14ac:dyDescent="0.25">
      <c r="A12" s="18"/>
      <c r="B12" s="32"/>
      <c r="C12" s="32"/>
      <c r="D12" s="33"/>
      <c r="E12" s="33"/>
      <c r="F12" s="33"/>
      <c r="G12" s="33"/>
      <c r="H12" s="33"/>
      <c r="I12" s="33"/>
      <c r="J12" s="33"/>
      <c r="K12" s="33"/>
      <c r="L12" s="33"/>
      <c r="M12" s="33"/>
      <c r="N12" s="33"/>
      <c r="O12" s="48"/>
      <c r="P12" s="48"/>
      <c r="Q12" s="51"/>
    </row>
    <row r="13" spans="1:17" s="2" customFormat="1" ht="19.5" customHeight="1" x14ac:dyDescent="0.25">
      <c r="A13" s="72" t="s">
        <v>0</v>
      </c>
      <c r="B13" s="71" t="s">
        <v>5</v>
      </c>
      <c r="C13" s="71"/>
      <c r="D13" s="71"/>
      <c r="E13" s="71"/>
      <c r="F13" s="71"/>
      <c r="G13" s="71" t="s">
        <v>6</v>
      </c>
      <c r="H13" s="71"/>
      <c r="I13" s="71"/>
      <c r="J13" s="71"/>
      <c r="K13" s="71"/>
      <c r="L13" s="62" t="s">
        <v>23</v>
      </c>
      <c r="M13" s="62"/>
      <c r="N13" s="62"/>
      <c r="O13" s="62"/>
      <c r="P13" s="62"/>
      <c r="Q13" s="62"/>
    </row>
    <row r="14" spans="1:17" s="2" customFormat="1" ht="15" customHeight="1" x14ac:dyDescent="0.25">
      <c r="A14" s="72"/>
      <c r="B14" s="71" t="s">
        <v>1</v>
      </c>
      <c r="C14" s="71"/>
      <c r="D14" s="71"/>
      <c r="E14" s="61" t="s">
        <v>2</v>
      </c>
      <c r="F14" s="61"/>
      <c r="G14" s="71" t="s">
        <v>1</v>
      </c>
      <c r="H14" s="71"/>
      <c r="I14" s="71"/>
      <c r="J14" s="61" t="s">
        <v>2</v>
      </c>
      <c r="K14" s="61"/>
      <c r="L14" s="73" t="s">
        <v>37</v>
      </c>
      <c r="M14" s="73" t="s">
        <v>38</v>
      </c>
      <c r="N14" s="73" t="s">
        <v>4</v>
      </c>
      <c r="O14" s="61" t="s">
        <v>75</v>
      </c>
      <c r="P14" s="61" t="s">
        <v>76</v>
      </c>
      <c r="Q14" s="61" t="s">
        <v>72</v>
      </c>
    </row>
    <row r="15" spans="1:17" s="4" customFormat="1" ht="34.5" customHeight="1" x14ac:dyDescent="0.25">
      <c r="A15" s="72"/>
      <c r="B15" s="29" t="s">
        <v>3</v>
      </c>
      <c r="C15" s="29" t="s">
        <v>24</v>
      </c>
      <c r="D15" s="29" t="s">
        <v>25</v>
      </c>
      <c r="E15" s="29" t="s">
        <v>3</v>
      </c>
      <c r="F15" s="29" t="s">
        <v>26</v>
      </c>
      <c r="G15" s="29" t="s">
        <v>3</v>
      </c>
      <c r="H15" s="29" t="s">
        <v>27</v>
      </c>
      <c r="I15" s="29" t="s">
        <v>28</v>
      </c>
      <c r="J15" s="29" t="s">
        <v>3</v>
      </c>
      <c r="K15" s="29" t="s">
        <v>29</v>
      </c>
      <c r="L15" s="67"/>
      <c r="M15" s="67"/>
      <c r="N15" s="67"/>
      <c r="O15" s="61"/>
      <c r="P15" s="61"/>
      <c r="Q15" s="61"/>
    </row>
    <row r="16" spans="1:17" s="9" customFormat="1" ht="19.5" customHeight="1" x14ac:dyDescent="0.25">
      <c r="A16" s="5" t="s">
        <v>7</v>
      </c>
      <c r="B16" s="6">
        <v>2156</v>
      </c>
      <c r="C16" s="6">
        <v>189268772</v>
      </c>
      <c r="D16" s="6">
        <v>0</v>
      </c>
      <c r="E16" s="6">
        <v>1096</v>
      </c>
      <c r="F16" s="6">
        <v>96214552</v>
      </c>
      <c r="G16" s="6">
        <v>2862</v>
      </c>
      <c r="H16" s="6">
        <v>251246394</v>
      </c>
      <c r="I16" s="6">
        <v>0</v>
      </c>
      <c r="J16" s="6">
        <v>861</v>
      </c>
      <c r="K16" s="6">
        <v>75584607</v>
      </c>
      <c r="L16" s="7">
        <f>B16+G16</f>
        <v>5018</v>
      </c>
      <c r="M16" s="7">
        <f>E16+J16</f>
        <v>1957</v>
      </c>
      <c r="N16" s="8">
        <f t="shared" ref="N16:N38" si="0">C16+H16-D16-I16-F16-K16</f>
        <v>268716007</v>
      </c>
      <c r="O16" s="6">
        <v>60900</v>
      </c>
      <c r="P16" s="6">
        <f>L16*O16</f>
        <v>305596200</v>
      </c>
      <c r="Q16" s="49">
        <f>N16-P16</f>
        <v>-36880193</v>
      </c>
    </row>
    <row r="17" spans="1:17" s="9" customFormat="1" ht="19.5" customHeight="1" x14ac:dyDescent="0.25">
      <c r="A17" s="5" t="s">
        <v>8</v>
      </c>
      <c r="B17" s="6">
        <v>5</v>
      </c>
      <c r="C17" s="6">
        <v>654610</v>
      </c>
      <c r="D17" s="6">
        <v>0</v>
      </c>
      <c r="E17" s="6">
        <v>0</v>
      </c>
      <c r="F17" s="6">
        <v>0</v>
      </c>
      <c r="G17" s="6">
        <v>62</v>
      </c>
      <c r="H17" s="6">
        <v>8117164</v>
      </c>
      <c r="I17" s="6">
        <v>0</v>
      </c>
      <c r="J17" s="10">
        <v>15</v>
      </c>
      <c r="K17" s="7">
        <v>1963830</v>
      </c>
      <c r="L17" s="7">
        <f t="shared" ref="L17:L38" si="1">B17+G17</f>
        <v>67</v>
      </c>
      <c r="M17" s="7">
        <f t="shared" ref="M17:M38" si="2">E17+J17</f>
        <v>15</v>
      </c>
      <c r="N17" s="8">
        <f t="shared" si="0"/>
        <v>6807944</v>
      </c>
      <c r="O17" s="6">
        <v>90825</v>
      </c>
      <c r="P17" s="6">
        <f t="shared" ref="P17:P38" si="3">L17*O17</f>
        <v>6085275</v>
      </c>
      <c r="Q17" s="49">
        <f t="shared" ref="Q17:Q38" si="4">N17-P17</f>
        <v>722669</v>
      </c>
    </row>
    <row r="18" spans="1:17" s="9" customFormat="1" ht="19.5" customHeight="1" x14ac:dyDescent="0.25">
      <c r="A18" s="5" t="s">
        <v>60</v>
      </c>
      <c r="B18" s="6">
        <v>3</v>
      </c>
      <c r="C18" s="6">
        <v>263361</v>
      </c>
      <c r="D18" s="6"/>
      <c r="E18" s="6"/>
      <c r="F18" s="6"/>
      <c r="G18" s="6"/>
      <c r="H18" s="6"/>
      <c r="I18" s="6"/>
      <c r="J18" s="10"/>
      <c r="K18" s="7"/>
      <c r="L18" s="7">
        <f t="shared" ref="L18" si="5">B18+G18</f>
        <v>3</v>
      </c>
      <c r="M18" s="7">
        <f t="shared" ref="M18" si="6">E18+J18</f>
        <v>0</v>
      </c>
      <c r="N18" s="8">
        <f t="shared" ref="N18" si="7">C18+H18-D18-I18-F18-K18</f>
        <v>263361</v>
      </c>
      <c r="O18" s="6">
        <v>45000</v>
      </c>
      <c r="P18" s="6">
        <f t="shared" si="3"/>
        <v>135000</v>
      </c>
      <c r="Q18" s="49">
        <f t="shared" si="4"/>
        <v>128361</v>
      </c>
    </row>
    <row r="19" spans="1:17" s="9" customFormat="1" ht="19.5" customHeight="1" x14ac:dyDescent="0.25">
      <c r="A19" s="5" t="s">
        <v>9</v>
      </c>
      <c r="B19" s="6">
        <v>5244</v>
      </c>
      <c r="C19" s="6">
        <v>389367000</v>
      </c>
      <c r="D19" s="6">
        <v>0</v>
      </c>
      <c r="E19" s="10">
        <v>382</v>
      </c>
      <c r="F19" s="7">
        <v>28363500</v>
      </c>
      <c r="G19" s="6">
        <v>1755</v>
      </c>
      <c r="H19" s="6">
        <v>130308750</v>
      </c>
      <c r="I19" s="6">
        <v>0</v>
      </c>
      <c r="J19" s="6">
        <v>146</v>
      </c>
      <c r="K19" s="6">
        <v>10840500</v>
      </c>
      <c r="L19" s="7">
        <f t="shared" si="1"/>
        <v>6999</v>
      </c>
      <c r="M19" s="7">
        <f t="shared" si="2"/>
        <v>528</v>
      </c>
      <c r="N19" s="8">
        <f t="shared" si="0"/>
        <v>480471750</v>
      </c>
      <c r="O19" s="6">
        <v>43000</v>
      </c>
      <c r="P19" s="6">
        <f t="shared" si="3"/>
        <v>300957000</v>
      </c>
      <c r="Q19" s="49">
        <f t="shared" si="4"/>
        <v>179514750</v>
      </c>
    </row>
    <row r="20" spans="1:17" s="9" customFormat="1" ht="19.5" customHeight="1" x14ac:dyDescent="0.25">
      <c r="A20" s="5" t="s">
        <v>10</v>
      </c>
      <c r="B20" s="6">
        <v>1226</v>
      </c>
      <c r="C20" s="6">
        <v>86942132</v>
      </c>
      <c r="D20" s="6">
        <v>0</v>
      </c>
      <c r="E20" s="6">
        <v>212</v>
      </c>
      <c r="F20" s="6">
        <v>15041400</v>
      </c>
      <c r="G20" s="6">
        <v>886</v>
      </c>
      <c r="H20" s="6">
        <v>62861700</v>
      </c>
      <c r="I20" s="6">
        <v>0</v>
      </c>
      <c r="J20" s="6">
        <v>218</v>
      </c>
      <c r="K20" s="6">
        <v>15467100</v>
      </c>
      <c r="L20" s="7">
        <f t="shared" si="1"/>
        <v>2112</v>
      </c>
      <c r="M20" s="7">
        <f t="shared" si="2"/>
        <v>430</v>
      </c>
      <c r="N20" s="8">
        <f t="shared" si="0"/>
        <v>119295332</v>
      </c>
      <c r="O20" s="6">
        <v>55000</v>
      </c>
      <c r="P20" s="6">
        <f t="shared" si="3"/>
        <v>116160000</v>
      </c>
      <c r="Q20" s="49">
        <f t="shared" si="4"/>
        <v>3135332</v>
      </c>
    </row>
    <row r="21" spans="1:17" s="9" customFormat="1" ht="19.5" customHeight="1" x14ac:dyDescent="0.25">
      <c r="A21" s="5" t="s">
        <v>11</v>
      </c>
      <c r="B21" s="6">
        <v>3157</v>
      </c>
      <c r="C21" s="6">
        <v>286098450</v>
      </c>
      <c r="D21" s="6">
        <v>0</v>
      </c>
      <c r="E21" s="6">
        <v>701</v>
      </c>
      <c r="F21" s="6">
        <v>63615750</v>
      </c>
      <c r="G21" s="6">
        <v>708</v>
      </c>
      <c r="H21" s="6">
        <v>64251000</v>
      </c>
      <c r="I21" s="6">
        <v>0</v>
      </c>
      <c r="J21" s="6">
        <v>187</v>
      </c>
      <c r="K21" s="6">
        <v>16970250</v>
      </c>
      <c r="L21" s="7">
        <f t="shared" si="1"/>
        <v>3865</v>
      </c>
      <c r="M21" s="7">
        <f t="shared" si="2"/>
        <v>888</v>
      </c>
      <c r="N21" s="8">
        <f t="shared" si="0"/>
        <v>269763450</v>
      </c>
      <c r="O21" s="6">
        <v>50059</v>
      </c>
      <c r="P21" s="6">
        <f t="shared" si="3"/>
        <v>193478035</v>
      </c>
      <c r="Q21" s="49">
        <f t="shared" si="4"/>
        <v>76285415</v>
      </c>
    </row>
    <row r="22" spans="1:17" s="9" customFormat="1" ht="19.5" customHeight="1" x14ac:dyDescent="0.25">
      <c r="A22" s="5" t="s">
        <v>12</v>
      </c>
      <c r="B22" s="6">
        <v>14208</v>
      </c>
      <c r="C22" s="6">
        <v>948171740</v>
      </c>
      <c r="D22" s="6">
        <v>0</v>
      </c>
      <c r="E22" s="6">
        <v>348</v>
      </c>
      <c r="F22" s="6">
        <v>20443260</v>
      </c>
      <c r="G22" s="6">
        <v>9518</v>
      </c>
      <c r="H22" s="6">
        <v>651451106</v>
      </c>
      <c r="I22" s="6">
        <v>0</v>
      </c>
      <c r="J22" s="6">
        <v>230</v>
      </c>
      <c r="K22" s="6">
        <v>13511350</v>
      </c>
      <c r="L22" s="7">
        <f t="shared" si="1"/>
        <v>23726</v>
      </c>
      <c r="M22" s="7">
        <f t="shared" si="2"/>
        <v>578</v>
      </c>
      <c r="N22" s="8">
        <f t="shared" si="0"/>
        <v>1565668236</v>
      </c>
      <c r="O22" s="6">
        <v>62000</v>
      </c>
      <c r="P22" s="6">
        <f t="shared" si="3"/>
        <v>1471012000</v>
      </c>
      <c r="Q22" s="49">
        <f t="shared" si="4"/>
        <v>94656236</v>
      </c>
    </row>
    <row r="23" spans="1:17" s="9" customFormat="1" ht="19.5" customHeight="1" x14ac:dyDescent="0.25">
      <c r="A23" s="5" t="s">
        <v>13</v>
      </c>
      <c r="B23" s="6">
        <v>2007</v>
      </c>
      <c r="C23" s="6">
        <v>211284840</v>
      </c>
      <c r="D23" s="6">
        <v>0</v>
      </c>
      <c r="E23" s="10">
        <v>1037</v>
      </c>
      <c r="F23" s="7">
        <v>109299800</v>
      </c>
      <c r="G23" s="6">
        <v>501</v>
      </c>
      <c r="H23" s="6">
        <v>52805400</v>
      </c>
      <c r="I23" s="6">
        <v>0</v>
      </c>
      <c r="J23" s="6">
        <v>280</v>
      </c>
      <c r="K23" s="6">
        <v>29512000</v>
      </c>
      <c r="L23" s="7">
        <f t="shared" si="1"/>
        <v>2508</v>
      </c>
      <c r="M23" s="7">
        <f t="shared" si="2"/>
        <v>1317</v>
      </c>
      <c r="N23" s="8">
        <f t="shared" si="0"/>
        <v>125278440</v>
      </c>
      <c r="O23" s="6">
        <v>69375</v>
      </c>
      <c r="P23" s="6">
        <f t="shared" si="3"/>
        <v>173992500</v>
      </c>
      <c r="Q23" s="49">
        <f t="shared" si="4"/>
        <v>-48714060</v>
      </c>
    </row>
    <row r="24" spans="1:17" s="9" customFormat="1" ht="19.5" customHeight="1" x14ac:dyDescent="0.25">
      <c r="A24" s="5" t="s">
        <v>14</v>
      </c>
      <c r="B24" s="6">
        <v>23695</v>
      </c>
      <c r="C24" s="6">
        <v>2631363826</v>
      </c>
      <c r="D24" s="6">
        <v>0</v>
      </c>
      <c r="E24" s="6">
        <v>914</v>
      </c>
      <c r="F24" s="6">
        <v>101507012</v>
      </c>
      <c r="G24" s="6">
        <v>13006</v>
      </c>
      <c r="H24" s="6">
        <v>1444420348</v>
      </c>
      <c r="I24" s="6">
        <v>0</v>
      </c>
      <c r="J24" s="6">
        <v>682</v>
      </c>
      <c r="K24" s="6">
        <v>75741556</v>
      </c>
      <c r="L24" s="7">
        <f t="shared" si="1"/>
        <v>36701</v>
      </c>
      <c r="M24" s="7">
        <f t="shared" si="2"/>
        <v>1596</v>
      </c>
      <c r="N24" s="8">
        <f t="shared" si="0"/>
        <v>3898535606</v>
      </c>
      <c r="O24" s="6">
        <v>63750</v>
      </c>
      <c r="P24" s="6">
        <f t="shared" si="3"/>
        <v>2339688750</v>
      </c>
      <c r="Q24" s="49">
        <f t="shared" si="4"/>
        <v>1558846856</v>
      </c>
    </row>
    <row r="25" spans="1:17" s="9" customFormat="1" ht="19.5" customHeight="1" x14ac:dyDescent="0.25">
      <c r="A25" s="5" t="s">
        <v>15</v>
      </c>
      <c r="B25" s="6">
        <v>72</v>
      </c>
      <c r="C25" s="6">
        <v>6768936</v>
      </c>
      <c r="D25" s="6">
        <v>0</v>
      </c>
      <c r="E25" s="6">
        <v>55</v>
      </c>
      <c r="F25" s="6">
        <v>5170715</v>
      </c>
      <c r="G25" s="6">
        <v>58</v>
      </c>
      <c r="H25" s="6">
        <v>5452754</v>
      </c>
      <c r="I25" s="6">
        <v>0</v>
      </c>
      <c r="J25" s="6">
        <v>29</v>
      </c>
      <c r="K25" s="6">
        <v>2726377</v>
      </c>
      <c r="L25" s="7">
        <f t="shared" si="1"/>
        <v>130</v>
      </c>
      <c r="M25" s="7">
        <f t="shared" si="2"/>
        <v>84</v>
      </c>
      <c r="N25" s="8">
        <f t="shared" si="0"/>
        <v>4324598</v>
      </c>
      <c r="O25" s="6">
        <v>36000</v>
      </c>
      <c r="P25" s="6">
        <f t="shared" si="3"/>
        <v>4680000</v>
      </c>
      <c r="Q25" s="49">
        <f t="shared" si="4"/>
        <v>-355402</v>
      </c>
    </row>
    <row r="26" spans="1:17" s="9" customFormat="1" ht="19.5" customHeight="1" x14ac:dyDescent="0.25">
      <c r="A26" s="5" t="s">
        <v>16</v>
      </c>
      <c r="B26" s="6">
        <v>2528</v>
      </c>
      <c r="C26" s="6">
        <v>150163200</v>
      </c>
      <c r="D26" s="6">
        <v>0</v>
      </c>
      <c r="E26" s="6">
        <v>318</v>
      </c>
      <c r="F26" s="6">
        <v>18889200</v>
      </c>
      <c r="G26" s="6">
        <v>1214</v>
      </c>
      <c r="H26" s="6">
        <v>72111600</v>
      </c>
      <c r="I26" s="6">
        <v>0</v>
      </c>
      <c r="J26" s="6">
        <v>77</v>
      </c>
      <c r="K26" s="6">
        <v>4573800</v>
      </c>
      <c r="L26" s="7">
        <f t="shared" si="1"/>
        <v>3742</v>
      </c>
      <c r="M26" s="7">
        <f t="shared" si="2"/>
        <v>395</v>
      </c>
      <c r="N26" s="8">
        <f t="shared" si="0"/>
        <v>198811800</v>
      </c>
      <c r="O26" s="6">
        <v>37000</v>
      </c>
      <c r="P26" s="6">
        <f t="shared" si="3"/>
        <v>138454000</v>
      </c>
      <c r="Q26" s="49">
        <f t="shared" si="4"/>
        <v>60357800</v>
      </c>
    </row>
    <row r="27" spans="1:17" s="9" customFormat="1" ht="19.5" customHeight="1" x14ac:dyDescent="0.25">
      <c r="A27" s="5" t="s">
        <v>18</v>
      </c>
      <c r="B27" s="6">
        <v>1371</v>
      </c>
      <c r="C27" s="6">
        <v>83699550</v>
      </c>
      <c r="D27" s="6">
        <v>0</v>
      </c>
      <c r="E27" s="6">
        <v>229</v>
      </c>
      <c r="F27" s="6">
        <v>13980450</v>
      </c>
      <c r="G27" s="6">
        <v>1131</v>
      </c>
      <c r="H27" s="6">
        <v>69047550</v>
      </c>
      <c r="I27" s="6">
        <v>0</v>
      </c>
      <c r="J27" s="6">
        <v>89</v>
      </c>
      <c r="K27" s="6">
        <v>5433450</v>
      </c>
      <c r="L27" s="7">
        <f t="shared" si="1"/>
        <v>2502</v>
      </c>
      <c r="M27" s="7">
        <f t="shared" si="2"/>
        <v>318</v>
      </c>
      <c r="N27" s="8">
        <f t="shared" si="0"/>
        <v>133333200</v>
      </c>
      <c r="O27" s="6">
        <v>35207</v>
      </c>
      <c r="P27" s="6">
        <f t="shared" si="3"/>
        <v>88087914</v>
      </c>
      <c r="Q27" s="49">
        <f t="shared" si="4"/>
        <v>45245286</v>
      </c>
    </row>
    <row r="28" spans="1:17" s="9" customFormat="1" ht="19.5" customHeight="1" x14ac:dyDescent="0.25">
      <c r="A28" s="5" t="s">
        <v>17</v>
      </c>
      <c r="B28" s="6">
        <v>8019</v>
      </c>
      <c r="C28" s="6">
        <v>402409458</v>
      </c>
      <c r="D28" s="6">
        <v>0</v>
      </c>
      <c r="E28" s="6">
        <v>1387</v>
      </c>
      <c r="F28" s="6">
        <v>69602434</v>
      </c>
      <c r="G28" s="6">
        <v>4736</v>
      </c>
      <c r="H28" s="6">
        <v>237661952</v>
      </c>
      <c r="I28" s="6">
        <v>0</v>
      </c>
      <c r="J28" s="6">
        <v>615</v>
      </c>
      <c r="K28" s="6">
        <v>30861930</v>
      </c>
      <c r="L28" s="7">
        <f t="shared" si="1"/>
        <v>12755</v>
      </c>
      <c r="M28" s="7">
        <f t="shared" si="2"/>
        <v>2002</v>
      </c>
      <c r="N28" s="8">
        <f t="shared" si="0"/>
        <v>539607046</v>
      </c>
      <c r="O28" s="6">
        <v>64750</v>
      </c>
      <c r="P28" s="6">
        <f t="shared" si="3"/>
        <v>825886250</v>
      </c>
      <c r="Q28" s="49">
        <f t="shared" si="4"/>
        <v>-286279204</v>
      </c>
    </row>
    <row r="29" spans="1:17" s="9" customFormat="1" ht="19.5" customHeight="1" x14ac:dyDescent="0.25">
      <c r="A29" s="5" t="s">
        <v>19</v>
      </c>
      <c r="B29" s="6">
        <v>112</v>
      </c>
      <c r="C29" s="6">
        <v>11254490</v>
      </c>
      <c r="D29" s="6">
        <v>0</v>
      </c>
      <c r="E29" s="6">
        <v>127</v>
      </c>
      <c r="F29" s="6">
        <v>12952603</v>
      </c>
      <c r="G29" s="6">
        <v>54</v>
      </c>
      <c r="H29" s="6">
        <v>5507406</v>
      </c>
      <c r="I29" s="6">
        <v>0</v>
      </c>
      <c r="J29" s="6">
        <v>57</v>
      </c>
      <c r="K29" s="6">
        <v>5813373</v>
      </c>
      <c r="L29" s="7">
        <f t="shared" si="1"/>
        <v>166</v>
      </c>
      <c r="M29" s="7">
        <f t="shared" si="2"/>
        <v>184</v>
      </c>
      <c r="N29" s="8">
        <f t="shared" si="0"/>
        <v>-2004080</v>
      </c>
      <c r="O29" s="6">
        <v>32460</v>
      </c>
      <c r="P29" s="6">
        <f t="shared" si="3"/>
        <v>5388360</v>
      </c>
      <c r="Q29" s="49">
        <f t="shared" si="4"/>
        <v>-7392440</v>
      </c>
    </row>
    <row r="30" spans="1:17" s="9" customFormat="1" ht="19.5" customHeight="1" x14ac:dyDescent="0.25">
      <c r="A30" s="5" t="s">
        <v>20</v>
      </c>
      <c r="B30" s="6">
        <v>10532</v>
      </c>
      <c r="C30" s="6">
        <v>484472000</v>
      </c>
      <c r="D30" s="6">
        <v>0</v>
      </c>
      <c r="E30" s="6">
        <v>1083</v>
      </c>
      <c r="F30" s="6">
        <v>49818000</v>
      </c>
      <c r="G30" s="6">
        <v>2999</v>
      </c>
      <c r="H30" s="6">
        <v>137954000</v>
      </c>
      <c r="I30" s="6">
        <v>0</v>
      </c>
      <c r="J30" s="6">
        <v>319</v>
      </c>
      <c r="K30" s="6">
        <v>14674000</v>
      </c>
      <c r="L30" s="7">
        <f t="shared" si="1"/>
        <v>13531</v>
      </c>
      <c r="M30" s="7">
        <f t="shared" si="2"/>
        <v>1402</v>
      </c>
      <c r="N30" s="8">
        <f t="shared" si="0"/>
        <v>557934000</v>
      </c>
      <c r="O30" s="6">
        <v>36091</v>
      </c>
      <c r="P30" s="6">
        <f t="shared" si="3"/>
        <v>488347321</v>
      </c>
      <c r="Q30" s="49">
        <f t="shared" si="4"/>
        <v>69586679</v>
      </c>
    </row>
    <row r="31" spans="1:17" s="9" customFormat="1" ht="19.5" customHeight="1" x14ac:dyDescent="0.25">
      <c r="A31" s="5" t="s">
        <v>21</v>
      </c>
      <c r="B31" s="6">
        <v>385</v>
      </c>
      <c r="C31" s="6">
        <v>21404075</v>
      </c>
      <c r="D31" s="6">
        <v>0</v>
      </c>
      <c r="E31" s="6">
        <v>639</v>
      </c>
      <c r="F31" s="6">
        <v>35525205</v>
      </c>
      <c r="G31" s="6">
        <v>4421</v>
      </c>
      <c r="H31" s="6">
        <v>245785495</v>
      </c>
      <c r="I31" s="6">
        <v>0</v>
      </c>
      <c r="J31" s="6">
        <v>614</v>
      </c>
      <c r="K31" s="6">
        <v>34135330</v>
      </c>
      <c r="L31" s="7">
        <f t="shared" si="1"/>
        <v>4806</v>
      </c>
      <c r="M31" s="7">
        <f t="shared" si="2"/>
        <v>1253</v>
      </c>
      <c r="N31" s="8">
        <f t="shared" si="0"/>
        <v>197529035</v>
      </c>
      <c r="O31" s="6">
        <v>0</v>
      </c>
      <c r="P31" s="6">
        <f t="shared" si="3"/>
        <v>0</v>
      </c>
      <c r="Q31" s="49">
        <f t="shared" si="4"/>
        <v>197529035</v>
      </c>
    </row>
    <row r="32" spans="1:17" s="9" customFormat="1" ht="19.5" customHeight="1" x14ac:dyDescent="0.25">
      <c r="A32" s="5" t="s">
        <v>39</v>
      </c>
      <c r="B32" s="6"/>
      <c r="C32" s="6"/>
      <c r="D32" s="6"/>
      <c r="E32" s="6">
        <v>6</v>
      </c>
      <c r="F32" s="6">
        <v>367500</v>
      </c>
      <c r="G32" s="6"/>
      <c r="H32" s="6"/>
      <c r="I32" s="6"/>
      <c r="J32" s="6"/>
      <c r="K32" s="6"/>
      <c r="L32" s="7">
        <f t="shared" si="1"/>
        <v>0</v>
      </c>
      <c r="M32" s="7">
        <f t="shared" si="2"/>
        <v>6</v>
      </c>
      <c r="N32" s="8">
        <f t="shared" si="0"/>
        <v>-367500</v>
      </c>
      <c r="O32" s="6">
        <v>0</v>
      </c>
      <c r="P32" s="6">
        <f t="shared" si="3"/>
        <v>0</v>
      </c>
      <c r="Q32" s="49">
        <f t="shared" si="4"/>
        <v>-367500</v>
      </c>
    </row>
    <row r="33" spans="1:17" s="9" customFormat="1" ht="19.5" customHeight="1" x14ac:dyDescent="0.25">
      <c r="A33" s="5" t="s">
        <v>45</v>
      </c>
      <c r="B33" s="6">
        <v>5</v>
      </c>
      <c r="C33" s="6">
        <v>555290</v>
      </c>
      <c r="D33" s="6"/>
      <c r="E33" s="6"/>
      <c r="F33" s="6"/>
      <c r="G33" s="6">
        <v>23</v>
      </c>
      <c r="H33" s="6">
        <v>2554334</v>
      </c>
      <c r="I33" s="6"/>
      <c r="J33" s="6"/>
      <c r="K33" s="6"/>
      <c r="L33" s="7">
        <f t="shared" si="1"/>
        <v>28</v>
      </c>
      <c r="M33" s="7">
        <f t="shared" si="2"/>
        <v>0</v>
      </c>
      <c r="N33" s="8">
        <f t="shared" si="0"/>
        <v>3109624</v>
      </c>
      <c r="O33" s="6">
        <v>79420</v>
      </c>
      <c r="P33" s="6">
        <f t="shared" si="3"/>
        <v>2223760</v>
      </c>
      <c r="Q33" s="49">
        <f t="shared" si="4"/>
        <v>885864</v>
      </c>
    </row>
    <row r="34" spans="1:17" s="9" customFormat="1" ht="19.5" customHeight="1" x14ac:dyDescent="0.25">
      <c r="A34" s="5" t="s">
        <v>46</v>
      </c>
      <c r="B34" s="6"/>
      <c r="C34" s="6"/>
      <c r="D34" s="6"/>
      <c r="E34" s="6">
        <v>1</v>
      </c>
      <c r="F34" s="6">
        <v>61250</v>
      </c>
      <c r="G34" s="6"/>
      <c r="H34" s="6"/>
      <c r="I34" s="6"/>
      <c r="J34" s="6">
        <v>6</v>
      </c>
      <c r="K34" s="6">
        <v>367500</v>
      </c>
      <c r="L34" s="7">
        <f t="shared" si="1"/>
        <v>0</v>
      </c>
      <c r="M34" s="7">
        <f t="shared" si="2"/>
        <v>7</v>
      </c>
      <c r="N34" s="8">
        <f t="shared" si="0"/>
        <v>-428750</v>
      </c>
      <c r="O34" s="6">
        <v>0</v>
      </c>
      <c r="P34" s="6">
        <f t="shared" si="3"/>
        <v>0</v>
      </c>
      <c r="Q34" s="49">
        <f t="shared" si="4"/>
        <v>-428750</v>
      </c>
    </row>
    <row r="35" spans="1:17" s="9" customFormat="1" ht="19.5" customHeight="1" x14ac:dyDescent="0.25">
      <c r="A35" s="5" t="s">
        <v>42</v>
      </c>
      <c r="B35" s="6"/>
      <c r="C35" s="6"/>
      <c r="D35" s="6"/>
      <c r="E35" s="6">
        <v>18</v>
      </c>
      <c r="F35" s="6">
        <v>3189384</v>
      </c>
      <c r="G35" s="6"/>
      <c r="H35" s="6"/>
      <c r="I35" s="6"/>
      <c r="J35" s="6">
        <v>7</v>
      </c>
      <c r="K35" s="6">
        <v>1240316</v>
      </c>
      <c r="L35" s="7">
        <f t="shared" si="1"/>
        <v>0</v>
      </c>
      <c r="M35" s="7">
        <f t="shared" si="2"/>
        <v>25</v>
      </c>
      <c r="N35" s="8">
        <f t="shared" si="0"/>
        <v>-4429700</v>
      </c>
      <c r="O35" s="6">
        <v>0</v>
      </c>
      <c r="P35" s="6">
        <f t="shared" si="3"/>
        <v>0</v>
      </c>
      <c r="Q35" s="49">
        <f t="shared" si="4"/>
        <v>-4429700</v>
      </c>
    </row>
    <row r="36" spans="1:17" s="9" customFormat="1" ht="19.5" customHeight="1" x14ac:dyDescent="0.25">
      <c r="A36" s="5" t="s">
        <v>47</v>
      </c>
      <c r="B36" s="6"/>
      <c r="C36" s="6"/>
      <c r="D36" s="6"/>
      <c r="E36" s="6">
        <v>1</v>
      </c>
      <c r="F36" s="6">
        <v>174150</v>
      </c>
      <c r="G36" s="6"/>
      <c r="H36" s="6"/>
      <c r="I36" s="6"/>
      <c r="J36" s="6">
        <v>3</v>
      </c>
      <c r="K36" s="6">
        <v>522450</v>
      </c>
      <c r="L36" s="7">
        <f t="shared" si="1"/>
        <v>0</v>
      </c>
      <c r="M36" s="7">
        <f t="shared" si="2"/>
        <v>4</v>
      </c>
      <c r="N36" s="8">
        <f t="shared" si="0"/>
        <v>-696600</v>
      </c>
      <c r="O36" s="6">
        <v>0</v>
      </c>
      <c r="P36" s="6">
        <f t="shared" si="3"/>
        <v>0</v>
      </c>
      <c r="Q36" s="49">
        <f t="shared" si="4"/>
        <v>-696600</v>
      </c>
    </row>
    <row r="37" spans="1:17" s="9" customFormat="1" ht="19.5" customHeight="1" x14ac:dyDescent="0.25">
      <c r="A37" s="5" t="s">
        <v>43</v>
      </c>
      <c r="B37" s="6"/>
      <c r="C37" s="6"/>
      <c r="D37" s="6"/>
      <c r="E37" s="6">
        <v>13</v>
      </c>
      <c r="F37" s="6">
        <v>4580550</v>
      </c>
      <c r="G37" s="6"/>
      <c r="H37" s="6"/>
      <c r="I37" s="6"/>
      <c r="J37" s="6">
        <v>5</v>
      </c>
      <c r="K37" s="6">
        <v>1761750</v>
      </c>
      <c r="L37" s="7">
        <f t="shared" si="1"/>
        <v>0</v>
      </c>
      <c r="M37" s="7">
        <f t="shared" si="2"/>
        <v>18</v>
      </c>
      <c r="N37" s="8">
        <f t="shared" si="0"/>
        <v>-6342300</v>
      </c>
      <c r="O37" s="6">
        <v>0</v>
      </c>
      <c r="P37" s="6">
        <f t="shared" si="3"/>
        <v>0</v>
      </c>
      <c r="Q37" s="49">
        <f t="shared" si="4"/>
        <v>-6342300</v>
      </c>
    </row>
    <row r="38" spans="1:17" s="9" customFormat="1" ht="19.5" customHeight="1" x14ac:dyDescent="0.25">
      <c r="A38" s="5" t="s">
        <v>44</v>
      </c>
      <c r="B38" s="6"/>
      <c r="C38" s="6"/>
      <c r="D38" s="6"/>
      <c r="E38" s="6">
        <v>4</v>
      </c>
      <c r="F38" s="6">
        <v>793800</v>
      </c>
      <c r="G38" s="6"/>
      <c r="H38" s="6"/>
      <c r="I38" s="6"/>
      <c r="J38" s="6">
        <v>6</v>
      </c>
      <c r="K38" s="6">
        <v>1190700</v>
      </c>
      <c r="L38" s="7">
        <f t="shared" si="1"/>
        <v>0</v>
      </c>
      <c r="M38" s="7">
        <f t="shared" si="2"/>
        <v>10</v>
      </c>
      <c r="N38" s="8">
        <f t="shared" si="0"/>
        <v>-1984500</v>
      </c>
      <c r="O38" s="6">
        <v>0</v>
      </c>
      <c r="P38" s="6">
        <f t="shared" si="3"/>
        <v>0</v>
      </c>
      <c r="Q38" s="49">
        <f t="shared" si="4"/>
        <v>-1984500</v>
      </c>
    </row>
    <row r="39" spans="1:17" s="13" customFormat="1" ht="20.25" customHeight="1" x14ac:dyDescent="0.25">
      <c r="A39" s="11" t="s">
        <v>22</v>
      </c>
      <c r="B39" s="12">
        <f>SUM(B16:B38)</f>
        <v>74725</v>
      </c>
      <c r="C39" s="12">
        <f t="shared" ref="C39:N39" si="8">SUM(C16:C38)</f>
        <v>5904141730</v>
      </c>
      <c r="D39" s="12">
        <f t="shared" si="8"/>
        <v>0</v>
      </c>
      <c r="E39" s="12">
        <f t="shared" si="8"/>
        <v>8571</v>
      </c>
      <c r="F39" s="12">
        <f t="shared" si="8"/>
        <v>649590515</v>
      </c>
      <c r="G39" s="12">
        <f t="shared" si="8"/>
        <v>43934</v>
      </c>
      <c r="H39" s="12">
        <f t="shared" si="8"/>
        <v>3441536953</v>
      </c>
      <c r="I39" s="12">
        <f t="shared" si="8"/>
        <v>0</v>
      </c>
      <c r="J39" s="12">
        <f t="shared" si="8"/>
        <v>4446</v>
      </c>
      <c r="K39" s="12">
        <f t="shared" si="8"/>
        <v>342892169</v>
      </c>
      <c r="L39" s="12">
        <f t="shared" si="8"/>
        <v>118659</v>
      </c>
      <c r="M39" s="12">
        <f t="shared" si="8"/>
        <v>13017</v>
      </c>
      <c r="N39" s="12">
        <f t="shared" si="8"/>
        <v>8353195999</v>
      </c>
      <c r="O39" s="49"/>
      <c r="P39" s="49"/>
      <c r="Q39" s="49">
        <f>SUM(Q16:Q38)</f>
        <v>1893023634</v>
      </c>
    </row>
  </sheetData>
  <mergeCells count="25">
    <mergeCell ref="A13:A15"/>
    <mergeCell ref="B13:F13"/>
    <mergeCell ref="G13:K13"/>
    <mergeCell ref="B14:D14"/>
    <mergeCell ref="E14:F14"/>
    <mergeCell ref="G14:I14"/>
    <mergeCell ref="J14:K14"/>
    <mergeCell ref="A1:N1"/>
    <mergeCell ref="A2:N2"/>
    <mergeCell ref="B3:C3"/>
    <mergeCell ref="B4:C4"/>
    <mergeCell ref="B5:C5"/>
    <mergeCell ref="B10:C10"/>
    <mergeCell ref="B9:C9"/>
    <mergeCell ref="B8:C8"/>
    <mergeCell ref="B6:C6"/>
    <mergeCell ref="B7:C7"/>
    <mergeCell ref="B11:C11"/>
    <mergeCell ref="O14:O15"/>
    <mergeCell ref="P14:P15"/>
    <mergeCell ref="Q14:Q15"/>
    <mergeCell ref="L13:Q13"/>
    <mergeCell ref="N14:N15"/>
    <mergeCell ref="L14:L15"/>
    <mergeCell ref="M14:M1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zoomScale="80" zoomScaleNormal="80" workbookViewId="0">
      <selection activeCell="B12" sqref="B12"/>
    </sheetView>
  </sheetViews>
  <sheetFormatPr defaultRowHeight="15.75" x14ac:dyDescent="0.25"/>
  <cols>
    <col min="1" max="1" width="48" style="1" customWidth="1"/>
    <col min="2" max="2" width="9.85546875" style="14" customWidth="1"/>
    <col min="3" max="3" width="19.7109375" style="14" customWidth="1"/>
    <col min="4" max="4" width="14.85546875" style="14" customWidth="1"/>
    <col min="5" max="5" width="9.28515625" style="14" customWidth="1"/>
    <col min="6" max="6" width="18.140625" style="14" customWidth="1"/>
    <col min="7" max="7" width="9.140625" style="14" customWidth="1"/>
    <col min="8" max="8" width="19.42578125" style="14" customWidth="1"/>
    <col min="9" max="9" width="13.42578125" style="14" customWidth="1"/>
    <col min="10" max="10" width="10.5703125" style="14" customWidth="1"/>
    <col min="11" max="11" width="18.140625" style="14" customWidth="1"/>
    <col min="12" max="13" width="11.140625" style="1" customWidth="1"/>
    <col min="14" max="14" width="18.5703125" style="15" customWidth="1"/>
    <col min="15" max="15" width="12" style="14" customWidth="1"/>
    <col min="16" max="16" width="16.140625" style="14" customWidth="1"/>
    <col min="17" max="17" width="18.28515625" style="50" customWidth="1"/>
    <col min="18" max="16384" width="9.140625" style="1"/>
  </cols>
  <sheetData>
    <row r="1" spans="1:17" ht="19.5" customHeight="1" x14ac:dyDescent="0.3">
      <c r="A1" s="68" t="s">
        <v>55</v>
      </c>
      <c r="B1" s="68"/>
      <c r="C1" s="68"/>
      <c r="D1" s="68"/>
      <c r="E1" s="68"/>
      <c r="F1" s="68"/>
      <c r="G1" s="68"/>
      <c r="H1" s="68"/>
      <c r="I1" s="68"/>
      <c r="J1" s="68"/>
      <c r="K1" s="68"/>
      <c r="L1" s="68"/>
      <c r="M1" s="68"/>
      <c r="N1" s="68"/>
    </row>
    <row r="2" spans="1:17" ht="19.5" customHeight="1" x14ac:dyDescent="0.25">
      <c r="A2" s="70" t="s">
        <v>30</v>
      </c>
      <c r="B2" s="70"/>
      <c r="C2" s="70"/>
      <c r="D2" s="70"/>
      <c r="E2" s="70"/>
      <c r="F2" s="70"/>
      <c r="G2" s="70"/>
      <c r="H2" s="70"/>
      <c r="I2" s="70"/>
      <c r="J2" s="70"/>
      <c r="K2" s="70"/>
      <c r="L2" s="70"/>
      <c r="M2" s="70"/>
      <c r="N2" s="70"/>
    </row>
    <row r="3" spans="1:17" s="17" customFormat="1" ht="19.5" customHeight="1" x14ac:dyDescent="0.25">
      <c r="A3" s="18" t="s">
        <v>34</v>
      </c>
      <c r="B3" s="64">
        <f>C37+H37-D37-I37</f>
        <v>7210789687</v>
      </c>
      <c r="C3" s="64"/>
      <c r="D3" s="28"/>
      <c r="E3" s="28"/>
      <c r="F3" s="28"/>
      <c r="G3" s="28"/>
      <c r="H3" s="28"/>
      <c r="I3" s="28"/>
      <c r="J3" s="28"/>
      <c r="K3" s="28"/>
      <c r="L3" s="28"/>
      <c r="M3" s="28"/>
      <c r="N3" s="28"/>
      <c r="O3" s="48"/>
      <c r="P3" s="48"/>
      <c r="Q3" s="51"/>
    </row>
    <row r="4" spans="1:17" s="17" customFormat="1" ht="19.5" customHeight="1" x14ac:dyDescent="0.25">
      <c r="A4" s="18" t="s">
        <v>35</v>
      </c>
      <c r="B4" s="64">
        <f>F37+K37</f>
        <v>1574312320</v>
      </c>
      <c r="C4" s="69"/>
      <c r="D4" s="28"/>
      <c r="E4" s="28"/>
      <c r="F4" s="28"/>
      <c r="G4" s="28"/>
      <c r="H4" s="28"/>
      <c r="I4" s="28"/>
      <c r="J4" s="28"/>
      <c r="K4" s="28"/>
      <c r="L4" s="28"/>
      <c r="M4" s="28"/>
      <c r="N4" s="28"/>
      <c r="O4" s="48"/>
      <c r="P4" s="48"/>
      <c r="Q4" s="51"/>
    </row>
    <row r="5" spans="1:17" s="17" customFormat="1" ht="19.5" customHeight="1" x14ac:dyDescent="0.25">
      <c r="A5" s="18" t="s">
        <v>36</v>
      </c>
      <c r="B5" s="64">
        <f>B3-B4</f>
        <v>5636477367</v>
      </c>
      <c r="C5" s="69"/>
      <c r="D5" s="28"/>
      <c r="E5" s="28"/>
      <c r="F5" s="28"/>
      <c r="G5" s="28"/>
      <c r="H5" s="28"/>
      <c r="I5" s="28"/>
      <c r="J5" s="28"/>
      <c r="K5" s="28"/>
      <c r="L5" s="28"/>
      <c r="M5" s="28"/>
      <c r="N5" s="28"/>
      <c r="O5" s="48"/>
      <c r="P5" s="48"/>
      <c r="Q5" s="51"/>
    </row>
    <row r="6" spans="1:17" s="17" customFormat="1" ht="19.5" customHeight="1" x14ac:dyDescent="0.25">
      <c r="A6" s="18" t="s">
        <v>68</v>
      </c>
      <c r="B6" s="63">
        <f>B5*1.08</f>
        <v>6087395556.3600006</v>
      </c>
      <c r="C6" s="63"/>
      <c r="D6" s="33"/>
      <c r="E6" s="33"/>
      <c r="F6" s="33"/>
      <c r="G6" s="33"/>
      <c r="H6" s="33"/>
      <c r="I6" s="33"/>
      <c r="J6" s="33"/>
      <c r="K6" s="33"/>
      <c r="L6" s="33"/>
      <c r="M6" s="33"/>
      <c r="N6" s="33"/>
      <c r="O6" s="48"/>
      <c r="P6" s="48"/>
      <c r="Q6" s="51"/>
    </row>
    <row r="7" spans="1:17" s="17" customFormat="1" ht="19.5" customHeight="1" x14ac:dyDescent="0.25">
      <c r="A7" s="18" t="s">
        <v>62</v>
      </c>
      <c r="B7" s="64">
        <v>1117397353.6666667</v>
      </c>
      <c r="C7" s="64"/>
      <c r="D7" s="33"/>
      <c r="E7" s="33"/>
      <c r="F7" s="33"/>
      <c r="G7" s="33"/>
      <c r="H7" s="33"/>
      <c r="I7" s="33"/>
      <c r="J7" s="33"/>
      <c r="K7" s="33"/>
      <c r="L7" s="33"/>
      <c r="M7" s="33"/>
      <c r="N7" s="33"/>
      <c r="O7" s="48"/>
      <c r="P7" s="48"/>
      <c r="Q7" s="51"/>
    </row>
    <row r="8" spans="1:17" s="17" customFormat="1" ht="19.5" customHeight="1" x14ac:dyDescent="0.25">
      <c r="A8" s="18" t="s">
        <v>66</v>
      </c>
      <c r="B8" s="64">
        <v>88199725</v>
      </c>
      <c r="C8" s="64"/>
      <c r="D8" s="33"/>
      <c r="E8" s="33"/>
      <c r="F8" s="33"/>
      <c r="G8" s="33"/>
      <c r="H8" s="33"/>
      <c r="I8" s="33"/>
      <c r="J8" s="33"/>
      <c r="K8" s="33"/>
      <c r="L8" s="33"/>
      <c r="M8" s="33"/>
      <c r="N8" s="33"/>
      <c r="O8" s="48"/>
      <c r="P8" s="48"/>
      <c r="Q8" s="51"/>
    </row>
    <row r="9" spans="1:17" s="17" customFormat="1" ht="19.5" customHeight="1" x14ac:dyDescent="0.25">
      <c r="A9" s="18" t="s">
        <v>69</v>
      </c>
      <c r="B9" s="64">
        <f>B6*0.005</f>
        <v>30436977.781800002</v>
      </c>
      <c r="C9" s="64"/>
      <c r="D9" s="33"/>
      <c r="E9" s="33"/>
      <c r="F9" s="33"/>
      <c r="G9" s="33"/>
      <c r="H9" s="33"/>
      <c r="I9" s="33"/>
      <c r="J9" s="33"/>
      <c r="K9" s="33"/>
      <c r="L9" s="33"/>
      <c r="M9" s="33"/>
      <c r="N9" s="33"/>
      <c r="O9" s="48"/>
      <c r="P9" s="48"/>
      <c r="Q9" s="51"/>
    </row>
    <row r="10" spans="1:17" s="17" customFormat="1" ht="19.5" customHeight="1" x14ac:dyDescent="0.25">
      <c r="A10" s="18" t="s">
        <v>63</v>
      </c>
      <c r="B10" s="63">
        <f>B6-B7-B8-B9</f>
        <v>4851361499.9115334</v>
      </c>
      <c r="C10" s="63"/>
      <c r="D10" s="33"/>
      <c r="E10" s="33"/>
      <c r="F10" s="33"/>
      <c r="G10" s="33"/>
      <c r="H10" s="33"/>
      <c r="I10" s="33"/>
      <c r="J10" s="33"/>
      <c r="K10" s="33"/>
      <c r="L10" s="33"/>
      <c r="M10" s="33"/>
      <c r="N10" s="33"/>
      <c r="O10" s="48"/>
      <c r="P10" s="48"/>
      <c r="Q10" s="51"/>
    </row>
    <row r="11" spans="1:17" s="17" customFormat="1" ht="19.5" customHeight="1" x14ac:dyDescent="0.25">
      <c r="A11" s="18" t="s">
        <v>72</v>
      </c>
      <c r="B11" s="63">
        <f>Q37-B7-B8-B9</f>
        <v>-367353639.44846678</v>
      </c>
      <c r="C11" s="63"/>
      <c r="D11" s="33"/>
      <c r="E11" s="33"/>
      <c r="F11" s="33"/>
      <c r="G11" s="33"/>
      <c r="H11" s="33"/>
      <c r="I11" s="33"/>
      <c r="J11" s="33"/>
      <c r="K11" s="33"/>
      <c r="L11" s="33"/>
      <c r="M11" s="33"/>
      <c r="N11" s="33"/>
      <c r="O11" s="48"/>
      <c r="P11" s="48"/>
      <c r="Q11" s="51"/>
    </row>
    <row r="12" spans="1:17" s="17" customFormat="1" ht="19.5" customHeight="1" x14ac:dyDescent="0.25">
      <c r="A12" s="18"/>
      <c r="B12" s="32"/>
      <c r="C12" s="32"/>
      <c r="D12" s="33"/>
      <c r="E12" s="33"/>
      <c r="F12" s="33"/>
      <c r="G12" s="33"/>
      <c r="H12" s="33"/>
      <c r="I12" s="33"/>
      <c r="J12" s="33"/>
      <c r="K12" s="33"/>
      <c r="L12" s="33"/>
      <c r="M12" s="33"/>
      <c r="N12" s="33"/>
      <c r="O12" s="48"/>
      <c r="P12" s="48"/>
      <c r="Q12" s="51"/>
    </row>
    <row r="13" spans="1:17" s="2" customFormat="1" ht="19.5" customHeight="1" x14ac:dyDescent="0.25">
      <c r="A13" s="72" t="s">
        <v>0</v>
      </c>
      <c r="B13" s="71" t="s">
        <v>5</v>
      </c>
      <c r="C13" s="71"/>
      <c r="D13" s="71"/>
      <c r="E13" s="71"/>
      <c r="F13" s="71"/>
      <c r="G13" s="71" t="s">
        <v>6</v>
      </c>
      <c r="H13" s="71"/>
      <c r="I13" s="71"/>
      <c r="J13" s="71"/>
      <c r="K13" s="71"/>
      <c r="L13" s="62" t="s">
        <v>23</v>
      </c>
      <c r="M13" s="62"/>
      <c r="N13" s="62"/>
      <c r="O13" s="62"/>
      <c r="P13" s="62"/>
      <c r="Q13" s="62"/>
    </row>
    <row r="14" spans="1:17" s="2" customFormat="1" ht="15" customHeight="1" x14ac:dyDescent="0.25">
      <c r="A14" s="72"/>
      <c r="B14" s="71" t="s">
        <v>1</v>
      </c>
      <c r="C14" s="71"/>
      <c r="D14" s="71"/>
      <c r="E14" s="61" t="s">
        <v>2</v>
      </c>
      <c r="F14" s="61"/>
      <c r="G14" s="71" t="s">
        <v>1</v>
      </c>
      <c r="H14" s="71"/>
      <c r="I14" s="71"/>
      <c r="J14" s="61" t="s">
        <v>2</v>
      </c>
      <c r="K14" s="61"/>
      <c r="L14" s="73" t="s">
        <v>37</v>
      </c>
      <c r="M14" s="73" t="s">
        <v>38</v>
      </c>
      <c r="N14" s="73" t="s">
        <v>4</v>
      </c>
      <c r="O14" s="61" t="s">
        <v>75</v>
      </c>
      <c r="P14" s="61" t="s">
        <v>76</v>
      </c>
      <c r="Q14" s="61" t="s">
        <v>72</v>
      </c>
    </row>
    <row r="15" spans="1:17" s="4" customFormat="1" ht="34.5" customHeight="1" x14ac:dyDescent="0.25">
      <c r="A15" s="72"/>
      <c r="B15" s="29" t="s">
        <v>3</v>
      </c>
      <c r="C15" s="29" t="s">
        <v>24</v>
      </c>
      <c r="D15" s="29" t="s">
        <v>25</v>
      </c>
      <c r="E15" s="29" t="s">
        <v>3</v>
      </c>
      <c r="F15" s="29" t="s">
        <v>26</v>
      </c>
      <c r="G15" s="29" t="s">
        <v>3</v>
      </c>
      <c r="H15" s="29" t="s">
        <v>27</v>
      </c>
      <c r="I15" s="29" t="s">
        <v>28</v>
      </c>
      <c r="J15" s="29" t="s">
        <v>3</v>
      </c>
      <c r="K15" s="29" t="s">
        <v>29</v>
      </c>
      <c r="L15" s="67"/>
      <c r="M15" s="67"/>
      <c r="N15" s="67"/>
      <c r="O15" s="61"/>
      <c r="P15" s="61"/>
      <c r="Q15" s="61"/>
    </row>
    <row r="16" spans="1:17" s="9" customFormat="1" ht="19.5" customHeight="1" x14ac:dyDescent="0.25">
      <c r="A16" s="5" t="s">
        <v>7</v>
      </c>
      <c r="B16" s="6">
        <v>1465</v>
      </c>
      <c r="C16" s="6">
        <v>128607955</v>
      </c>
      <c r="D16" s="6">
        <v>0</v>
      </c>
      <c r="E16" s="6">
        <v>1821</v>
      </c>
      <c r="F16" s="6">
        <v>159860127</v>
      </c>
      <c r="G16" s="6">
        <v>2025</v>
      </c>
      <c r="H16" s="6">
        <v>177768675</v>
      </c>
      <c r="I16" s="6">
        <v>0</v>
      </c>
      <c r="J16" s="6">
        <v>1435</v>
      </c>
      <c r="K16" s="6">
        <v>125974345</v>
      </c>
      <c r="L16" s="7">
        <f>B16+G16</f>
        <v>3490</v>
      </c>
      <c r="M16" s="7">
        <f>E16+J16</f>
        <v>3256</v>
      </c>
      <c r="N16" s="8">
        <f t="shared" ref="N16:N36" si="0">C16+H16-D16-I16-F16-K16</f>
        <v>20542158</v>
      </c>
      <c r="O16" s="6">
        <v>60900</v>
      </c>
      <c r="P16" s="6">
        <f>L16*O16</f>
        <v>212541000</v>
      </c>
      <c r="Q16" s="49">
        <f>N16-P16</f>
        <v>-191998842</v>
      </c>
    </row>
    <row r="17" spans="1:17" s="9" customFormat="1" ht="19.5" customHeight="1" x14ac:dyDescent="0.25">
      <c r="A17" s="5" t="s">
        <v>8</v>
      </c>
      <c r="B17" s="6">
        <v>0</v>
      </c>
      <c r="C17" s="6">
        <v>0</v>
      </c>
      <c r="D17" s="6">
        <v>0</v>
      </c>
      <c r="E17" s="6">
        <v>3</v>
      </c>
      <c r="F17" s="6">
        <v>392766</v>
      </c>
      <c r="G17" s="6">
        <v>27</v>
      </c>
      <c r="H17" s="6">
        <v>3534894</v>
      </c>
      <c r="I17" s="6">
        <v>0</v>
      </c>
      <c r="J17" s="10">
        <v>16</v>
      </c>
      <c r="K17" s="7">
        <v>2094752</v>
      </c>
      <c r="L17" s="7">
        <f t="shared" ref="L17:L36" si="1">B17+G17</f>
        <v>27</v>
      </c>
      <c r="M17" s="7">
        <f t="shared" ref="M17:M36" si="2">E17+J17</f>
        <v>19</v>
      </c>
      <c r="N17" s="8">
        <f t="shared" si="0"/>
        <v>1047376</v>
      </c>
      <c r="O17" s="6">
        <v>90825</v>
      </c>
      <c r="P17" s="6">
        <f t="shared" ref="P17:P32" si="3">L17*O17</f>
        <v>2452275</v>
      </c>
      <c r="Q17" s="49">
        <f t="shared" ref="Q17:Q36" si="4">N17-P17</f>
        <v>-1404899</v>
      </c>
    </row>
    <row r="18" spans="1:17" s="9" customFormat="1" ht="19.5" customHeight="1" x14ac:dyDescent="0.25">
      <c r="A18" s="5" t="s">
        <v>9</v>
      </c>
      <c r="B18" s="6">
        <v>3244</v>
      </c>
      <c r="C18" s="6">
        <v>240867000</v>
      </c>
      <c r="D18" s="6">
        <v>0</v>
      </c>
      <c r="E18" s="10">
        <v>819</v>
      </c>
      <c r="F18" s="7">
        <v>60810750</v>
      </c>
      <c r="G18" s="6">
        <v>1700</v>
      </c>
      <c r="H18" s="6">
        <v>126225000</v>
      </c>
      <c r="I18" s="6">
        <v>0</v>
      </c>
      <c r="J18" s="6">
        <v>154</v>
      </c>
      <c r="K18" s="6">
        <v>11434500</v>
      </c>
      <c r="L18" s="7">
        <f t="shared" si="1"/>
        <v>4944</v>
      </c>
      <c r="M18" s="7">
        <f t="shared" si="2"/>
        <v>973</v>
      </c>
      <c r="N18" s="8">
        <f t="shared" si="0"/>
        <v>294846750</v>
      </c>
      <c r="O18" s="6">
        <v>45000</v>
      </c>
      <c r="P18" s="6">
        <f t="shared" si="3"/>
        <v>222480000</v>
      </c>
      <c r="Q18" s="49">
        <f t="shared" si="4"/>
        <v>72366750</v>
      </c>
    </row>
    <row r="19" spans="1:17" s="9" customFormat="1" ht="19.5" customHeight="1" x14ac:dyDescent="0.25">
      <c r="A19" s="5" t="s">
        <v>10</v>
      </c>
      <c r="B19" s="6">
        <v>1000</v>
      </c>
      <c r="C19" s="6">
        <v>70950000</v>
      </c>
      <c r="D19" s="6">
        <v>0</v>
      </c>
      <c r="E19" s="6">
        <v>397</v>
      </c>
      <c r="F19" s="6">
        <v>28167150</v>
      </c>
      <c r="G19" s="6">
        <v>809</v>
      </c>
      <c r="H19" s="6">
        <v>57398550</v>
      </c>
      <c r="I19" s="6">
        <v>0</v>
      </c>
      <c r="J19" s="6">
        <v>291</v>
      </c>
      <c r="K19" s="6">
        <v>20646450</v>
      </c>
      <c r="L19" s="7">
        <f t="shared" si="1"/>
        <v>1809</v>
      </c>
      <c r="M19" s="7">
        <f t="shared" si="2"/>
        <v>688</v>
      </c>
      <c r="N19" s="8">
        <f t="shared" si="0"/>
        <v>79534950</v>
      </c>
      <c r="O19" s="6">
        <v>43000</v>
      </c>
      <c r="P19" s="6">
        <f t="shared" si="3"/>
        <v>77787000</v>
      </c>
      <c r="Q19" s="49">
        <f t="shared" si="4"/>
        <v>1747950</v>
      </c>
    </row>
    <row r="20" spans="1:17" s="9" customFormat="1" ht="19.5" customHeight="1" x14ac:dyDescent="0.25">
      <c r="A20" s="5" t="s">
        <v>11</v>
      </c>
      <c r="B20" s="6">
        <v>1998</v>
      </c>
      <c r="C20" s="6">
        <v>181155150</v>
      </c>
      <c r="D20" s="6">
        <v>0</v>
      </c>
      <c r="E20" s="6">
        <v>1271</v>
      </c>
      <c r="F20" s="6">
        <v>115343250</v>
      </c>
      <c r="G20" s="6">
        <v>681</v>
      </c>
      <c r="H20" s="6">
        <v>61800750</v>
      </c>
      <c r="I20" s="6">
        <v>0</v>
      </c>
      <c r="J20" s="6">
        <v>237</v>
      </c>
      <c r="K20" s="6">
        <v>21507750</v>
      </c>
      <c r="L20" s="7">
        <f t="shared" si="1"/>
        <v>2679</v>
      </c>
      <c r="M20" s="7">
        <f t="shared" si="2"/>
        <v>1508</v>
      </c>
      <c r="N20" s="8">
        <f t="shared" si="0"/>
        <v>106104900</v>
      </c>
      <c r="O20" s="6">
        <v>55000</v>
      </c>
      <c r="P20" s="6">
        <f t="shared" si="3"/>
        <v>147345000</v>
      </c>
      <c r="Q20" s="49">
        <f t="shared" si="4"/>
        <v>-41240100</v>
      </c>
    </row>
    <row r="21" spans="1:17" s="9" customFormat="1" ht="19.5" customHeight="1" x14ac:dyDescent="0.25">
      <c r="A21" s="5" t="s">
        <v>12</v>
      </c>
      <c r="B21" s="6">
        <v>11064</v>
      </c>
      <c r="C21" s="6">
        <v>699329012</v>
      </c>
      <c r="D21" s="6">
        <v>0</v>
      </c>
      <c r="E21" s="6">
        <v>658</v>
      </c>
      <c r="F21" s="6">
        <v>48317598</v>
      </c>
      <c r="G21" s="6">
        <v>7221</v>
      </c>
      <c r="H21" s="6">
        <v>471150270</v>
      </c>
      <c r="I21" s="6">
        <v>0</v>
      </c>
      <c r="J21" s="6">
        <v>342</v>
      </c>
      <c r="K21" s="6">
        <v>25113402</v>
      </c>
      <c r="L21" s="7">
        <f t="shared" si="1"/>
        <v>18285</v>
      </c>
      <c r="M21" s="7">
        <f t="shared" si="2"/>
        <v>1000</v>
      </c>
      <c r="N21" s="8">
        <f t="shared" si="0"/>
        <v>1097048282</v>
      </c>
      <c r="O21" s="6">
        <v>50059</v>
      </c>
      <c r="P21" s="6">
        <f t="shared" si="3"/>
        <v>915328815</v>
      </c>
      <c r="Q21" s="49">
        <f t="shared" si="4"/>
        <v>181719467</v>
      </c>
    </row>
    <row r="22" spans="1:17" s="9" customFormat="1" ht="19.5" customHeight="1" x14ac:dyDescent="0.25">
      <c r="A22" s="5" t="s">
        <v>13</v>
      </c>
      <c r="B22" s="6">
        <v>1352</v>
      </c>
      <c r="C22" s="6">
        <v>142437560</v>
      </c>
      <c r="D22" s="6">
        <v>0</v>
      </c>
      <c r="E22" s="10">
        <v>1562</v>
      </c>
      <c r="F22" s="7">
        <v>164634800</v>
      </c>
      <c r="G22" s="6">
        <v>353</v>
      </c>
      <c r="H22" s="6">
        <v>37206200</v>
      </c>
      <c r="I22" s="6">
        <v>0</v>
      </c>
      <c r="J22" s="6">
        <v>265</v>
      </c>
      <c r="K22" s="6">
        <v>27931000</v>
      </c>
      <c r="L22" s="7">
        <f t="shared" si="1"/>
        <v>1705</v>
      </c>
      <c r="M22" s="7">
        <f t="shared" si="2"/>
        <v>1827</v>
      </c>
      <c r="N22" s="8">
        <f t="shared" si="0"/>
        <v>-12922040</v>
      </c>
      <c r="O22" s="6">
        <v>62000</v>
      </c>
      <c r="P22" s="6">
        <f t="shared" si="3"/>
        <v>105710000</v>
      </c>
      <c r="Q22" s="49">
        <f t="shared" si="4"/>
        <v>-118632040</v>
      </c>
    </row>
    <row r="23" spans="1:17" s="9" customFormat="1" ht="19.5" customHeight="1" x14ac:dyDescent="0.25">
      <c r="A23" s="5" t="s">
        <v>14</v>
      </c>
      <c r="B23" s="6">
        <v>17383</v>
      </c>
      <c r="C23" s="6">
        <v>1930521214</v>
      </c>
      <c r="D23" s="6">
        <v>0</v>
      </c>
      <c r="E23" s="6">
        <v>1330</v>
      </c>
      <c r="F23" s="6">
        <v>147707140</v>
      </c>
      <c r="G23" s="6">
        <v>11534</v>
      </c>
      <c r="H23" s="6">
        <v>1280909657</v>
      </c>
      <c r="I23" s="6">
        <v>0</v>
      </c>
      <c r="J23" s="6">
        <v>752</v>
      </c>
      <c r="K23" s="6">
        <v>83515616</v>
      </c>
      <c r="L23" s="7">
        <f t="shared" si="1"/>
        <v>28917</v>
      </c>
      <c r="M23" s="7">
        <f t="shared" si="2"/>
        <v>2082</v>
      </c>
      <c r="N23" s="8">
        <f t="shared" si="0"/>
        <v>2980208115</v>
      </c>
      <c r="O23" s="6">
        <v>69375</v>
      </c>
      <c r="P23" s="6">
        <f t="shared" si="3"/>
        <v>2006116875</v>
      </c>
      <c r="Q23" s="49">
        <f t="shared" si="4"/>
        <v>974091240</v>
      </c>
    </row>
    <row r="24" spans="1:17" s="9" customFormat="1" ht="19.5" customHeight="1" x14ac:dyDescent="0.25">
      <c r="A24" s="5" t="s">
        <v>15</v>
      </c>
      <c r="B24" s="6">
        <v>136</v>
      </c>
      <c r="C24" s="6">
        <v>12785768</v>
      </c>
      <c r="D24" s="6">
        <v>0</v>
      </c>
      <c r="E24" s="6">
        <v>22</v>
      </c>
      <c r="F24" s="6">
        <v>2068286</v>
      </c>
      <c r="G24" s="6">
        <v>840</v>
      </c>
      <c r="H24" s="6">
        <v>78953997</v>
      </c>
      <c r="I24" s="6">
        <v>0</v>
      </c>
      <c r="J24" s="6">
        <v>12</v>
      </c>
      <c r="K24" s="6">
        <v>1128156</v>
      </c>
      <c r="L24" s="7">
        <f t="shared" si="1"/>
        <v>976</v>
      </c>
      <c r="M24" s="7">
        <f t="shared" si="2"/>
        <v>34</v>
      </c>
      <c r="N24" s="8">
        <f t="shared" si="0"/>
        <v>88543323</v>
      </c>
      <c r="O24" s="6">
        <v>63750</v>
      </c>
      <c r="P24" s="6">
        <f t="shared" si="3"/>
        <v>62220000</v>
      </c>
      <c r="Q24" s="49">
        <f t="shared" si="4"/>
        <v>26323323</v>
      </c>
    </row>
    <row r="25" spans="1:17" s="9" customFormat="1" ht="19.5" customHeight="1" x14ac:dyDescent="0.25">
      <c r="A25" s="5" t="s">
        <v>16</v>
      </c>
      <c r="B25" s="6">
        <v>1603</v>
      </c>
      <c r="C25" s="6">
        <v>95218200</v>
      </c>
      <c r="D25" s="6">
        <v>0</v>
      </c>
      <c r="E25" s="6">
        <v>885</v>
      </c>
      <c r="F25" s="6">
        <v>52569000</v>
      </c>
      <c r="G25" s="6">
        <v>1057</v>
      </c>
      <c r="H25" s="6">
        <v>62785800</v>
      </c>
      <c r="I25" s="6">
        <v>0</v>
      </c>
      <c r="J25" s="6">
        <v>141</v>
      </c>
      <c r="K25" s="6">
        <v>8375400</v>
      </c>
      <c r="L25" s="7">
        <f t="shared" si="1"/>
        <v>2660</v>
      </c>
      <c r="M25" s="7">
        <f t="shared" si="2"/>
        <v>1026</v>
      </c>
      <c r="N25" s="8">
        <f t="shared" si="0"/>
        <v>97059600</v>
      </c>
      <c r="O25" s="6">
        <v>36000</v>
      </c>
      <c r="P25" s="6">
        <f t="shared" si="3"/>
        <v>95760000</v>
      </c>
      <c r="Q25" s="49">
        <f t="shared" si="4"/>
        <v>1299600</v>
      </c>
    </row>
    <row r="26" spans="1:17" s="9" customFormat="1" ht="19.5" customHeight="1" x14ac:dyDescent="0.25">
      <c r="A26" s="5" t="s">
        <v>18</v>
      </c>
      <c r="B26" s="6">
        <v>1066</v>
      </c>
      <c r="C26" s="6">
        <v>65079300</v>
      </c>
      <c r="D26" s="6">
        <v>0</v>
      </c>
      <c r="E26" s="6">
        <v>646</v>
      </c>
      <c r="F26" s="6">
        <v>39438300</v>
      </c>
      <c r="G26" s="6">
        <v>880</v>
      </c>
      <c r="H26" s="6">
        <v>53724000</v>
      </c>
      <c r="I26" s="6">
        <v>0</v>
      </c>
      <c r="J26" s="6">
        <v>207</v>
      </c>
      <c r="K26" s="6">
        <v>12637350</v>
      </c>
      <c r="L26" s="7">
        <f t="shared" si="1"/>
        <v>1946</v>
      </c>
      <c r="M26" s="7">
        <f t="shared" si="2"/>
        <v>853</v>
      </c>
      <c r="N26" s="8">
        <f t="shared" si="0"/>
        <v>66727650</v>
      </c>
      <c r="O26" s="6">
        <v>37000</v>
      </c>
      <c r="P26" s="6">
        <f t="shared" si="3"/>
        <v>72002000</v>
      </c>
      <c r="Q26" s="49">
        <f t="shared" si="4"/>
        <v>-5274350</v>
      </c>
    </row>
    <row r="27" spans="1:17" s="9" customFormat="1" ht="19.5" customHeight="1" x14ac:dyDescent="0.25">
      <c r="A27" s="5" t="s">
        <v>17</v>
      </c>
      <c r="B27" s="6">
        <v>5479</v>
      </c>
      <c r="C27" s="6">
        <v>274947178</v>
      </c>
      <c r="D27" s="6">
        <v>0</v>
      </c>
      <c r="E27" s="6">
        <v>2243</v>
      </c>
      <c r="F27" s="6">
        <v>112558226</v>
      </c>
      <c r="G27" s="6">
        <v>4170</v>
      </c>
      <c r="H27" s="6">
        <v>209243890</v>
      </c>
      <c r="I27" s="6">
        <v>0</v>
      </c>
      <c r="J27" s="6">
        <v>814</v>
      </c>
      <c r="K27" s="6">
        <v>40848148</v>
      </c>
      <c r="L27" s="7">
        <f t="shared" si="1"/>
        <v>9649</v>
      </c>
      <c r="M27" s="7">
        <f t="shared" si="2"/>
        <v>3057</v>
      </c>
      <c r="N27" s="8">
        <f t="shared" si="0"/>
        <v>330784694</v>
      </c>
      <c r="O27" s="6">
        <v>35207</v>
      </c>
      <c r="P27" s="6">
        <f t="shared" si="3"/>
        <v>339712343</v>
      </c>
      <c r="Q27" s="49">
        <f t="shared" si="4"/>
        <v>-8927649</v>
      </c>
    </row>
    <row r="28" spans="1:17" s="9" customFormat="1" ht="19.5" customHeight="1" x14ac:dyDescent="0.25">
      <c r="A28" s="5" t="s">
        <v>19</v>
      </c>
      <c r="B28" s="6">
        <v>163</v>
      </c>
      <c r="C28" s="6">
        <v>16241757</v>
      </c>
      <c r="D28" s="6">
        <v>0</v>
      </c>
      <c r="E28" s="6">
        <v>88</v>
      </c>
      <c r="F28" s="6">
        <v>8975032</v>
      </c>
      <c r="G28" s="6">
        <v>1030</v>
      </c>
      <c r="H28" s="6">
        <v>105048670</v>
      </c>
      <c r="I28" s="6">
        <v>0</v>
      </c>
      <c r="J28" s="6">
        <v>39</v>
      </c>
      <c r="K28" s="6">
        <v>3977571</v>
      </c>
      <c r="L28" s="7">
        <f t="shared" si="1"/>
        <v>1193</v>
      </c>
      <c r="M28" s="7">
        <f t="shared" si="2"/>
        <v>127</v>
      </c>
      <c r="N28" s="8">
        <f t="shared" si="0"/>
        <v>108337824</v>
      </c>
      <c r="O28" s="6">
        <v>64750</v>
      </c>
      <c r="P28" s="6">
        <f t="shared" si="3"/>
        <v>77246750</v>
      </c>
      <c r="Q28" s="49">
        <f t="shared" si="4"/>
        <v>31091074</v>
      </c>
    </row>
    <row r="29" spans="1:17" s="9" customFormat="1" ht="19.5" customHeight="1" x14ac:dyDescent="0.25">
      <c r="A29" s="5" t="s">
        <v>20</v>
      </c>
      <c r="B29" s="6">
        <v>6530</v>
      </c>
      <c r="C29" s="6">
        <v>300380000</v>
      </c>
      <c r="D29" s="6">
        <v>0</v>
      </c>
      <c r="E29" s="6">
        <v>3253</v>
      </c>
      <c r="F29" s="6">
        <v>149638000</v>
      </c>
      <c r="G29" s="6">
        <v>2757</v>
      </c>
      <c r="H29" s="6">
        <v>126822000</v>
      </c>
      <c r="I29" s="6">
        <v>0</v>
      </c>
      <c r="J29" s="6">
        <v>587</v>
      </c>
      <c r="K29" s="6">
        <v>27002000</v>
      </c>
      <c r="L29" s="7">
        <f t="shared" si="1"/>
        <v>9287</v>
      </c>
      <c r="M29" s="7">
        <f t="shared" si="2"/>
        <v>3840</v>
      </c>
      <c r="N29" s="8">
        <f t="shared" si="0"/>
        <v>250562000</v>
      </c>
      <c r="O29" s="6">
        <v>32460</v>
      </c>
      <c r="P29" s="6">
        <f t="shared" si="3"/>
        <v>301456020</v>
      </c>
      <c r="Q29" s="49">
        <f t="shared" si="4"/>
        <v>-50894020</v>
      </c>
    </row>
    <row r="30" spans="1:17" s="9" customFormat="1" ht="19.5" customHeight="1" x14ac:dyDescent="0.25">
      <c r="A30" s="5" t="s">
        <v>21</v>
      </c>
      <c r="B30" s="6">
        <v>241</v>
      </c>
      <c r="C30" s="6">
        <v>13398395</v>
      </c>
      <c r="D30" s="6">
        <v>0</v>
      </c>
      <c r="E30" s="6">
        <v>304</v>
      </c>
      <c r="F30" s="6">
        <v>16900880</v>
      </c>
      <c r="G30" s="6">
        <v>3351</v>
      </c>
      <c r="H30" s="6">
        <v>186298845</v>
      </c>
      <c r="I30" s="6">
        <v>0</v>
      </c>
      <c r="J30" s="6">
        <v>741</v>
      </c>
      <c r="K30" s="6">
        <v>41195895</v>
      </c>
      <c r="L30" s="7">
        <f t="shared" si="1"/>
        <v>3592</v>
      </c>
      <c r="M30" s="7">
        <f t="shared" si="2"/>
        <v>1045</v>
      </c>
      <c r="N30" s="8">
        <f t="shared" si="0"/>
        <v>141600465</v>
      </c>
      <c r="O30" s="6">
        <v>36091</v>
      </c>
      <c r="P30" s="6">
        <f t="shared" si="3"/>
        <v>129638872</v>
      </c>
      <c r="Q30" s="49">
        <f t="shared" si="4"/>
        <v>11961593</v>
      </c>
    </row>
    <row r="31" spans="1:17" s="9" customFormat="1" ht="19.5" customHeight="1" x14ac:dyDescent="0.25">
      <c r="A31" s="5" t="s">
        <v>39</v>
      </c>
      <c r="B31" s="6"/>
      <c r="C31" s="6"/>
      <c r="D31" s="6"/>
      <c r="E31" s="6">
        <v>2</v>
      </c>
      <c r="F31" s="6">
        <v>122500</v>
      </c>
      <c r="G31" s="6"/>
      <c r="H31" s="6"/>
      <c r="I31" s="6"/>
      <c r="J31" s="6">
        <v>1</v>
      </c>
      <c r="K31" s="6">
        <v>61250</v>
      </c>
      <c r="L31" s="7">
        <f t="shared" si="1"/>
        <v>0</v>
      </c>
      <c r="M31" s="7">
        <f t="shared" si="2"/>
        <v>3</v>
      </c>
      <c r="N31" s="8">
        <f t="shared" si="0"/>
        <v>-183750</v>
      </c>
      <c r="O31" s="6">
        <v>0</v>
      </c>
      <c r="P31" s="6">
        <f t="shared" si="3"/>
        <v>0</v>
      </c>
      <c r="Q31" s="49">
        <f t="shared" si="4"/>
        <v>-183750</v>
      </c>
    </row>
    <row r="32" spans="1:17" s="9" customFormat="1" ht="19.5" customHeight="1" x14ac:dyDescent="0.25">
      <c r="A32" s="5" t="s">
        <v>46</v>
      </c>
      <c r="B32" s="6"/>
      <c r="C32" s="6"/>
      <c r="D32" s="6"/>
      <c r="E32" s="6">
        <v>8</v>
      </c>
      <c r="F32" s="6">
        <v>490000</v>
      </c>
      <c r="G32" s="6"/>
      <c r="H32" s="6"/>
      <c r="I32" s="6"/>
      <c r="J32" s="6">
        <v>4</v>
      </c>
      <c r="K32" s="6">
        <v>245000</v>
      </c>
      <c r="L32" s="7">
        <f t="shared" si="1"/>
        <v>0</v>
      </c>
      <c r="M32" s="7">
        <f t="shared" si="2"/>
        <v>12</v>
      </c>
      <c r="N32" s="8">
        <f t="shared" si="0"/>
        <v>-735000</v>
      </c>
      <c r="O32" s="6">
        <v>0</v>
      </c>
      <c r="P32" s="6">
        <f t="shared" si="3"/>
        <v>0</v>
      </c>
      <c r="Q32" s="49">
        <f t="shared" si="4"/>
        <v>-735000</v>
      </c>
    </row>
    <row r="33" spans="1:17" s="9" customFormat="1" ht="19.5" customHeight="1" x14ac:dyDescent="0.25">
      <c r="A33" s="5" t="s">
        <v>42</v>
      </c>
      <c r="B33" s="6"/>
      <c r="C33" s="6"/>
      <c r="D33" s="6"/>
      <c r="E33" s="6">
        <v>7</v>
      </c>
      <c r="F33" s="6">
        <v>1240316</v>
      </c>
      <c r="G33" s="6"/>
      <c r="H33" s="6"/>
      <c r="I33" s="6"/>
      <c r="J33" s="6">
        <v>3</v>
      </c>
      <c r="K33" s="6">
        <v>531564</v>
      </c>
      <c r="L33" s="7">
        <f t="shared" si="1"/>
        <v>0</v>
      </c>
      <c r="M33" s="7">
        <f t="shared" si="2"/>
        <v>10</v>
      </c>
      <c r="N33" s="8">
        <f t="shared" si="0"/>
        <v>-1771880</v>
      </c>
      <c r="O33" s="6">
        <v>0</v>
      </c>
      <c r="P33" s="6">
        <f>L34*O33</f>
        <v>0</v>
      </c>
      <c r="Q33" s="49">
        <f t="shared" si="4"/>
        <v>-1771880</v>
      </c>
    </row>
    <row r="34" spans="1:17" s="9" customFormat="1" ht="19.5" customHeight="1" x14ac:dyDescent="0.25">
      <c r="A34" s="5" t="s">
        <v>47</v>
      </c>
      <c r="B34" s="6"/>
      <c r="C34" s="6"/>
      <c r="D34" s="6"/>
      <c r="E34" s="6">
        <v>1</v>
      </c>
      <c r="F34" s="6">
        <v>174150</v>
      </c>
      <c r="G34" s="6"/>
      <c r="H34" s="6"/>
      <c r="I34" s="6"/>
      <c r="J34" s="6">
        <v>1</v>
      </c>
      <c r="K34" s="6">
        <v>174150</v>
      </c>
      <c r="L34" s="7">
        <f t="shared" si="1"/>
        <v>0</v>
      </c>
      <c r="M34" s="7">
        <f t="shared" si="2"/>
        <v>2</v>
      </c>
      <c r="N34" s="8">
        <f t="shared" si="0"/>
        <v>-348300</v>
      </c>
      <c r="O34" s="6">
        <v>0</v>
      </c>
      <c r="P34" s="6">
        <f>L35*O34</f>
        <v>0</v>
      </c>
      <c r="Q34" s="49">
        <f t="shared" si="4"/>
        <v>-348300</v>
      </c>
    </row>
    <row r="35" spans="1:17" s="9" customFormat="1" ht="19.5" customHeight="1" x14ac:dyDescent="0.25">
      <c r="A35" s="5" t="s">
        <v>43</v>
      </c>
      <c r="B35" s="6"/>
      <c r="C35" s="6"/>
      <c r="D35" s="6"/>
      <c r="E35" s="6">
        <v>17</v>
      </c>
      <c r="F35" s="6">
        <v>5989950</v>
      </c>
      <c r="G35" s="6"/>
      <c r="H35" s="6"/>
      <c r="I35" s="6"/>
      <c r="J35" s="6">
        <v>1</v>
      </c>
      <c r="K35" s="6">
        <v>352350</v>
      </c>
      <c r="L35" s="7">
        <f t="shared" si="1"/>
        <v>0</v>
      </c>
      <c r="M35" s="7">
        <f t="shared" si="2"/>
        <v>18</v>
      </c>
      <c r="N35" s="8">
        <f t="shared" si="0"/>
        <v>-6342300</v>
      </c>
      <c r="O35" s="6">
        <v>0</v>
      </c>
      <c r="P35" s="6">
        <f>L36*O35</f>
        <v>0</v>
      </c>
      <c r="Q35" s="49">
        <f t="shared" si="4"/>
        <v>-6342300</v>
      </c>
    </row>
    <row r="36" spans="1:17" s="9" customFormat="1" ht="19.5" customHeight="1" x14ac:dyDescent="0.25">
      <c r="A36" s="5" t="s">
        <v>44</v>
      </c>
      <c r="B36" s="6"/>
      <c r="C36" s="6"/>
      <c r="D36" s="6"/>
      <c r="E36" s="6">
        <v>13</v>
      </c>
      <c r="F36" s="6">
        <v>2579850</v>
      </c>
      <c r="G36" s="6"/>
      <c r="H36" s="6"/>
      <c r="I36" s="6"/>
      <c r="J36" s="6">
        <v>8</v>
      </c>
      <c r="K36" s="6">
        <v>1587600</v>
      </c>
      <c r="L36" s="7">
        <f t="shared" si="1"/>
        <v>0</v>
      </c>
      <c r="M36" s="7">
        <f t="shared" si="2"/>
        <v>21</v>
      </c>
      <c r="N36" s="8">
        <f t="shared" si="0"/>
        <v>-4167450</v>
      </c>
      <c r="O36" s="6">
        <v>0</v>
      </c>
      <c r="P36" s="6">
        <f>L37*O36</f>
        <v>0</v>
      </c>
      <c r="Q36" s="49">
        <f t="shared" si="4"/>
        <v>-4167450</v>
      </c>
    </row>
    <row r="37" spans="1:17" s="13" customFormat="1" ht="20.25" customHeight="1" x14ac:dyDescent="0.25">
      <c r="A37" s="11" t="s">
        <v>22</v>
      </c>
      <c r="B37" s="12">
        <f>SUM(B16:B36)</f>
        <v>52724</v>
      </c>
      <c r="C37" s="12">
        <f t="shared" ref="C37:N37" si="5">SUM(C16:C36)</f>
        <v>4171918489</v>
      </c>
      <c r="D37" s="12">
        <f t="shared" si="5"/>
        <v>0</v>
      </c>
      <c r="E37" s="12">
        <f t="shared" si="5"/>
        <v>15350</v>
      </c>
      <c r="F37" s="12">
        <f t="shared" si="5"/>
        <v>1117978071</v>
      </c>
      <c r="G37" s="12">
        <f t="shared" si="5"/>
        <v>38435</v>
      </c>
      <c r="H37" s="12">
        <f t="shared" si="5"/>
        <v>3038871198</v>
      </c>
      <c r="I37" s="12">
        <f t="shared" si="5"/>
        <v>0</v>
      </c>
      <c r="J37" s="12">
        <f t="shared" si="5"/>
        <v>6051</v>
      </c>
      <c r="K37" s="12">
        <f t="shared" si="5"/>
        <v>456334249</v>
      </c>
      <c r="L37" s="12">
        <f t="shared" si="5"/>
        <v>91159</v>
      </c>
      <c r="M37" s="12">
        <f t="shared" si="5"/>
        <v>21401</v>
      </c>
      <c r="N37" s="12">
        <f t="shared" si="5"/>
        <v>5636477367</v>
      </c>
      <c r="O37" s="49"/>
      <c r="P37" s="49"/>
      <c r="Q37" s="49">
        <f>SUM(Q16:Q36)</f>
        <v>868680417</v>
      </c>
    </row>
  </sheetData>
  <mergeCells count="25">
    <mergeCell ref="A13:A15"/>
    <mergeCell ref="B13:F13"/>
    <mergeCell ref="G13:K13"/>
    <mergeCell ref="B14:D14"/>
    <mergeCell ref="E14:F14"/>
    <mergeCell ref="G14:I14"/>
    <mergeCell ref="J14:K14"/>
    <mergeCell ref="A1:N1"/>
    <mergeCell ref="A2:N2"/>
    <mergeCell ref="B3:C3"/>
    <mergeCell ref="B4:C4"/>
    <mergeCell ref="B5:C5"/>
    <mergeCell ref="B10:C10"/>
    <mergeCell ref="B9:C9"/>
    <mergeCell ref="B8:C8"/>
    <mergeCell ref="B6:C6"/>
    <mergeCell ref="B7:C7"/>
    <mergeCell ref="B11:C11"/>
    <mergeCell ref="O14:O15"/>
    <mergeCell ref="P14:P15"/>
    <mergeCell ref="Q14:Q15"/>
    <mergeCell ref="L13:Q13"/>
    <mergeCell ref="N14:N15"/>
    <mergeCell ref="L14:L15"/>
    <mergeCell ref="M14:M15"/>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zoomScale="80" zoomScaleNormal="80" workbookViewId="0">
      <selection activeCell="B12" sqref="B12"/>
    </sheetView>
  </sheetViews>
  <sheetFormatPr defaultRowHeight="15.75" x14ac:dyDescent="0.25"/>
  <cols>
    <col min="1" max="1" width="48" style="1" customWidth="1"/>
    <col min="2" max="2" width="9.85546875" style="14" customWidth="1"/>
    <col min="3" max="3" width="19.7109375" style="14" customWidth="1"/>
    <col min="4" max="4" width="14.85546875" style="14" customWidth="1"/>
    <col min="5" max="5" width="9.28515625" style="14" customWidth="1"/>
    <col min="6" max="6" width="15.5703125" style="14" customWidth="1"/>
    <col min="7" max="7" width="9.140625" style="14" customWidth="1"/>
    <col min="8" max="8" width="19.42578125" style="14" customWidth="1"/>
    <col min="9" max="9" width="13.42578125" style="14" customWidth="1"/>
    <col min="10" max="10" width="10.5703125" style="14" customWidth="1"/>
    <col min="11" max="11" width="15.140625" style="14" customWidth="1"/>
    <col min="12" max="13" width="11.140625" style="1" customWidth="1"/>
    <col min="14" max="14" width="18.5703125" style="15" customWidth="1"/>
    <col min="15" max="15" width="12" style="14" customWidth="1"/>
    <col min="16" max="16" width="16.140625" style="14" customWidth="1"/>
    <col min="17" max="17" width="18.28515625" style="50" customWidth="1"/>
    <col min="18" max="16384" width="9.140625" style="1"/>
  </cols>
  <sheetData>
    <row r="1" spans="1:17" ht="19.5" customHeight="1" x14ac:dyDescent="0.3">
      <c r="A1" s="68" t="s">
        <v>54</v>
      </c>
      <c r="B1" s="68"/>
      <c r="C1" s="68"/>
      <c r="D1" s="68"/>
      <c r="E1" s="68"/>
      <c r="F1" s="68"/>
      <c r="G1" s="68"/>
      <c r="H1" s="68"/>
      <c r="I1" s="68"/>
      <c r="J1" s="68"/>
      <c r="K1" s="68"/>
      <c r="L1" s="68"/>
      <c r="M1" s="68"/>
      <c r="N1" s="68"/>
    </row>
    <row r="2" spans="1:17" ht="19.5" customHeight="1" x14ac:dyDescent="0.25">
      <c r="A2" s="70" t="s">
        <v>30</v>
      </c>
      <c r="B2" s="70"/>
      <c r="C2" s="70"/>
      <c r="D2" s="70"/>
      <c r="E2" s="70"/>
      <c r="F2" s="70"/>
      <c r="G2" s="70"/>
      <c r="H2" s="70"/>
      <c r="I2" s="70"/>
      <c r="J2" s="70"/>
      <c r="K2" s="70"/>
      <c r="L2" s="70"/>
      <c r="M2" s="70"/>
      <c r="N2" s="70"/>
    </row>
    <row r="3" spans="1:17" s="17" customFormat="1" ht="19.5" customHeight="1" x14ac:dyDescent="0.25">
      <c r="A3" s="18" t="s">
        <v>34</v>
      </c>
      <c r="B3" s="64">
        <f>C37+H37-D37-I37</f>
        <v>10330483842</v>
      </c>
      <c r="C3" s="64"/>
      <c r="D3" s="28"/>
      <c r="E3" s="28"/>
      <c r="F3" s="28"/>
      <c r="G3" s="28"/>
      <c r="H3" s="28"/>
      <c r="I3" s="28"/>
      <c r="J3" s="28"/>
      <c r="K3" s="28"/>
      <c r="L3" s="28"/>
      <c r="M3" s="28"/>
      <c r="N3" s="28"/>
      <c r="O3" s="48"/>
      <c r="P3" s="48"/>
      <c r="Q3" s="51"/>
    </row>
    <row r="4" spans="1:17" s="17" customFormat="1" ht="19.5" customHeight="1" x14ac:dyDescent="0.25">
      <c r="A4" s="18" t="s">
        <v>35</v>
      </c>
      <c r="B4" s="64">
        <f>F37+K37</f>
        <v>1294523783</v>
      </c>
      <c r="C4" s="69"/>
      <c r="D4" s="28"/>
      <c r="E4" s="28"/>
      <c r="F4" s="28"/>
      <c r="G4" s="28"/>
      <c r="H4" s="28"/>
      <c r="I4" s="28"/>
      <c r="J4" s="28"/>
      <c r="K4" s="28"/>
      <c r="L4" s="28"/>
      <c r="M4" s="28"/>
      <c r="N4" s="28"/>
      <c r="O4" s="48"/>
      <c r="P4" s="48"/>
      <c r="Q4" s="51"/>
    </row>
    <row r="5" spans="1:17" s="17" customFormat="1" ht="19.5" customHeight="1" x14ac:dyDescent="0.25">
      <c r="A5" s="18" t="s">
        <v>36</v>
      </c>
      <c r="B5" s="64">
        <f>B3-B4</f>
        <v>9035960059</v>
      </c>
      <c r="C5" s="69"/>
      <c r="D5" s="28"/>
      <c r="E5" s="28"/>
      <c r="F5" s="28"/>
      <c r="G5" s="28"/>
      <c r="H5" s="28"/>
      <c r="I5" s="28"/>
      <c r="J5" s="28"/>
      <c r="K5" s="28"/>
      <c r="L5" s="28"/>
      <c r="M5" s="28"/>
      <c r="N5" s="28"/>
      <c r="O5" s="48"/>
      <c r="P5" s="48"/>
      <c r="Q5" s="51"/>
    </row>
    <row r="6" spans="1:17" s="17" customFormat="1" ht="19.5" customHeight="1" x14ac:dyDescent="0.25">
      <c r="A6" s="18" t="s">
        <v>68</v>
      </c>
      <c r="B6" s="63">
        <f>B5*1.08</f>
        <v>9758836863.7200012</v>
      </c>
      <c r="C6" s="63"/>
      <c r="D6" s="33"/>
      <c r="E6" s="33"/>
      <c r="F6" s="33"/>
      <c r="G6" s="33"/>
      <c r="H6" s="33"/>
      <c r="I6" s="33"/>
      <c r="J6" s="33"/>
      <c r="K6" s="33"/>
      <c r="L6" s="33"/>
      <c r="M6" s="33"/>
      <c r="N6" s="33"/>
      <c r="O6" s="48"/>
      <c r="P6" s="48"/>
      <c r="Q6" s="51"/>
    </row>
    <row r="7" spans="1:17" s="17" customFormat="1" ht="19.5" customHeight="1" x14ac:dyDescent="0.25">
      <c r="A7" s="18" t="s">
        <v>62</v>
      </c>
      <c r="B7" s="64">
        <v>1117397353.6666667</v>
      </c>
      <c r="C7" s="64"/>
      <c r="D7" s="33"/>
      <c r="E7" s="33"/>
      <c r="F7" s="33"/>
      <c r="G7" s="33"/>
      <c r="H7" s="33"/>
      <c r="I7" s="33"/>
      <c r="J7" s="33"/>
      <c r="K7" s="33"/>
      <c r="L7" s="33"/>
      <c r="M7" s="33"/>
      <c r="N7" s="33"/>
      <c r="O7" s="48"/>
      <c r="P7" s="48"/>
      <c r="Q7" s="51"/>
    </row>
    <row r="8" spans="1:17" s="17" customFormat="1" ht="19.5" customHeight="1" x14ac:dyDescent="0.25">
      <c r="A8" s="18" t="s">
        <v>66</v>
      </c>
      <c r="B8" s="64">
        <v>91725581</v>
      </c>
      <c r="C8" s="64"/>
      <c r="D8" s="33"/>
      <c r="E8" s="33"/>
      <c r="F8" s="33"/>
      <c r="G8" s="33"/>
      <c r="H8" s="33"/>
      <c r="I8" s="33"/>
      <c r="J8" s="33"/>
      <c r="K8" s="33"/>
      <c r="L8" s="33"/>
      <c r="M8" s="33"/>
      <c r="N8" s="33"/>
      <c r="O8" s="48"/>
      <c r="P8" s="48"/>
      <c r="Q8" s="51"/>
    </row>
    <row r="9" spans="1:17" s="17" customFormat="1" ht="19.5" customHeight="1" x14ac:dyDescent="0.25">
      <c r="A9" s="18" t="s">
        <v>69</v>
      </c>
      <c r="B9" s="64">
        <f>B6*0.005</f>
        <v>48794184.318600006</v>
      </c>
      <c r="C9" s="64"/>
      <c r="D9" s="33"/>
      <c r="E9" s="33"/>
      <c r="F9" s="33"/>
      <c r="G9" s="33"/>
      <c r="H9" s="33"/>
      <c r="I9" s="33"/>
      <c r="J9" s="33"/>
      <c r="K9" s="33"/>
      <c r="L9" s="33"/>
      <c r="M9" s="33"/>
      <c r="N9" s="33"/>
      <c r="O9" s="48"/>
      <c r="P9" s="48"/>
      <c r="Q9" s="51"/>
    </row>
    <row r="10" spans="1:17" s="17" customFormat="1" ht="19.5" customHeight="1" x14ac:dyDescent="0.25">
      <c r="A10" s="18" t="s">
        <v>63</v>
      </c>
      <c r="B10" s="63">
        <f>B6-B7-B8-B9</f>
        <v>8500919744.7347355</v>
      </c>
      <c r="C10" s="63"/>
      <c r="D10" s="33"/>
      <c r="E10" s="33"/>
      <c r="F10" s="33"/>
      <c r="G10" s="33"/>
      <c r="H10" s="33"/>
      <c r="I10" s="33"/>
      <c r="J10" s="33"/>
      <c r="K10" s="33"/>
      <c r="L10" s="33"/>
      <c r="M10" s="33"/>
      <c r="N10" s="33"/>
      <c r="O10" s="48"/>
      <c r="P10" s="48"/>
      <c r="Q10" s="51"/>
    </row>
    <row r="11" spans="1:17" s="17" customFormat="1" ht="19.5" customHeight="1" x14ac:dyDescent="0.25">
      <c r="A11" s="18" t="s">
        <v>72</v>
      </c>
      <c r="B11" s="63">
        <f>Q37-B7-B8-B9</f>
        <v>1030002620.0147332</v>
      </c>
      <c r="C11" s="63"/>
      <c r="D11" s="33"/>
      <c r="E11" s="33"/>
      <c r="F11" s="33"/>
      <c r="G11" s="33"/>
      <c r="H11" s="33"/>
      <c r="I11" s="33"/>
      <c r="J11" s="33"/>
      <c r="K11" s="33"/>
      <c r="L11" s="33"/>
      <c r="M11" s="33"/>
      <c r="N11" s="33"/>
      <c r="O11" s="48"/>
      <c r="P11" s="48"/>
      <c r="Q11" s="51"/>
    </row>
    <row r="12" spans="1:17" s="17" customFormat="1" ht="19.5" customHeight="1" x14ac:dyDescent="0.25">
      <c r="A12" s="18"/>
      <c r="B12" s="32"/>
      <c r="C12" s="32"/>
      <c r="D12" s="33"/>
      <c r="E12" s="33"/>
      <c r="F12" s="33"/>
      <c r="G12" s="33"/>
      <c r="H12" s="33"/>
      <c r="I12" s="33"/>
      <c r="J12" s="33"/>
      <c r="K12" s="33"/>
      <c r="L12" s="33"/>
      <c r="M12" s="33"/>
      <c r="N12" s="33"/>
      <c r="O12" s="48"/>
      <c r="P12" s="48"/>
      <c r="Q12" s="51"/>
    </row>
    <row r="13" spans="1:17" s="2" customFormat="1" ht="19.5" customHeight="1" x14ac:dyDescent="0.25">
      <c r="A13" s="72" t="s">
        <v>0</v>
      </c>
      <c r="B13" s="71" t="s">
        <v>5</v>
      </c>
      <c r="C13" s="71"/>
      <c r="D13" s="71"/>
      <c r="E13" s="71"/>
      <c r="F13" s="71"/>
      <c r="G13" s="71" t="s">
        <v>6</v>
      </c>
      <c r="H13" s="71"/>
      <c r="I13" s="71"/>
      <c r="J13" s="71"/>
      <c r="K13" s="71"/>
      <c r="L13" s="62" t="s">
        <v>23</v>
      </c>
      <c r="M13" s="62"/>
      <c r="N13" s="62"/>
      <c r="O13" s="62"/>
      <c r="P13" s="62"/>
      <c r="Q13" s="62"/>
    </row>
    <row r="14" spans="1:17" s="2" customFormat="1" ht="15" customHeight="1" x14ac:dyDescent="0.25">
      <c r="A14" s="72"/>
      <c r="B14" s="71" t="s">
        <v>1</v>
      </c>
      <c r="C14" s="71"/>
      <c r="D14" s="71"/>
      <c r="E14" s="61" t="s">
        <v>2</v>
      </c>
      <c r="F14" s="61"/>
      <c r="G14" s="71" t="s">
        <v>1</v>
      </c>
      <c r="H14" s="71"/>
      <c r="I14" s="71"/>
      <c r="J14" s="61" t="s">
        <v>2</v>
      </c>
      <c r="K14" s="61"/>
      <c r="L14" s="73" t="s">
        <v>37</v>
      </c>
      <c r="M14" s="73" t="s">
        <v>38</v>
      </c>
      <c r="N14" s="73" t="s">
        <v>4</v>
      </c>
      <c r="O14" s="61" t="s">
        <v>75</v>
      </c>
      <c r="P14" s="61" t="s">
        <v>76</v>
      </c>
      <c r="Q14" s="61" t="s">
        <v>72</v>
      </c>
    </row>
    <row r="15" spans="1:17" s="4" customFormat="1" ht="34.5" customHeight="1" x14ac:dyDescent="0.25">
      <c r="A15" s="72"/>
      <c r="B15" s="29" t="s">
        <v>3</v>
      </c>
      <c r="C15" s="29" t="s">
        <v>24</v>
      </c>
      <c r="D15" s="29" t="s">
        <v>25</v>
      </c>
      <c r="E15" s="29" t="s">
        <v>3</v>
      </c>
      <c r="F15" s="29" t="s">
        <v>26</v>
      </c>
      <c r="G15" s="29" t="s">
        <v>3</v>
      </c>
      <c r="H15" s="29" t="s">
        <v>27</v>
      </c>
      <c r="I15" s="29" t="s">
        <v>28</v>
      </c>
      <c r="J15" s="29" t="s">
        <v>3</v>
      </c>
      <c r="K15" s="29" t="s">
        <v>29</v>
      </c>
      <c r="L15" s="67"/>
      <c r="M15" s="67"/>
      <c r="N15" s="67"/>
      <c r="O15" s="61"/>
      <c r="P15" s="61"/>
      <c r="Q15" s="61"/>
    </row>
    <row r="16" spans="1:17" s="9" customFormat="1" ht="19.5" customHeight="1" x14ac:dyDescent="0.25">
      <c r="A16" s="5" t="s">
        <v>7</v>
      </c>
      <c r="B16" s="6">
        <v>4052</v>
      </c>
      <c r="C16" s="6">
        <v>355712924</v>
      </c>
      <c r="D16" s="6">
        <v>21055661</v>
      </c>
      <c r="E16" s="6">
        <v>1397</v>
      </c>
      <c r="F16" s="6">
        <v>104242743</v>
      </c>
      <c r="G16" s="6">
        <v>2387</v>
      </c>
      <c r="H16" s="6">
        <v>207651377</v>
      </c>
      <c r="I16" s="6">
        <v>12335802</v>
      </c>
      <c r="J16" s="6">
        <v>1175</v>
      </c>
      <c r="K16" s="6">
        <v>87677325</v>
      </c>
      <c r="L16" s="7">
        <f>B16+G16</f>
        <v>6439</v>
      </c>
      <c r="M16" s="7">
        <f>E16+J16</f>
        <v>2572</v>
      </c>
      <c r="N16" s="8">
        <f t="shared" ref="N16:N36" si="0">C16+H16-D16-I16-F16-K16</f>
        <v>338052770</v>
      </c>
      <c r="O16" s="6">
        <v>60900</v>
      </c>
      <c r="P16" s="6">
        <f>L16*O16</f>
        <v>392135100</v>
      </c>
      <c r="Q16" s="49">
        <f>N16-P16</f>
        <v>-54082330</v>
      </c>
    </row>
    <row r="17" spans="1:17" s="9" customFormat="1" ht="19.5" customHeight="1" x14ac:dyDescent="0.25">
      <c r="A17" s="5" t="s">
        <v>8</v>
      </c>
      <c r="B17" s="6"/>
      <c r="C17" s="6"/>
      <c r="D17" s="6"/>
      <c r="E17" s="6"/>
      <c r="F17" s="6"/>
      <c r="G17" s="6">
        <v>55</v>
      </c>
      <c r="H17" s="6">
        <v>7200710</v>
      </c>
      <c r="I17" s="6">
        <v>0</v>
      </c>
      <c r="J17" s="10">
        <v>10</v>
      </c>
      <c r="K17" s="7">
        <v>1309220</v>
      </c>
      <c r="L17" s="7">
        <f t="shared" ref="L17:L36" si="1">B17+G17</f>
        <v>55</v>
      </c>
      <c r="M17" s="7">
        <f t="shared" ref="M17:M36" si="2">E17+J17</f>
        <v>10</v>
      </c>
      <c r="N17" s="8">
        <f t="shared" si="0"/>
        <v>5891490</v>
      </c>
      <c r="O17" s="6">
        <v>90825</v>
      </c>
      <c r="P17" s="6">
        <f t="shared" ref="P17:P32" si="3">L17*O17</f>
        <v>4995375</v>
      </c>
      <c r="Q17" s="49">
        <f t="shared" ref="Q17:Q36" si="4">N17-P17</f>
        <v>896115</v>
      </c>
    </row>
    <row r="18" spans="1:17" s="9" customFormat="1" ht="19.5" customHeight="1" x14ac:dyDescent="0.25">
      <c r="A18" s="5" t="s">
        <v>9</v>
      </c>
      <c r="B18" s="6">
        <v>6327</v>
      </c>
      <c r="C18" s="6">
        <v>469779750</v>
      </c>
      <c r="D18" s="6">
        <v>0</v>
      </c>
      <c r="E18" s="10">
        <v>648</v>
      </c>
      <c r="F18" s="7">
        <v>48114000</v>
      </c>
      <c r="G18" s="6">
        <v>1347</v>
      </c>
      <c r="H18" s="6">
        <v>100014750</v>
      </c>
      <c r="I18" s="6">
        <v>0</v>
      </c>
      <c r="J18" s="6">
        <v>132</v>
      </c>
      <c r="K18" s="6">
        <v>9801000</v>
      </c>
      <c r="L18" s="7">
        <f t="shared" si="1"/>
        <v>7674</v>
      </c>
      <c r="M18" s="7">
        <f t="shared" si="2"/>
        <v>780</v>
      </c>
      <c r="N18" s="8">
        <f t="shared" si="0"/>
        <v>511879500</v>
      </c>
      <c r="O18" s="6">
        <v>45000</v>
      </c>
      <c r="P18" s="6">
        <f t="shared" si="3"/>
        <v>345330000</v>
      </c>
      <c r="Q18" s="49">
        <f t="shared" si="4"/>
        <v>166549500</v>
      </c>
    </row>
    <row r="19" spans="1:17" s="9" customFormat="1" ht="19.5" customHeight="1" x14ac:dyDescent="0.25">
      <c r="A19" s="5" t="s">
        <v>10</v>
      </c>
      <c r="B19" s="6">
        <v>1303</v>
      </c>
      <c r="C19" s="6">
        <v>92447850</v>
      </c>
      <c r="D19" s="6">
        <v>0</v>
      </c>
      <c r="E19" s="6">
        <v>404</v>
      </c>
      <c r="F19" s="6">
        <v>28663800</v>
      </c>
      <c r="G19" s="6">
        <v>681</v>
      </c>
      <c r="H19" s="6">
        <v>48316950</v>
      </c>
      <c r="I19" s="6">
        <v>0</v>
      </c>
      <c r="J19" s="6">
        <v>134</v>
      </c>
      <c r="K19" s="6">
        <v>9507300</v>
      </c>
      <c r="L19" s="7">
        <f t="shared" si="1"/>
        <v>1984</v>
      </c>
      <c r="M19" s="7">
        <f t="shared" si="2"/>
        <v>538</v>
      </c>
      <c r="N19" s="8">
        <f t="shared" si="0"/>
        <v>102593700</v>
      </c>
      <c r="O19" s="6">
        <v>43000</v>
      </c>
      <c r="P19" s="6">
        <f t="shared" si="3"/>
        <v>85312000</v>
      </c>
      <c r="Q19" s="49">
        <f t="shared" si="4"/>
        <v>17281700</v>
      </c>
    </row>
    <row r="20" spans="1:17" s="9" customFormat="1" ht="19.5" customHeight="1" x14ac:dyDescent="0.25">
      <c r="A20" s="5" t="s">
        <v>11</v>
      </c>
      <c r="B20" s="6">
        <v>2801</v>
      </c>
      <c r="C20" s="6">
        <v>254190750</v>
      </c>
      <c r="D20" s="6">
        <v>0</v>
      </c>
      <c r="E20" s="6">
        <v>1420</v>
      </c>
      <c r="F20" s="6">
        <v>128865000</v>
      </c>
      <c r="G20" s="6">
        <v>519</v>
      </c>
      <c r="H20" s="6">
        <v>47099250</v>
      </c>
      <c r="I20" s="6">
        <v>0</v>
      </c>
      <c r="J20" s="6">
        <v>245</v>
      </c>
      <c r="K20" s="6">
        <v>22233750</v>
      </c>
      <c r="L20" s="7">
        <f t="shared" si="1"/>
        <v>3320</v>
      </c>
      <c r="M20" s="7">
        <f t="shared" si="2"/>
        <v>1665</v>
      </c>
      <c r="N20" s="8">
        <f t="shared" si="0"/>
        <v>150191250</v>
      </c>
      <c r="O20" s="6">
        <v>55000</v>
      </c>
      <c r="P20" s="6">
        <f t="shared" si="3"/>
        <v>182600000</v>
      </c>
      <c r="Q20" s="49">
        <f t="shared" si="4"/>
        <v>-32408750</v>
      </c>
    </row>
    <row r="21" spans="1:17" s="9" customFormat="1" ht="19.5" customHeight="1" x14ac:dyDescent="0.25">
      <c r="A21" s="5" t="s">
        <v>12</v>
      </c>
      <c r="B21" s="6">
        <v>18156</v>
      </c>
      <c r="C21" s="6">
        <v>1331641834</v>
      </c>
      <c r="D21" s="6">
        <v>0</v>
      </c>
      <c r="E21" s="6">
        <v>710</v>
      </c>
      <c r="F21" s="6">
        <v>52136010</v>
      </c>
      <c r="G21" s="6">
        <v>7389</v>
      </c>
      <c r="H21" s="6">
        <v>541788615</v>
      </c>
      <c r="I21" s="6">
        <v>0</v>
      </c>
      <c r="J21" s="6">
        <v>360</v>
      </c>
      <c r="K21" s="6">
        <v>26435160</v>
      </c>
      <c r="L21" s="7">
        <f t="shared" si="1"/>
        <v>25545</v>
      </c>
      <c r="M21" s="7">
        <f t="shared" si="2"/>
        <v>1070</v>
      </c>
      <c r="N21" s="8">
        <f t="shared" si="0"/>
        <v>1794859279</v>
      </c>
      <c r="O21" s="6">
        <v>50059</v>
      </c>
      <c r="P21" s="6">
        <f t="shared" si="3"/>
        <v>1278757155</v>
      </c>
      <c r="Q21" s="49">
        <f t="shared" si="4"/>
        <v>516102124</v>
      </c>
    </row>
    <row r="22" spans="1:17" s="9" customFormat="1" ht="19.5" customHeight="1" x14ac:dyDescent="0.25">
      <c r="A22" s="5" t="s">
        <v>13</v>
      </c>
      <c r="B22" s="6">
        <v>1964</v>
      </c>
      <c r="C22" s="6">
        <v>207005600</v>
      </c>
      <c r="D22" s="6">
        <v>0</v>
      </c>
      <c r="E22" s="10">
        <v>1525</v>
      </c>
      <c r="F22" s="7">
        <v>160735000</v>
      </c>
      <c r="G22" s="6">
        <v>295</v>
      </c>
      <c r="H22" s="6">
        <v>31093000</v>
      </c>
      <c r="I22" s="6">
        <v>0</v>
      </c>
      <c r="J22" s="6">
        <v>256</v>
      </c>
      <c r="K22" s="6">
        <v>26982400</v>
      </c>
      <c r="L22" s="7">
        <f t="shared" si="1"/>
        <v>2259</v>
      </c>
      <c r="M22" s="7">
        <f t="shared" si="2"/>
        <v>1781</v>
      </c>
      <c r="N22" s="8">
        <f t="shared" si="0"/>
        <v>50381200</v>
      </c>
      <c r="O22" s="6">
        <v>62000</v>
      </c>
      <c r="P22" s="6">
        <f t="shared" si="3"/>
        <v>140058000</v>
      </c>
      <c r="Q22" s="49">
        <f t="shared" si="4"/>
        <v>-89676800</v>
      </c>
    </row>
    <row r="23" spans="1:17" s="9" customFormat="1" ht="19.5" customHeight="1" x14ac:dyDescent="0.25">
      <c r="A23" s="5" t="s">
        <v>14</v>
      </c>
      <c r="B23" s="6">
        <v>29664</v>
      </c>
      <c r="C23" s="6">
        <v>3294424512</v>
      </c>
      <c r="D23" s="6">
        <v>0</v>
      </c>
      <c r="E23" s="6">
        <v>1207</v>
      </c>
      <c r="F23" s="6">
        <v>134047006</v>
      </c>
      <c r="G23" s="6">
        <v>11183</v>
      </c>
      <c r="H23" s="6">
        <v>1241961614</v>
      </c>
      <c r="I23" s="6">
        <v>33317</v>
      </c>
      <c r="J23" s="6">
        <v>694</v>
      </c>
      <c r="K23" s="6">
        <v>77074252</v>
      </c>
      <c r="L23" s="7">
        <f t="shared" si="1"/>
        <v>40847</v>
      </c>
      <c r="M23" s="7">
        <f t="shared" si="2"/>
        <v>1901</v>
      </c>
      <c r="N23" s="8">
        <f t="shared" si="0"/>
        <v>4325231551</v>
      </c>
      <c r="O23" s="6">
        <v>69375</v>
      </c>
      <c r="P23" s="6">
        <f t="shared" si="3"/>
        <v>2833760625</v>
      </c>
      <c r="Q23" s="49">
        <f t="shared" si="4"/>
        <v>1491470926</v>
      </c>
    </row>
    <row r="24" spans="1:17" s="9" customFormat="1" ht="19.5" customHeight="1" x14ac:dyDescent="0.25">
      <c r="A24" s="5" t="s">
        <v>15</v>
      </c>
      <c r="B24" s="6">
        <v>169</v>
      </c>
      <c r="C24" s="6">
        <v>15888197</v>
      </c>
      <c r="D24" s="6">
        <v>0</v>
      </c>
      <c r="E24" s="6">
        <v>22</v>
      </c>
      <c r="F24" s="6">
        <v>2068286</v>
      </c>
      <c r="G24" s="6">
        <v>867</v>
      </c>
      <c r="H24" s="6">
        <v>81509271</v>
      </c>
      <c r="I24" s="6">
        <v>0</v>
      </c>
      <c r="J24" s="6">
        <v>86</v>
      </c>
      <c r="K24" s="6">
        <v>8085118</v>
      </c>
      <c r="L24" s="7">
        <f t="shared" si="1"/>
        <v>1036</v>
      </c>
      <c r="M24" s="7">
        <f t="shared" si="2"/>
        <v>108</v>
      </c>
      <c r="N24" s="8">
        <f t="shared" si="0"/>
        <v>87244064</v>
      </c>
      <c r="O24" s="6">
        <v>63750</v>
      </c>
      <c r="P24" s="6">
        <f t="shared" si="3"/>
        <v>66045000</v>
      </c>
      <c r="Q24" s="49">
        <f t="shared" si="4"/>
        <v>21199064</v>
      </c>
    </row>
    <row r="25" spans="1:17" s="9" customFormat="1" ht="19.5" customHeight="1" x14ac:dyDescent="0.25">
      <c r="A25" s="5" t="s">
        <v>16</v>
      </c>
      <c r="B25" s="6">
        <v>2810</v>
      </c>
      <c r="C25" s="6">
        <v>166914000</v>
      </c>
      <c r="D25" s="6">
        <v>0</v>
      </c>
      <c r="E25" s="6">
        <v>633</v>
      </c>
      <c r="F25" s="6">
        <v>37600200</v>
      </c>
      <c r="G25" s="6">
        <v>956</v>
      </c>
      <c r="H25" s="6">
        <v>56786400</v>
      </c>
      <c r="I25" s="6">
        <v>0</v>
      </c>
      <c r="J25" s="6">
        <v>134</v>
      </c>
      <c r="K25" s="6">
        <v>7959600</v>
      </c>
      <c r="L25" s="7">
        <f t="shared" si="1"/>
        <v>3766</v>
      </c>
      <c r="M25" s="7">
        <f t="shared" si="2"/>
        <v>767</v>
      </c>
      <c r="N25" s="8">
        <f t="shared" si="0"/>
        <v>178140600</v>
      </c>
      <c r="O25" s="6">
        <v>36000</v>
      </c>
      <c r="P25" s="6">
        <f t="shared" si="3"/>
        <v>135576000</v>
      </c>
      <c r="Q25" s="49">
        <f t="shared" si="4"/>
        <v>42564600</v>
      </c>
    </row>
    <row r="26" spans="1:17" s="9" customFormat="1" ht="19.5" customHeight="1" x14ac:dyDescent="0.25">
      <c r="A26" s="5" t="s">
        <v>18</v>
      </c>
      <c r="B26" s="6">
        <v>1136</v>
      </c>
      <c r="C26" s="6">
        <v>69352800</v>
      </c>
      <c r="D26" s="6">
        <v>0</v>
      </c>
      <c r="E26" s="6">
        <v>505</v>
      </c>
      <c r="F26" s="6">
        <v>30830250</v>
      </c>
      <c r="G26" s="6">
        <v>640</v>
      </c>
      <c r="H26" s="6">
        <v>39072000</v>
      </c>
      <c r="I26" s="6">
        <v>0</v>
      </c>
      <c r="J26" s="6">
        <v>160</v>
      </c>
      <c r="K26" s="6">
        <v>9768000</v>
      </c>
      <c r="L26" s="7">
        <f t="shared" si="1"/>
        <v>1776</v>
      </c>
      <c r="M26" s="7">
        <f t="shared" si="2"/>
        <v>665</v>
      </c>
      <c r="N26" s="8">
        <f t="shared" si="0"/>
        <v>67826550</v>
      </c>
      <c r="O26" s="6">
        <v>37000</v>
      </c>
      <c r="P26" s="6">
        <f t="shared" si="3"/>
        <v>65712000</v>
      </c>
      <c r="Q26" s="49">
        <f t="shared" si="4"/>
        <v>2114550</v>
      </c>
    </row>
    <row r="27" spans="1:17" s="9" customFormat="1" ht="19.5" customHeight="1" x14ac:dyDescent="0.25">
      <c r="A27" s="5" t="s">
        <v>17</v>
      </c>
      <c r="B27" s="6">
        <v>10073</v>
      </c>
      <c r="C27" s="6">
        <v>505483286</v>
      </c>
      <c r="D27" s="6">
        <v>0</v>
      </c>
      <c r="E27" s="6">
        <v>1704</v>
      </c>
      <c r="F27" s="6">
        <v>85510128</v>
      </c>
      <c r="G27" s="6">
        <v>4048</v>
      </c>
      <c r="H27" s="6">
        <v>203136736</v>
      </c>
      <c r="I27" s="6">
        <v>0</v>
      </c>
      <c r="J27" s="6">
        <v>721</v>
      </c>
      <c r="K27" s="6">
        <v>36181222</v>
      </c>
      <c r="L27" s="7">
        <f t="shared" si="1"/>
        <v>14121</v>
      </c>
      <c r="M27" s="7">
        <f t="shared" si="2"/>
        <v>2425</v>
      </c>
      <c r="N27" s="8">
        <f t="shared" si="0"/>
        <v>586928672</v>
      </c>
      <c r="O27" s="6">
        <v>35207</v>
      </c>
      <c r="P27" s="6">
        <f t="shared" si="3"/>
        <v>497158047</v>
      </c>
      <c r="Q27" s="49">
        <f t="shared" si="4"/>
        <v>89770625</v>
      </c>
    </row>
    <row r="28" spans="1:17" s="9" customFormat="1" ht="19.5" customHeight="1" x14ac:dyDescent="0.25">
      <c r="A28" s="5" t="s">
        <v>19</v>
      </c>
      <c r="B28" s="6">
        <v>197</v>
      </c>
      <c r="C28" s="6">
        <v>20015343</v>
      </c>
      <c r="D28" s="6">
        <v>0</v>
      </c>
      <c r="E28" s="6">
        <v>51</v>
      </c>
      <c r="F28" s="6">
        <v>5201439</v>
      </c>
      <c r="G28" s="6">
        <v>667</v>
      </c>
      <c r="H28" s="6">
        <v>68026663</v>
      </c>
      <c r="I28" s="6">
        <v>0</v>
      </c>
      <c r="J28" s="6">
        <v>212</v>
      </c>
      <c r="K28" s="6">
        <v>21621668</v>
      </c>
      <c r="L28" s="7">
        <f t="shared" si="1"/>
        <v>864</v>
      </c>
      <c r="M28" s="7">
        <f t="shared" si="2"/>
        <v>263</v>
      </c>
      <c r="N28" s="8">
        <f t="shared" si="0"/>
        <v>61218899</v>
      </c>
      <c r="O28" s="6">
        <v>64750</v>
      </c>
      <c r="P28" s="6">
        <f t="shared" si="3"/>
        <v>55944000</v>
      </c>
      <c r="Q28" s="49">
        <f t="shared" si="4"/>
        <v>5274899</v>
      </c>
    </row>
    <row r="29" spans="1:17" s="9" customFormat="1" ht="19.5" customHeight="1" x14ac:dyDescent="0.25">
      <c r="A29" s="5" t="s">
        <v>20</v>
      </c>
      <c r="B29" s="6">
        <v>13785</v>
      </c>
      <c r="C29" s="6">
        <v>632799000</v>
      </c>
      <c r="D29" s="6">
        <v>39141630</v>
      </c>
      <c r="E29" s="6">
        <v>1834</v>
      </c>
      <c r="F29" s="6">
        <v>71709400</v>
      </c>
      <c r="G29" s="6">
        <v>2624</v>
      </c>
      <c r="H29" s="6">
        <v>119406800</v>
      </c>
      <c r="I29" s="6">
        <v>9036240</v>
      </c>
      <c r="J29" s="6">
        <v>419</v>
      </c>
      <c r="K29" s="6">
        <v>16382900</v>
      </c>
      <c r="L29" s="7">
        <f t="shared" si="1"/>
        <v>16409</v>
      </c>
      <c r="M29" s="7">
        <f t="shared" si="2"/>
        <v>2253</v>
      </c>
      <c r="N29" s="8">
        <f t="shared" si="0"/>
        <v>615935630</v>
      </c>
      <c r="O29" s="6">
        <v>32460</v>
      </c>
      <c r="P29" s="6">
        <f t="shared" si="3"/>
        <v>532636140</v>
      </c>
      <c r="Q29" s="49">
        <f t="shared" si="4"/>
        <v>83299490</v>
      </c>
    </row>
    <row r="30" spans="1:17" s="9" customFormat="1" ht="19.5" customHeight="1" x14ac:dyDescent="0.25">
      <c r="A30" s="5" t="s">
        <v>21</v>
      </c>
      <c r="B30" s="6">
        <v>330</v>
      </c>
      <c r="C30" s="6">
        <v>18346350</v>
      </c>
      <c r="D30" s="6">
        <v>0</v>
      </c>
      <c r="E30" s="6">
        <v>112</v>
      </c>
      <c r="F30" s="6">
        <v>6226640</v>
      </c>
      <c r="G30" s="6">
        <v>3328</v>
      </c>
      <c r="H30" s="6">
        <v>185020160</v>
      </c>
      <c r="I30" s="6">
        <v>0</v>
      </c>
      <c r="J30" s="6">
        <v>598</v>
      </c>
      <c r="K30" s="6">
        <v>33245810</v>
      </c>
      <c r="L30" s="7">
        <f t="shared" si="1"/>
        <v>3658</v>
      </c>
      <c r="M30" s="7">
        <f t="shared" si="2"/>
        <v>710</v>
      </c>
      <c r="N30" s="8">
        <f t="shared" si="0"/>
        <v>163894060</v>
      </c>
      <c r="O30" s="6">
        <v>36091</v>
      </c>
      <c r="P30" s="6">
        <f t="shared" si="3"/>
        <v>132020878</v>
      </c>
      <c r="Q30" s="49">
        <f t="shared" si="4"/>
        <v>31873182</v>
      </c>
    </row>
    <row r="31" spans="1:17" s="9" customFormat="1" ht="19.5" customHeight="1" x14ac:dyDescent="0.25">
      <c r="A31" s="5" t="s">
        <v>39</v>
      </c>
      <c r="B31" s="6">
        <v>0</v>
      </c>
      <c r="C31" s="6">
        <v>0</v>
      </c>
      <c r="D31" s="6">
        <v>0</v>
      </c>
      <c r="E31" s="6">
        <v>6</v>
      </c>
      <c r="F31" s="6">
        <v>367500</v>
      </c>
      <c r="G31" s="6">
        <v>0</v>
      </c>
      <c r="H31" s="6">
        <v>0</v>
      </c>
      <c r="I31" s="6">
        <v>0</v>
      </c>
      <c r="J31" s="6">
        <v>1</v>
      </c>
      <c r="K31" s="6">
        <v>61250</v>
      </c>
      <c r="L31" s="7">
        <f t="shared" si="1"/>
        <v>0</v>
      </c>
      <c r="M31" s="7">
        <f t="shared" si="2"/>
        <v>7</v>
      </c>
      <c r="N31" s="8">
        <f t="shared" si="0"/>
        <v>-428750</v>
      </c>
      <c r="O31" s="6">
        <v>0</v>
      </c>
      <c r="P31" s="6">
        <f t="shared" si="3"/>
        <v>0</v>
      </c>
      <c r="Q31" s="49">
        <f t="shared" si="4"/>
        <v>-428750</v>
      </c>
    </row>
    <row r="32" spans="1:17" s="9" customFormat="1" ht="19.5" customHeight="1" x14ac:dyDescent="0.25">
      <c r="A32" s="5" t="s">
        <v>46</v>
      </c>
      <c r="B32" s="6">
        <v>0</v>
      </c>
      <c r="C32" s="6">
        <v>0</v>
      </c>
      <c r="D32" s="6">
        <v>0</v>
      </c>
      <c r="E32" s="6">
        <v>1</v>
      </c>
      <c r="F32" s="6">
        <v>61250</v>
      </c>
      <c r="G32" s="6"/>
      <c r="H32" s="6"/>
      <c r="I32" s="6"/>
      <c r="J32" s="6"/>
      <c r="K32" s="6"/>
      <c r="L32" s="7">
        <f t="shared" si="1"/>
        <v>0</v>
      </c>
      <c r="M32" s="7">
        <f t="shared" si="2"/>
        <v>1</v>
      </c>
      <c r="N32" s="8">
        <f t="shared" si="0"/>
        <v>-61250</v>
      </c>
      <c r="O32" s="6">
        <v>0</v>
      </c>
      <c r="P32" s="6">
        <f t="shared" si="3"/>
        <v>0</v>
      </c>
      <c r="Q32" s="49">
        <f t="shared" si="4"/>
        <v>-61250</v>
      </c>
    </row>
    <row r="33" spans="1:17" s="9" customFormat="1" ht="19.5" customHeight="1" x14ac:dyDescent="0.25">
      <c r="A33" s="5" t="s">
        <v>42</v>
      </c>
      <c r="B33" s="6">
        <v>0</v>
      </c>
      <c r="C33" s="6">
        <v>0</v>
      </c>
      <c r="D33" s="6">
        <v>0</v>
      </c>
      <c r="E33" s="6">
        <v>12</v>
      </c>
      <c r="F33" s="6">
        <v>2126256</v>
      </c>
      <c r="G33" s="6"/>
      <c r="H33" s="6"/>
      <c r="I33" s="6"/>
      <c r="J33" s="6"/>
      <c r="K33" s="6"/>
      <c r="L33" s="7">
        <f t="shared" si="1"/>
        <v>0</v>
      </c>
      <c r="M33" s="7">
        <f t="shared" si="2"/>
        <v>12</v>
      </c>
      <c r="N33" s="8">
        <f t="shared" si="0"/>
        <v>-2126256</v>
      </c>
      <c r="O33" s="6">
        <v>0</v>
      </c>
      <c r="P33" s="6">
        <f>L34*O33</f>
        <v>0</v>
      </c>
      <c r="Q33" s="49">
        <f t="shared" si="4"/>
        <v>-2126256</v>
      </c>
    </row>
    <row r="34" spans="1:17" s="9" customFormat="1" ht="19.5" customHeight="1" x14ac:dyDescent="0.25">
      <c r="A34" s="5" t="s">
        <v>47</v>
      </c>
      <c r="B34" s="6">
        <v>0</v>
      </c>
      <c r="C34" s="6">
        <v>0</v>
      </c>
      <c r="D34" s="6">
        <v>0</v>
      </c>
      <c r="E34" s="6">
        <v>2</v>
      </c>
      <c r="F34" s="6">
        <v>348300</v>
      </c>
      <c r="G34" s="6"/>
      <c r="H34" s="6"/>
      <c r="I34" s="6"/>
      <c r="J34" s="6"/>
      <c r="K34" s="6"/>
      <c r="L34" s="7">
        <f t="shared" si="1"/>
        <v>0</v>
      </c>
      <c r="M34" s="7">
        <f t="shared" si="2"/>
        <v>2</v>
      </c>
      <c r="N34" s="8">
        <f t="shared" si="0"/>
        <v>-348300</v>
      </c>
      <c r="O34" s="6">
        <v>0</v>
      </c>
      <c r="P34" s="6">
        <f>L35*O34</f>
        <v>0</v>
      </c>
      <c r="Q34" s="49">
        <f t="shared" si="4"/>
        <v>-348300</v>
      </c>
    </row>
    <row r="35" spans="1:17" s="9" customFormat="1" ht="19.5" customHeight="1" x14ac:dyDescent="0.25">
      <c r="A35" s="5" t="s">
        <v>43</v>
      </c>
      <c r="B35" s="6">
        <v>0</v>
      </c>
      <c r="C35" s="6">
        <v>0</v>
      </c>
      <c r="D35" s="6">
        <v>0</v>
      </c>
      <c r="E35" s="6">
        <v>1</v>
      </c>
      <c r="F35" s="6">
        <v>352350</v>
      </c>
      <c r="G35" s="6"/>
      <c r="H35" s="6"/>
      <c r="I35" s="6"/>
      <c r="J35" s="6"/>
      <c r="K35" s="6"/>
      <c r="L35" s="7">
        <f t="shared" si="1"/>
        <v>0</v>
      </c>
      <c r="M35" s="7">
        <f t="shared" si="2"/>
        <v>1</v>
      </c>
      <c r="N35" s="8">
        <f t="shared" si="0"/>
        <v>-352350</v>
      </c>
      <c r="O35" s="6">
        <v>0</v>
      </c>
      <c r="P35" s="6">
        <f>L36*O35</f>
        <v>0</v>
      </c>
      <c r="Q35" s="49">
        <f t="shared" si="4"/>
        <v>-352350</v>
      </c>
    </row>
    <row r="36" spans="1:17" s="9" customFormat="1" ht="19.5" customHeight="1" x14ac:dyDescent="0.25">
      <c r="A36" s="5" t="s">
        <v>44</v>
      </c>
      <c r="B36" s="6">
        <v>0</v>
      </c>
      <c r="C36" s="6">
        <v>0</v>
      </c>
      <c r="D36" s="6">
        <v>0</v>
      </c>
      <c r="E36" s="6">
        <v>2</v>
      </c>
      <c r="F36" s="6">
        <v>396900</v>
      </c>
      <c r="G36" s="6">
        <v>0</v>
      </c>
      <c r="H36" s="6">
        <v>0</v>
      </c>
      <c r="I36" s="6">
        <v>0</v>
      </c>
      <c r="J36" s="6">
        <v>3</v>
      </c>
      <c r="K36" s="6">
        <v>595350</v>
      </c>
      <c r="L36" s="7">
        <f t="shared" si="1"/>
        <v>0</v>
      </c>
      <c r="M36" s="7">
        <f t="shared" si="2"/>
        <v>5</v>
      </c>
      <c r="N36" s="8">
        <f t="shared" si="0"/>
        <v>-992250</v>
      </c>
      <c r="O36" s="6">
        <v>0</v>
      </c>
      <c r="P36" s="6">
        <f>L37*O36</f>
        <v>0</v>
      </c>
      <c r="Q36" s="49">
        <f t="shared" si="4"/>
        <v>-992250</v>
      </c>
    </row>
    <row r="37" spans="1:17" s="13" customFormat="1" ht="20.25" customHeight="1" x14ac:dyDescent="0.25">
      <c r="A37" s="11" t="s">
        <v>22</v>
      </c>
      <c r="B37" s="12">
        <f>SUM(B16:B36)</f>
        <v>92767</v>
      </c>
      <c r="C37" s="12">
        <f t="shared" ref="C37:N37" si="5">SUM(C16:C36)</f>
        <v>7434002196</v>
      </c>
      <c r="D37" s="12">
        <f t="shared" si="5"/>
        <v>60197291</v>
      </c>
      <c r="E37" s="12">
        <f t="shared" si="5"/>
        <v>12196</v>
      </c>
      <c r="F37" s="12">
        <f t="shared" si="5"/>
        <v>899602458</v>
      </c>
      <c r="G37" s="12">
        <f t="shared" si="5"/>
        <v>36986</v>
      </c>
      <c r="H37" s="12">
        <f t="shared" si="5"/>
        <v>2978084296</v>
      </c>
      <c r="I37" s="12">
        <f t="shared" si="5"/>
        <v>21405359</v>
      </c>
      <c r="J37" s="12">
        <f t="shared" si="5"/>
        <v>5340</v>
      </c>
      <c r="K37" s="12">
        <f t="shared" si="5"/>
        <v>394921325</v>
      </c>
      <c r="L37" s="12">
        <f t="shared" si="5"/>
        <v>129753</v>
      </c>
      <c r="M37" s="12">
        <f t="shared" si="5"/>
        <v>17536</v>
      </c>
      <c r="N37" s="12">
        <f t="shared" si="5"/>
        <v>9035960059</v>
      </c>
      <c r="O37" s="49"/>
      <c r="P37" s="49"/>
      <c r="Q37" s="49">
        <f>SUM(Q16:Q36)</f>
        <v>2287919739</v>
      </c>
    </row>
  </sheetData>
  <mergeCells count="25">
    <mergeCell ref="A13:A15"/>
    <mergeCell ref="B13:F13"/>
    <mergeCell ref="G13:K13"/>
    <mergeCell ref="B14:D14"/>
    <mergeCell ref="E14:F14"/>
    <mergeCell ref="G14:I14"/>
    <mergeCell ref="J14:K14"/>
    <mergeCell ref="A1:N1"/>
    <mergeCell ref="A2:N2"/>
    <mergeCell ref="B3:C3"/>
    <mergeCell ref="B4:C4"/>
    <mergeCell ref="B5:C5"/>
    <mergeCell ref="B10:C10"/>
    <mergeCell ref="B9:C9"/>
    <mergeCell ref="B8:C8"/>
    <mergeCell ref="B6:C6"/>
    <mergeCell ref="B7:C7"/>
    <mergeCell ref="B11:C11"/>
    <mergeCell ref="O14:O15"/>
    <mergeCell ref="P14:P15"/>
    <mergeCell ref="Q14:Q15"/>
    <mergeCell ref="L13:Q13"/>
    <mergeCell ref="N14:N15"/>
    <mergeCell ref="L14:L15"/>
    <mergeCell ref="M14:M15"/>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80" zoomScaleNormal="80" workbookViewId="0">
      <selection activeCell="B12" sqref="B12"/>
    </sheetView>
  </sheetViews>
  <sheetFormatPr defaultRowHeight="15.75" x14ac:dyDescent="0.25"/>
  <cols>
    <col min="1" max="1" width="50.28515625" style="1" customWidth="1"/>
    <col min="2" max="2" width="9.85546875" style="14" customWidth="1"/>
    <col min="3" max="3" width="19.7109375" style="14" customWidth="1"/>
    <col min="4" max="4" width="14.85546875" style="14" customWidth="1"/>
    <col min="5" max="5" width="9.28515625" style="14" customWidth="1"/>
    <col min="6" max="6" width="15.5703125" style="14" customWidth="1"/>
    <col min="7" max="7" width="9.140625" style="14" customWidth="1"/>
    <col min="8" max="8" width="19.42578125" style="14" customWidth="1"/>
    <col min="9" max="9" width="13.42578125" style="14" customWidth="1"/>
    <col min="10" max="10" width="10.5703125" style="14" customWidth="1"/>
    <col min="11" max="11" width="15.140625" style="14" customWidth="1"/>
    <col min="12" max="13" width="11.140625" style="1" customWidth="1"/>
    <col min="14" max="14" width="18.5703125" style="15" customWidth="1"/>
    <col min="15" max="15" width="12" style="14" customWidth="1"/>
    <col min="16" max="16" width="16.140625" style="14" customWidth="1"/>
    <col min="17" max="17" width="18.28515625" style="50" customWidth="1"/>
    <col min="18" max="16384" width="9.140625" style="1"/>
  </cols>
  <sheetData>
    <row r="1" spans="1:17" ht="19.5" customHeight="1" x14ac:dyDescent="0.3">
      <c r="A1" s="68" t="s">
        <v>53</v>
      </c>
      <c r="B1" s="68"/>
      <c r="C1" s="68"/>
      <c r="D1" s="68"/>
      <c r="E1" s="68"/>
      <c r="F1" s="68"/>
      <c r="G1" s="68"/>
      <c r="H1" s="68"/>
      <c r="I1" s="68"/>
      <c r="J1" s="68"/>
      <c r="K1" s="68"/>
      <c r="L1" s="68"/>
      <c r="M1" s="68"/>
      <c r="N1" s="68"/>
    </row>
    <row r="2" spans="1:17" ht="19.5" customHeight="1" x14ac:dyDescent="0.25">
      <c r="A2" s="70" t="s">
        <v>30</v>
      </c>
      <c r="B2" s="70"/>
      <c r="C2" s="70"/>
      <c r="D2" s="70"/>
      <c r="E2" s="70"/>
      <c r="F2" s="70"/>
      <c r="G2" s="70"/>
      <c r="H2" s="70"/>
      <c r="I2" s="70"/>
      <c r="J2" s="70"/>
      <c r="K2" s="70"/>
      <c r="L2" s="70"/>
      <c r="M2" s="70"/>
      <c r="N2" s="70"/>
    </row>
    <row r="3" spans="1:17" s="17" customFormat="1" ht="19.5" customHeight="1" x14ac:dyDescent="0.25">
      <c r="A3" s="18" t="s">
        <v>34</v>
      </c>
      <c r="B3" s="64">
        <f>C35+H35-D35-I35</f>
        <v>10539988480</v>
      </c>
      <c r="C3" s="64"/>
      <c r="D3" s="28"/>
      <c r="E3" s="28"/>
      <c r="F3" s="28"/>
      <c r="G3" s="28"/>
      <c r="H3" s="28"/>
      <c r="I3" s="28"/>
      <c r="J3" s="28"/>
      <c r="K3" s="28"/>
      <c r="L3" s="28"/>
      <c r="M3" s="28"/>
      <c r="N3" s="28"/>
      <c r="O3" s="48"/>
      <c r="P3" s="48"/>
      <c r="Q3" s="51"/>
    </row>
    <row r="4" spans="1:17" s="17" customFormat="1" ht="19.5" customHeight="1" x14ac:dyDescent="0.25">
      <c r="A4" s="18" t="s">
        <v>35</v>
      </c>
      <c r="B4" s="64">
        <f>F35+K35</f>
        <v>1239757929</v>
      </c>
      <c r="C4" s="69"/>
      <c r="D4" s="28"/>
      <c r="E4" s="28"/>
      <c r="F4" s="28"/>
      <c r="G4" s="28"/>
      <c r="H4" s="28"/>
      <c r="I4" s="28"/>
      <c r="J4" s="28"/>
      <c r="K4" s="28"/>
      <c r="L4" s="28"/>
      <c r="M4" s="28"/>
      <c r="N4" s="28"/>
      <c r="O4" s="48"/>
      <c r="P4" s="48"/>
      <c r="Q4" s="51"/>
    </row>
    <row r="5" spans="1:17" s="17" customFormat="1" ht="19.5" customHeight="1" x14ac:dyDescent="0.25">
      <c r="A5" s="18" t="s">
        <v>36</v>
      </c>
      <c r="B5" s="64">
        <f>B3-B4</f>
        <v>9300230551</v>
      </c>
      <c r="C5" s="69"/>
      <c r="D5" s="28"/>
      <c r="E5" s="28"/>
      <c r="F5" s="28"/>
      <c r="G5" s="28"/>
      <c r="H5" s="28"/>
      <c r="I5" s="28"/>
      <c r="J5" s="28"/>
      <c r="K5" s="28"/>
      <c r="L5" s="28"/>
      <c r="M5" s="28"/>
      <c r="N5" s="28"/>
      <c r="O5" s="48"/>
      <c r="P5" s="48"/>
      <c r="Q5" s="51"/>
    </row>
    <row r="6" spans="1:17" s="17" customFormat="1" ht="19.5" customHeight="1" x14ac:dyDescent="0.25">
      <c r="A6" s="18" t="s">
        <v>68</v>
      </c>
      <c r="B6" s="63">
        <f>B5*1.08</f>
        <v>10044248995.08</v>
      </c>
      <c r="C6" s="63"/>
      <c r="D6" s="33"/>
      <c r="E6" s="33"/>
      <c r="F6" s="33"/>
      <c r="G6" s="33"/>
      <c r="H6" s="33"/>
      <c r="I6" s="33"/>
      <c r="J6" s="33"/>
      <c r="K6" s="33"/>
      <c r="L6" s="33"/>
      <c r="M6" s="33"/>
      <c r="N6" s="33"/>
      <c r="O6" s="48"/>
      <c r="P6" s="48"/>
      <c r="Q6" s="51"/>
    </row>
    <row r="7" spans="1:17" s="17" customFormat="1" ht="19.5" customHeight="1" x14ac:dyDescent="0.25">
      <c r="A7" s="18" t="s">
        <v>62</v>
      </c>
      <c r="B7" s="64">
        <v>1117397353.6666667</v>
      </c>
      <c r="C7" s="64"/>
      <c r="D7" s="33"/>
      <c r="E7" s="33"/>
      <c r="F7" s="33"/>
      <c r="G7" s="33"/>
      <c r="H7" s="33"/>
      <c r="I7" s="33"/>
      <c r="J7" s="33"/>
      <c r="K7" s="33"/>
      <c r="L7" s="33"/>
      <c r="M7" s="33"/>
      <c r="N7" s="33"/>
      <c r="O7" s="48"/>
      <c r="P7" s="48"/>
      <c r="Q7" s="51"/>
    </row>
    <row r="8" spans="1:17" s="17" customFormat="1" ht="19.5" customHeight="1" x14ac:dyDescent="0.25">
      <c r="A8" s="18" t="s">
        <v>66</v>
      </c>
      <c r="B8" s="64">
        <v>29337054</v>
      </c>
      <c r="C8" s="64"/>
      <c r="D8" s="33"/>
      <c r="E8" s="33"/>
      <c r="F8" s="33"/>
      <c r="G8" s="33"/>
      <c r="H8" s="33"/>
      <c r="I8" s="33"/>
      <c r="J8" s="33"/>
      <c r="K8" s="33"/>
      <c r="L8" s="33"/>
      <c r="M8" s="33"/>
      <c r="N8" s="33"/>
      <c r="O8" s="48"/>
      <c r="P8" s="48"/>
      <c r="Q8" s="51"/>
    </row>
    <row r="9" spans="1:17" s="17" customFormat="1" ht="19.5" customHeight="1" x14ac:dyDescent="0.25">
      <c r="A9" s="18" t="s">
        <v>69</v>
      </c>
      <c r="B9" s="64">
        <f>B6*0.005</f>
        <v>50221244.975400001</v>
      </c>
      <c r="C9" s="64"/>
      <c r="D9" s="33"/>
      <c r="E9" s="33"/>
      <c r="F9" s="33"/>
      <c r="G9" s="33"/>
      <c r="H9" s="33"/>
      <c r="I9" s="33"/>
      <c r="J9" s="33"/>
      <c r="K9" s="33"/>
      <c r="L9" s="33"/>
      <c r="M9" s="33"/>
      <c r="N9" s="33"/>
      <c r="O9" s="48"/>
      <c r="P9" s="48"/>
      <c r="Q9" s="51"/>
    </row>
    <row r="10" spans="1:17" s="17" customFormat="1" ht="19.5" customHeight="1" x14ac:dyDescent="0.25">
      <c r="A10" s="18" t="s">
        <v>63</v>
      </c>
      <c r="B10" s="63">
        <f>B6-B7-B8-B9</f>
        <v>8847293342.437933</v>
      </c>
      <c r="C10" s="63"/>
      <c r="D10" s="33"/>
      <c r="E10" s="33"/>
      <c r="F10" s="33"/>
      <c r="G10" s="33"/>
      <c r="H10" s="33"/>
      <c r="I10" s="33"/>
      <c r="J10" s="33"/>
      <c r="K10" s="33"/>
      <c r="L10" s="33"/>
      <c r="M10" s="33"/>
      <c r="N10" s="33"/>
      <c r="O10" s="48"/>
      <c r="P10" s="48"/>
      <c r="Q10" s="51"/>
    </row>
    <row r="11" spans="1:17" s="17" customFormat="1" ht="19.5" customHeight="1" x14ac:dyDescent="0.25">
      <c r="A11" s="18" t="s">
        <v>77</v>
      </c>
      <c r="B11" s="63">
        <f>Q35-B7-B8-B9</f>
        <v>1203081142.3579333</v>
      </c>
      <c r="C11" s="63"/>
      <c r="D11" s="33"/>
      <c r="E11" s="33"/>
      <c r="F11" s="33"/>
      <c r="G11" s="33"/>
      <c r="H11" s="33"/>
      <c r="I11" s="33"/>
      <c r="J11" s="33"/>
      <c r="K11" s="33"/>
      <c r="L11" s="33"/>
      <c r="M11" s="33"/>
      <c r="N11" s="33"/>
      <c r="O11" s="48"/>
      <c r="P11" s="48"/>
      <c r="Q11" s="51"/>
    </row>
    <row r="12" spans="1:17" s="17" customFormat="1" ht="19.5" customHeight="1" x14ac:dyDescent="0.25">
      <c r="A12" s="18"/>
      <c r="B12" s="32"/>
      <c r="C12" s="32"/>
      <c r="D12" s="33"/>
      <c r="E12" s="33"/>
      <c r="F12" s="33"/>
      <c r="G12" s="33"/>
      <c r="H12" s="33"/>
      <c r="I12" s="33"/>
      <c r="J12" s="33"/>
      <c r="K12" s="33"/>
      <c r="L12" s="33"/>
      <c r="M12" s="33"/>
      <c r="N12" s="33"/>
      <c r="O12" s="48"/>
      <c r="P12" s="48"/>
      <c r="Q12" s="51"/>
    </row>
    <row r="13" spans="1:17" s="2" customFormat="1" ht="19.5" customHeight="1" x14ac:dyDescent="0.25">
      <c r="A13" s="72" t="s">
        <v>0</v>
      </c>
      <c r="B13" s="71" t="s">
        <v>5</v>
      </c>
      <c r="C13" s="71"/>
      <c r="D13" s="71"/>
      <c r="E13" s="71"/>
      <c r="F13" s="71"/>
      <c r="G13" s="71" t="s">
        <v>6</v>
      </c>
      <c r="H13" s="71"/>
      <c r="I13" s="71"/>
      <c r="J13" s="71"/>
      <c r="K13" s="71"/>
      <c r="L13" s="62" t="s">
        <v>23</v>
      </c>
      <c r="M13" s="62"/>
      <c r="N13" s="62"/>
      <c r="O13" s="62"/>
      <c r="P13" s="62"/>
      <c r="Q13" s="62"/>
    </row>
    <row r="14" spans="1:17" s="2" customFormat="1" ht="15" customHeight="1" x14ac:dyDescent="0.25">
      <c r="A14" s="72"/>
      <c r="B14" s="71" t="s">
        <v>1</v>
      </c>
      <c r="C14" s="71"/>
      <c r="D14" s="71"/>
      <c r="E14" s="61" t="s">
        <v>2</v>
      </c>
      <c r="F14" s="61"/>
      <c r="G14" s="71" t="s">
        <v>1</v>
      </c>
      <c r="H14" s="71"/>
      <c r="I14" s="71"/>
      <c r="J14" s="61" t="s">
        <v>2</v>
      </c>
      <c r="K14" s="61"/>
      <c r="L14" s="73" t="s">
        <v>37</v>
      </c>
      <c r="M14" s="73" t="s">
        <v>38</v>
      </c>
      <c r="N14" s="73" t="s">
        <v>4</v>
      </c>
      <c r="O14" s="61" t="s">
        <v>75</v>
      </c>
      <c r="P14" s="61" t="s">
        <v>76</v>
      </c>
      <c r="Q14" s="61" t="s">
        <v>72</v>
      </c>
    </row>
    <row r="15" spans="1:17" s="4" customFormat="1" ht="34.5" customHeight="1" x14ac:dyDescent="0.25">
      <c r="A15" s="72"/>
      <c r="B15" s="29" t="s">
        <v>3</v>
      </c>
      <c r="C15" s="29" t="s">
        <v>24</v>
      </c>
      <c r="D15" s="29" t="s">
        <v>25</v>
      </c>
      <c r="E15" s="29" t="s">
        <v>3</v>
      </c>
      <c r="F15" s="29" t="s">
        <v>26</v>
      </c>
      <c r="G15" s="29" t="s">
        <v>3</v>
      </c>
      <c r="H15" s="29" t="s">
        <v>27</v>
      </c>
      <c r="I15" s="29" t="s">
        <v>28</v>
      </c>
      <c r="J15" s="29" t="s">
        <v>3</v>
      </c>
      <c r="K15" s="29" t="s">
        <v>29</v>
      </c>
      <c r="L15" s="67"/>
      <c r="M15" s="67"/>
      <c r="N15" s="67"/>
      <c r="O15" s="61"/>
      <c r="P15" s="61"/>
      <c r="Q15" s="61"/>
    </row>
    <row r="16" spans="1:17" s="9" customFormat="1" ht="19.5" customHeight="1" x14ac:dyDescent="0.25">
      <c r="A16" s="5" t="s">
        <v>7</v>
      </c>
      <c r="B16" s="6">
        <v>5007</v>
      </c>
      <c r="C16" s="6">
        <v>439549509</v>
      </c>
      <c r="D16" s="6">
        <v>21305857</v>
      </c>
      <c r="E16" s="6">
        <v>868</v>
      </c>
      <c r="F16" s="6">
        <v>76106940</v>
      </c>
      <c r="G16" s="6">
        <v>4059</v>
      </c>
      <c r="H16" s="6">
        <v>356261593</v>
      </c>
      <c r="I16" s="6">
        <v>30260154</v>
      </c>
      <c r="J16" s="6">
        <v>1061</v>
      </c>
      <c r="K16" s="6">
        <v>93229794</v>
      </c>
      <c r="L16" s="7">
        <f>B16+G16</f>
        <v>9066</v>
      </c>
      <c r="M16" s="7">
        <f>E16+J16</f>
        <v>1929</v>
      </c>
      <c r="N16" s="8">
        <f t="shared" ref="N16:N34" si="0">C16+H16-D16-I16-F16-K16</f>
        <v>574908357</v>
      </c>
      <c r="O16" s="6">
        <v>60900</v>
      </c>
      <c r="P16" s="6">
        <f>L16*O16</f>
        <v>552119400</v>
      </c>
      <c r="Q16" s="49">
        <f>N16-P16</f>
        <v>22788957</v>
      </c>
    </row>
    <row r="17" spans="1:17" s="9" customFormat="1" ht="19.5" customHeight="1" x14ac:dyDescent="0.25">
      <c r="A17" s="5" t="s">
        <v>8</v>
      </c>
      <c r="B17" s="6">
        <v>0</v>
      </c>
      <c r="C17" s="6">
        <v>0</v>
      </c>
      <c r="D17" s="6">
        <v>0</v>
      </c>
      <c r="E17" s="6">
        <v>1</v>
      </c>
      <c r="F17" s="6">
        <v>130922</v>
      </c>
      <c r="G17" s="6">
        <v>45</v>
      </c>
      <c r="H17" s="6">
        <v>5891490</v>
      </c>
      <c r="I17" s="6">
        <v>0</v>
      </c>
      <c r="J17" s="10">
        <v>14</v>
      </c>
      <c r="K17" s="7">
        <v>1832908</v>
      </c>
      <c r="L17" s="7">
        <f t="shared" ref="L17:L34" si="1">B17+G17</f>
        <v>45</v>
      </c>
      <c r="M17" s="7">
        <f t="shared" ref="M17:M34" si="2">E17+J17</f>
        <v>15</v>
      </c>
      <c r="N17" s="8">
        <f t="shared" si="0"/>
        <v>3927660</v>
      </c>
      <c r="O17" s="6">
        <v>90825</v>
      </c>
      <c r="P17" s="6">
        <f t="shared" ref="P17:P32" si="3">L17*O17</f>
        <v>4087125</v>
      </c>
      <c r="Q17" s="49">
        <f t="shared" ref="Q17:Q34" si="4">N17-P17</f>
        <v>-159465</v>
      </c>
    </row>
    <row r="18" spans="1:17" s="9" customFormat="1" ht="19.5" customHeight="1" x14ac:dyDescent="0.25">
      <c r="A18" s="5" t="s">
        <v>9</v>
      </c>
      <c r="B18" s="6">
        <v>5334</v>
      </c>
      <c r="C18" s="6">
        <v>396049500</v>
      </c>
      <c r="D18" s="6">
        <v>0</v>
      </c>
      <c r="E18" s="10">
        <v>445</v>
      </c>
      <c r="F18" s="7">
        <v>33041250</v>
      </c>
      <c r="G18" s="6">
        <v>361</v>
      </c>
      <c r="H18" s="6">
        <v>26804250</v>
      </c>
      <c r="I18" s="6">
        <v>0</v>
      </c>
      <c r="J18" s="6">
        <v>111</v>
      </c>
      <c r="K18" s="6">
        <v>8241750</v>
      </c>
      <c r="L18" s="7">
        <f t="shared" si="1"/>
        <v>5695</v>
      </c>
      <c r="M18" s="7">
        <f t="shared" si="2"/>
        <v>556</v>
      </c>
      <c r="N18" s="8">
        <f t="shared" si="0"/>
        <v>381570750</v>
      </c>
      <c r="O18" s="6">
        <v>45000</v>
      </c>
      <c r="P18" s="6">
        <f t="shared" si="3"/>
        <v>256275000</v>
      </c>
      <c r="Q18" s="49">
        <f t="shared" si="4"/>
        <v>125295750</v>
      </c>
    </row>
    <row r="19" spans="1:17" s="9" customFormat="1" ht="19.5" customHeight="1" x14ac:dyDescent="0.25">
      <c r="A19" s="5" t="s">
        <v>10</v>
      </c>
      <c r="B19" s="6">
        <v>883</v>
      </c>
      <c r="C19" s="6">
        <v>62648850</v>
      </c>
      <c r="D19" s="6">
        <v>0</v>
      </c>
      <c r="E19" s="6">
        <v>311</v>
      </c>
      <c r="F19" s="6">
        <v>22065450</v>
      </c>
      <c r="G19" s="6">
        <v>168</v>
      </c>
      <c r="H19" s="6">
        <v>11919600</v>
      </c>
      <c r="I19" s="6">
        <v>0</v>
      </c>
      <c r="J19" s="6">
        <v>170</v>
      </c>
      <c r="K19" s="6">
        <v>12061500</v>
      </c>
      <c r="L19" s="7">
        <f t="shared" si="1"/>
        <v>1051</v>
      </c>
      <c r="M19" s="7">
        <f t="shared" si="2"/>
        <v>481</v>
      </c>
      <c r="N19" s="8">
        <f t="shared" si="0"/>
        <v>40441500</v>
      </c>
      <c r="O19" s="6">
        <v>43000</v>
      </c>
      <c r="P19" s="6">
        <f t="shared" si="3"/>
        <v>45193000</v>
      </c>
      <c r="Q19" s="49">
        <f t="shared" si="4"/>
        <v>-4751500</v>
      </c>
    </row>
    <row r="20" spans="1:17" s="9" customFormat="1" ht="19.5" customHeight="1" x14ac:dyDescent="0.25">
      <c r="A20" s="5" t="s">
        <v>11</v>
      </c>
      <c r="B20" s="6">
        <v>2999</v>
      </c>
      <c r="C20" s="6">
        <v>272159250</v>
      </c>
      <c r="D20" s="6">
        <v>2441175</v>
      </c>
      <c r="E20" s="6">
        <v>1456</v>
      </c>
      <c r="F20" s="6">
        <v>126260475</v>
      </c>
      <c r="G20" s="6">
        <v>2245</v>
      </c>
      <c r="H20" s="6">
        <v>203733750</v>
      </c>
      <c r="I20" s="6">
        <v>11416350</v>
      </c>
      <c r="J20" s="6">
        <v>235</v>
      </c>
      <c r="K20" s="6">
        <v>20119275</v>
      </c>
      <c r="L20" s="7">
        <f t="shared" si="1"/>
        <v>5244</v>
      </c>
      <c r="M20" s="7">
        <f t="shared" si="2"/>
        <v>1691</v>
      </c>
      <c r="N20" s="8">
        <f t="shared" si="0"/>
        <v>315655725</v>
      </c>
      <c r="O20" s="6">
        <v>55000</v>
      </c>
      <c r="P20" s="6">
        <f t="shared" si="3"/>
        <v>288420000</v>
      </c>
      <c r="Q20" s="49">
        <f t="shared" si="4"/>
        <v>27235725</v>
      </c>
    </row>
    <row r="21" spans="1:17" s="9" customFormat="1" ht="19.5" customHeight="1" x14ac:dyDescent="0.25">
      <c r="A21" s="5" t="s">
        <v>12</v>
      </c>
      <c r="B21" s="6">
        <v>17058</v>
      </c>
      <c r="C21" s="6">
        <v>1252497882</v>
      </c>
      <c r="D21" s="6">
        <v>708610</v>
      </c>
      <c r="E21" s="6">
        <v>603</v>
      </c>
      <c r="F21" s="6">
        <v>44278893</v>
      </c>
      <c r="G21" s="6">
        <v>9887</v>
      </c>
      <c r="H21" s="6">
        <v>726012297</v>
      </c>
      <c r="I21" s="6">
        <v>820959</v>
      </c>
      <c r="J21" s="6">
        <v>439</v>
      </c>
      <c r="K21" s="6">
        <v>32236209</v>
      </c>
      <c r="L21" s="7">
        <f t="shared" si="1"/>
        <v>26945</v>
      </c>
      <c r="M21" s="7">
        <f t="shared" si="2"/>
        <v>1042</v>
      </c>
      <c r="N21" s="8">
        <f t="shared" si="0"/>
        <v>1900465508</v>
      </c>
      <c r="O21" s="6">
        <v>50059</v>
      </c>
      <c r="P21" s="6">
        <f t="shared" si="3"/>
        <v>1348839755</v>
      </c>
      <c r="Q21" s="49">
        <f t="shared" si="4"/>
        <v>551625753</v>
      </c>
    </row>
    <row r="22" spans="1:17" s="9" customFormat="1" ht="19.5" customHeight="1" x14ac:dyDescent="0.25">
      <c r="A22" s="5" t="s">
        <v>13</v>
      </c>
      <c r="B22" s="6">
        <v>2170</v>
      </c>
      <c r="C22" s="6">
        <v>228718000</v>
      </c>
      <c r="D22" s="6">
        <v>1981520</v>
      </c>
      <c r="E22" s="10">
        <v>1479</v>
      </c>
      <c r="F22" s="7">
        <v>149815560</v>
      </c>
      <c r="G22" s="6">
        <v>1968</v>
      </c>
      <c r="H22" s="6">
        <v>207427200</v>
      </c>
      <c r="I22" s="6">
        <v>11077540</v>
      </c>
      <c r="J22" s="6">
        <v>256</v>
      </c>
      <c r="K22" s="6">
        <v>25717600</v>
      </c>
      <c r="L22" s="7">
        <f t="shared" si="1"/>
        <v>4138</v>
      </c>
      <c r="M22" s="7">
        <f t="shared" si="2"/>
        <v>1735</v>
      </c>
      <c r="N22" s="8">
        <f t="shared" si="0"/>
        <v>247552980</v>
      </c>
      <c r="O22" s="6">
        <v>62000</v>
      </c>
      <c r="P22" s="6">
        <f t="shared" si="3"/>
        <v>256556000</v>
      </c>
      <c r="Q22" s="49">
        <f t="shared" si="4"/>
        <v>-9003020</v>
      </c>
    </row>
    <row r="23" spans="1:17" s="9" customFormat="1" ht="19.5" customHeight="1" x14ac:dyDescent="0.25">
      <c r="A23" s="5" t="s">
        <v>14</v>
      </c>
      <c r="B23" s="6">
        <v>28064</v>
      </c>
      <c r="C23" s="6">
        <v>3116731712</v>
      </c>
      <c r="D23" s="6">
        <v>0</v>
      </c>
      <c r="E23" s="6">
        <v>984</v>
      </c>
      <c r="F23" s="6">
        <v>109281072</v>
      </c>
      <c r="G23" s="6">
        <v>14680</v>
      </c>
      <c r="H23" s="6">
        <v>1630331440</v>
      </c>
      <c r="I23" s="6">
        <v>26654</v>
      </c>
      <c r="J23" s="6">
        <v>852</v>
      </c>
      <c r="K23" s="6">
        <v>94621416</v>
      </c>
      <c r="L23" s="7">
        <f t="shared" si="1"/>
        <v>42744</v>
      </c>
      <c r="M23" s="7">
        <f t="shared" si="2"/>
        <v>1836</v>
      </c>
      <c r="N23" s="8">
        <f t="shared" si="0"/>
        <v>4543134010</v>
      </c>
      <c r="O23" s="6">
        <v>69375</v>
      </c>
      <c r="P23" s="6">
        <f t="shared" si="3"/>
        <v>2965365000</v>
      </c>
      <c r="Q23" s="49">
        <f t="shared" si="4"/>
        <v>1577769010</v>
      </c>
    </row>
    <row r="24" spans="1:17" s="9" customFormat="1" ht="19.5" customHeight="1" x14ac:dyDescent="0.25">
      <c r="A24" s="5" t="s">
        <v>15</v>
      </c>
      <c r="B24" s="6">
        <v>189</v>
      </c>
      <c r="C24" s="6">
        <v>17768457</v>
      </c>
      <c r="D24" s="6">
        <v>0</v>
      </c>
      <c r="E24" s="6">
        <v>24</v>
      </c>
      <c r="F24" s="6">
        <v>2256312</v>
      </c>
      <c r="G24" s="6">
        <v>88</v>
      </c>
      <c r="H24" s="6">
        <v>8273144</v>
      </c>
      <c r="I24" s="6">
        <v>0</v>
      </c>
      <c r="J24" s="6">
        <v>166</v>
      </c>
      <c r="K24" s="6">
        <v>15606158</v>
      </c>
      <c r="L24" s="7">
        <f t="shared" si="1"/>
        <v>277</v>
      </c>
      <c r="M24" s="7">
        <f t="shared" si="2"/>
        <v>190</v>
      </c>
      <c r="N24" s="8">
        <f t="shared" si="0"/>
        <v>8179131</v>
      </c>
      <c r="O24" s="6">
        <v>63750</v>
      </c>
      <c r="P24" s="6">
        <f t="shared" si="3"/>
        <v>17658750</v>
      </c>
      <c r="Q24" s="49">
        <f t="shared" si="4"/>
        <v>-9479619</v>
      </c>
    </row>
    <row r="25" spans="1:17" s="9" customFormat="1" ht="19.5" customHeight="1" x14ac:dyDescent="0.25">
      <c r="A25" s="5" t="s">
        <v>16</v>
      </c>
      <c r="B25" s="6">
        <v>1479</v>
      </c>
      <c r="C25" s="6">
        <v>87852600</v>
      </c>
      <c r="D25" s="6">
        <v>0</v>
      </c>
      <c r="E25" s="6">
        <v>611</v>
      </c>
      <c r="F25" s="6">
        <v>36293400</v>
      </c>
      <c r="G25" s="6">
        <v>223</v>
      </c>
      <c r="H25" s="6">
        <v>13246200</v>
      </c>
      <c r="I25" s="6">
        <v>0</v>
      </c>
      <c r="J25" s="6">
        <v>126</v>
      </c>
      <c r="K25" s="6">
        <v>7484400</v>
      </c>
      <c r="L25" s="7">
        <f t="shared" si="1"/>
        <v>1702</v>
      </c>
      <c r="M25" s="7">
        <f t="shared" si="2"/>
        <v>737</v>
      </c>
      <c r="N25" s="8">
        <f t="shared" si="0"/>
        <v>57321000</v>
      </c>
      <c r="O25" s="6">
        <v>36000</v>
      </c>
      <c r="P25" s="6">
        <f t="shared" si="3"/>
        <v>61272000</v>
      </c>
      <c r="Q25" s="49">
        <f t="shared" si="4"/>
        <v>-3951000</v>
      </c>
    </row>
    <row r="26" spans="1:17" s="9" customFormat="1" ht="19.5" customHeight="1" x14ac:dyDescent="0.25">
      <c r="A26" s="5" t="s">
        <v>18</v>
      </c>
      <c r="B26" s="6">
        <v>819</v>
      </c>
      <c r="C26" s="6">
        <v>49999950</v>
      </c>
      <c r="D26" s="6">
        <v>0</v>
      </c>
      <c r="E26" s="6">
        <v>432</v>
      </c>
      <c r="F26" s="6">
        <v>26373600</v>
      </c>
      <c r="G26" s="6">
        <v>213</v>
      </c>
      <c r="H26" s="6">
        <v>13003650</v>
      </c>
      <c r="I26" s="6">
        <v>0</v>
      </c>
      <c r="J26" s="6">
        <v>156</v>
      </c>
      <c r="K26" s="6">
        <v>9523800</v>
      </c>
      <c r="L26" s="7">
        <f t="shared" si="1"/>
        <v>1032</v>
      </c>
      <c r="M26" s="7">
        <f t="shared" si="2"/>
        <v>588</v>
      </c>
      <c r="N26" s="8">
        <f t="shared" si="0"/>
        <v>27106200</v>
      </c>
      <c r="O26" s="6">
        <v>37000</v>
      </c>
      <c r="P26" s="6">
        <f t="shared" si="3"/>
        <v>38184000</v>
      </c>
      <c r="Q26" s="49">
        <f t="shared" si="4"/>
        <v>-11077800</v>
      </c>
    </row>
    <row r="27" spans="1:17" s="9" customFormat="1" ht="19.5" customHeight="1" x14ac:dyDescent="0.25">
      <c r="A27" s="5" t="s">
        <v>17</v>
      </c>
      <c r="B27" s="6">
        <v>8857</v>
      </c>
      <c r="C27" s="6">
        <v>444461974</v>
      </c>
      <c r="D27" s="6">
        <v>0</v>
      </c>
      <c r="E27" s="6">
        <v>1291</v>
      </c>
      <c r="F27" s="6">
        <v>64784962</v>
      </c>
      <c r="G27" s="6">
        <v>4323</v>
      </c>
      <c r="H27" s="6">
        <v>216936786</v>
      </c>
      <c r="I27" s="6">
        <v>15055</v>
      </c>
      <c r="J27" s="6">
        <v>804</v>
      </c>
      <c r="K27" s="6">
        <v>40346328</v>
      </c>
      <c r="L27" s="7">
        <f t="shared" si="1"/>
        <v>13180</v>
      </c>
      <c r="M27" s="7">
        <f t="shared" si="2"/>
        <v>2095</v>
      </c>
      <c r="N27" s="8">
        <f t="shared" si="0"/>
        <v>556252415</v>
      </c>
      <c r="O27" s="6">
        <v>35207</v>
      </c>
      <c r="P27" s="6">
        <f t="shared" si="3"/>
        <v>464028260</v>
      </c>
      <c r="Q27" s="49">
        <f t="shared" si="4"/>
        <v>92224155</v>
      </c>
    </row>
    <row r="28" spans="1:17" s="9" customFormat="1" ht="19.5" customHeight="1" x14ac:dyDescent="0.25">
      <c r="A28" s="5" t="s">
        <v>19</v>
      </c>
      <c r="B28" s="6">
        <v>207</v>
      </c>
      <c r="C28" s="6">
        <v>21111723</v>
      </c>
      <c r="D28" s="6">
        <v>0</v>
      </c>
      <c r="E28" s="6">
        <v>39</v>
      </c>
      <c r="F28" s="6">
        <v>3977571</v>
      </c>
      <c r="G28" s="6">
        <v>74</v>
      </c>
      <c r="H28" s="6">
        <v>7547186</v>
      </c>
      <c r="I28" s="6">
        <v>0</v>
      </c>
      <c r="J28" s="6">
        <v>325</v>
      </c>
      <c r="K28" s="6">
        <v>33146425</v>
      </c>
      <c r="L28" s="7">
        <f t="shared" si="1"/>
        <v>281</v>
      </c>
      <c r="M28" s="7">
        <f t="shared" si="2"/>
        <v>364</v>
      </c>
      <c r="N28" s="8">
        <f t="shared" si="0"/>
        <v>-8465087</v>
      </c>
      <c r="O28" s="6">
        <v>64750</v>
      </c>
      <c r="P28" s="6">
        <f t="shared" si="3"/>
        <v>18194750</v>
      </c>
      <c r="Q28" s="49">
        <f t="shared" si="4"/>
        <v>-26659837</v>
      </c>
    </row>
    <row r="29" spans="1:17" s="9" customFormat="1" ht="19.5" customHeight="1" x14ac:dyDescent="0.25">
      <c r="A29" s="5" t="s">
        <v>20</v>
      </c>
      <c r="B29" s="6">
        <v>9509</v>
      </c>
      <c r="C29" s="6">
        <v>437379500</v>
      </c>
      <c r="D29" s="6">
        <v>37184100</v>
      </c>
      <c r="E29" s="6">
        <v>1798</v>
      </c>
      <c r="F29" s="6">
        <v>82645900</v>
      </c>
      <c r="G29" s="6">
        <v>2127</v>
      </c>
      <c r="H29" s="6">
        <v>97821300</v>
      </c>
      <c r="I29" s="6">
        <v>12676680</v>
      </c>
      <c r="J29" s="6">
        <v>461</v>
      </c>
      <c r="K29" s="6">
        <v>21192200</v>
      </c>
      <c r="L29" s="7">
        <f t="shared" si="1"/>
        <v>11636</v>
      </c>
      <c r="M29" s="7">
        <f t="shared" si="2"/>
        <v>2259</v>
      </c>
      <c r="N29" s="8">
        <f t="shared" si="0"/>
        <v>381501920</v>
      </c>
      <c r="O29" s="6">
        <v>32460</v>
      </c>
      <c r="P29" s="6">
        <f t="shared" si="3"/>
        <v>377704560</v>
      </c>
      <c r="Q29" s="49">
        <f t="shared" si="4"/>
        <v>3797360</v>
      </c>
    </row>
    <row r="30" spans="1:17" s="9" customFormat="1" ht="19.5" customHeight="1" x14ac:dyDescent="0.25">
      <c r="A30" s="5" t="s">
        <v>21</v>
      </c>
      <c r="B30" s="6">
        <v>363</v>
      </c>
      <c r="C30" s="6">
        <v>20180985</v>
      </c>
      <c r="D30" s="6">
        <v>0</v>
      </c>
      <c r="E30" s="6">
        <v>58</v>
      </c>
      <c r="F30" s="6">
        <v>3224510</v>
      </c>
      <c r="G30" s="6">
        <v>5353</v>
      </c>
      <c r="H30" s="6">
        <v>297600035</v>
      </c>
      <c r="I30" s="6">
        <v>16679</v>
      </c>
      <c r="J30" s="6">
        <v>713</v>
      </c>
      <c r="K30" s="6">
        <v>39639235</v>
      </c>
      <c r="L30" s="7">
        <f t="shared" si="1"/>
        <v>5716</v>
      </c>
      <c r="M30" s="7">
        <f t="shared" si="2"/>
        <v>771</v>
      </c>
      <c r="N30" s="8">
        <f t="shared" si="0"/>
        <v>274900596</v>
      </c>
      <c r="O30" s="6">
        <v>36091</v>
      </c>
      <c r="P30" s="6">
        <f t="shared" si="3"/>
        <v>206296156</v>
      </c>
      <c r="Q30" s="49">
        <f t="shared" si="4"/>
        <v>68604440</v>
      </c>
    </row>
    <row r="31" spans="1:17" s="9" customFormat="1" ht="19.5" customHeight="1" x14ac:dyDescent="0.25">
      <c r="A31" s="5" t="s">
        <v>46</v>
      </c>
      <c r="B31" s="6">
        <v>0</v>
      </c>
      <c r="C31" s="6">
        <v>0</v>
      </c>
      <c r="D31" s="6">
        <v>0</v>
      </c>
      <c r="E31" s="6">
        <v>1</v>
      </c>
      <c r="F31" s="6">
        <v>61250</v>
      </c>
      <c r="G31" s="6">
        <v>0</v>
      </c>
      <c r="H31" s="6">
        <v>0</v>
      </c>
      <c r="I31" s="6">
        <v>0</v>
      </c>
      <c r="J31" s="6">
        <v>1</v>
      </c>
      <c r="K31" s="6">
        <v>61250</v>
      </c>
      <c r="L31" s="7">
        <f t="shared" si="1"/>
        <v>0</v>
      </c>
      <c r="M31" s="7">
        <f t="shared" si="2"/>
        <v>2</v>
      </c>
      <c r="N31" s="8">
        <f t="shared" si="0"/>
        <v>-122500</v>
      </c>
      <c r="O31" s="6">
        <v>0</v>
      </c>
      <c r="P31" s="6">
        <f t="shared" si="3"/>
        <v>0</v>
      </c>
      <c r="Q31" s="49">
        <f t="shared" si="4"/>
        <v>-122500</v>
      </c>
    </row>
    <row r="32" spans="1:17" s="9" customFormat="1" ht="19.5" customHeight="1" x14ac:dyDescent="0.25">
      <c r="A32" s="5" t="s">
        <v>42</v>
      </c>
      <c r="B32" s="6">
        <v>0</v>
      </c>
      <c r="C32" s="6">
        <v>0</v>
      </c>
      <c r="D32" s="6">
        <v>0</v>
      </c>
      <c r="E32" s="6">
        <v>2</v>
      </c>
      <c r="F32" s="6">
        <v>354376</v>
      </c>
      <c r="G32" s="6">
        <v>0</v>
      </c>
      <c r="H32" s="6">
        <v>0</v>
      </c>
      <c r="I32" s="6">
        <v>0</v>
      </c>
      <c r="J32" s="6">
        <v>1</v>
      </c>
      <c r="K32" s="6">
        <v>177188</v>
      </c>
      <c r="L32" s="7">
        <f t="shared" si="1"/>
        <v>0</v>
      </c>
      <c r="M32" s="7">
        <f t="shared" si="2"/>
        <v>3</v>
      </c>
      <c r="N32" s="8">
        <f t="shared" si="0"/>
        <v>-531564</v>
      </c>
      <c r="O32" s="6">
        <v>0</v>
      </c>
      <c r="P32" s="6">
        <f t="shared" si="3"/>
        <v>0</v>
      </c>
      <c r="Q32" s="49">
        <f t="shared" si="4"/>
        <v>-531564</v>
      </c>
    </row>
    <row r="33" spans="1:17" s="9" customFormat="1" ht="19.5" customHeight="1" x14ac:dyDescent="0.25">
      <c r="A33" s="5" t="s">
        <v>43</v>
      </c>
      <c r="B33" s="6">
        <v>0</v>
      </c>
      <c r="C33" s="6">
        <v>0</v>
      </c>
      <c r="D33" s="6">
        <v>0</v>
      </c>
      <c r="E33" s="6">
        <v>3</v>
      </c>
      <c r="F33" s="6">
        <v>1057050</v>
      </c>
      <c r="G33" s="6">
        <v>0</v>
      </c>
      <c r="H33" s="6">
        <v>0</v>
      </c>
      <c r="I33" s="6">
        <v>0</v>
      </c>
      <c r="J33" s="6">
        <v>6</v>
      </c>
      <c r="K33" s="6">
        <v>2114100</v>
      </c>
      <c r="L33" s="7">
        <f t="shared" si="1"/>
        <v>0</v>
      </c>
      <c r="M33" s="7">
        <f t="shared" si="2"/>
        <v>9</v>
      </c>
      <c r="N33" s="8">
        <f t="shared" si="0"/>
        <v>-3171150</v>
      </c>
      <c r="O33" s="6">
        <v>0</v>
      </c>
      <c r="P33" s="6">
        <f>L34*O33</f>
        <v>0</v>
      </c>
      <c r="Q33" s="49">
        <f t="shared" si="4"/>
        <v>-3171150</v>
      </c>
    </row>
    <row r="34" spans="1:17" s="9" customFormat="1" ht="19.5" customHeight="1" x14ac:dyDescent="0.25">
      <c r="A34" s="5" t="s">
        <v>44</v>
      </c>
      <c r="B34" s="6"/>
      <c r="C34" s="6"/>
      <c r="D34" s="6"/>
      <c r="E34" s="6"/>
      <c r="F34" s="6"/>
      <c r="G34" s="6">
        <v>0</v>
      </c>
      <c r="H34" s="6">
        <v>0</v>
      </c>
      <c r="I34" s="6">
        <v>0</v>
      </c>
      <c r="J34" s="6">
        <v>2</v>
      </c>
      <c r="K34" s="6">
        <v>396900</v>
      </c>
      <c r="L34" s="7">
        <f t="shared" si="1"/>
        <v>0</v>
      </c>
      <c r="M34" s="7">
        <f t="shared" si="2"/>
        <v>2</v>
      </c>
      <c r="N34" s="8">
        <f t="shared" si="0"/>
        <v>-396900</v>
      </c>
      <c r="O34" s="6">
        <v>0</v>
      </c>
      <c r="P34" s="6">
        <f>L35*O34</f>
        <v>0</v>
      </c>
      <c r="Q34" s="49">
        <f t="shared" si="4"/>
        <v>-396900</v>
      </c>
    </row>
    <row r="35" spans="1:17" s="13" customFormat="1" ht="20.25" customHeight="1" x14ac:dyDescent="0.25">
      <c r="A35" s="11" t="s">
        <v>22</v>
      </c>
      <c r="B35" s="12">
        <f>SUM(B16:B34)</f>
        <v>82938</v>
      </c>
      <c r="C35" s="12">
        <f t="shared" ref="C35:N35" si="5">SUM(C16:C34)</f>
        <v>6847109892</v>
      </c>
      <c r="D35" s="12">
        <f t="shared" si="5"/>
        <v>63621262</v>
      </c>
      <c r="E35" s="12">
        <f t="shared" si="5"/>
        <v>10406</v>
      </c>
      <c r="F35" s="12">
        <f t="shared" si="5"/>
        <v>782009493</v>
      </c>
      <c r="G35" s="12">
        <f t="shared" si="5"/>
        <v>45814</v>
      </c>
      <c r="H35" s="12">
        <f t="shared" si="5"/>
        <v>3822809921</v>
      </c>
      <c r="I35" s="12">
        <f t="shared" si="5"/>
        <v>66310071</v>
      </c>
      <c r="J35" s="12">
        <f t="shared" si="5"/>
        <v>5899</v>
      </c>
      <c r="K35" s="12">
        <f t="shared" si="5"/>
        <v>457748436</v>
      </c>
      <c r="L35" s="12">
        <f t="shared" si="5"/>
        <v>128752</v>
      </c>
      <c r="M35" s="12">
        <f t="shared" si="5"/>
        <v>16305</v>
      </c>
      <c r="N35" s="12">
        <f t="shared" si="5"/>
        <v>9300230551</v>
      </c>
      <c r="O35" s="49"/>
      <c r="P35" s="49"/>
      <c r="Q35" s="49">
        <f>SUM(Q16:Q34)</f>
        <v>2400036795</v>
      </c>
    </row>
  </sheetData>
  <mergeCells count="25">
    <mergeCell ref="A13:A15"/>
    <mergeCell ref="B13:F13"/>
    <mergeCell ref="G13:K13"/>
    <mergeCell ref="B14:D14"/>
    <mergeCell ref="E14:F14"/>
    <mergeCell ref="G14:I14"/>
    <mergeCell ref="J14:K14"/>
    <mergeCell ref="A1:N1"/>
    <mergeCell ref="A2:N2"/>
    <mergeCell ref="B3:C3"/>
    <mergeCell ref="B4:C4"/>
    <mergeCell ref="B5:C5"/>
    <mergeCell ref="B10:C10"/>
    <mergeCell ref="B9:C9"/>
    <mergeCell ref="B8:C8"/>
    <mergeCell ref="B6:C6"/>
    <mergeCell ref="B7:C7"/>
    <mergeCell ref="B11:C11"/>
    <mergeCell ref="O14:O15"/>
    <mergeCell ref="P14:P15"/>
    <mergeCell ref="Q14:Q15"/>
    <mergeCell ref="L13:Q13"/>
    <mergeCell ref="N14:N15"/>
    <mergeCell ref="L14:L15"/>
    <mergeCell ref="M14:M15"/>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80" zoomScaleNormal="80" workbookViewId="0">
      <selection activeCell="B12" sqref="B12"/>
    </sheetView>
  </sheetViews>
  <sheetFormatPr defaultRowHeight="15.75" x14ac:dyDescent="0.25"/>
  <cols>
    <col min="1" max="1" width="48" style="1" customWidth="1"/>
    <col min="2" max="2" width="9.85546875" style="14" customWidth="1"/>
    <col min="3" max="3" width="19.7109375" style="14" customWidth="1"/>
    <col min="4" max="4" width="14.85546875" style="14" customWidth="1"/>
    <col min="5" max="5" width="9.28515625" style="14" customWidth="1"/>
    <col min="6" max="6" width="15.5703125" style="14" customWidth="1"/>
    <col min="7" max="7" width="9.140625" style="14" customWidth="1"/>
    <col min="8" max="8" width="19.42578125" style="14" customWidth="1"/>
    <col min="9" max="9" width="13.42578125" style="14" customWidth="1"/>
    <col min="10" max="10" width="10.5703125" style="14" customWidth="1"/>
    <col min="11" max="11" width="15.140625" style="14" customWidth="1"/>
    <col min="12" max="13" width="11.140625" style="1" customWidth="1"/>
    <col min="14" max="14" width="18.5703125" style="15" customWidth="1"/>
    <col min="15" max="15" width="12" style="14" customWidth="1"/>
    <col min="16" max="16" width="16.140625" style="14" customWidth="1"/>
    <col min="17" max="17" width="18.28515625" style="50" customWidth="1"/>
    <col min="18" max="16384" width="9.140625" style="1"/>
  </cols>
  <sheetData>
    <row r="1" spans="1:17" ht="19.5" customHeight="1" x14ac:dyDescent="0.3">
      <c r="A1" s="68" t="s">
        <v>48</v>
      </c>
      <c r="B1" s="68"/>
      <c r="C1" s="68"/>
      <c r="D1" s="68"/>
      <c r="E1" s="68"/>
      <c r="F1" s="68"/>
      <c r="G1" s="68"/>
      <c r="H1" s="68"/>
      <c r="I1" s="68"/>
      <c r="J1" s="68"/>
      <c r="K1" s="68"/>
      <c r="L1" s="68"/>
      <c r="M1" s="68"/>
      <c r="N1" s="68"/>
    </row>
    <row r="2" spans="1:17" ht="19.5" customHeight="1" x14ac:dyDescent="0.25">
      <c r="A2" s="70" t="s">
        <v>30</v>
      </c>
      <c r="B2" s="70"/>
      <c r="C2" s="70"/>
      <c r="D2" s="70"/>
      <c r="E2" s="70"/>
      <c r="F2" s="70"/>
      <c r="G2" s="70"/>
      <c r="H2" s="70"/>
      <c r="I2" s="70"/>
      <c r="J2" s="70"/>
      <c r="K2" s="70"/>
      <c r="L2" s="70"/>
      <c r="M2" s="70"/>
      <c r="N2" s="70"/>
    </row>
    <row r="3" spans="1:17" s="17" customFormat="1" ht="19.5" customHeight="1" x14ac:dyDescent="0.25">
      <c r="A3" s="18" t="s">
        <v>34</v>
      </c>
      <c r="B3" s="64">
        <f>C35+H35-D35-I35</f>
        <v>10476103189</v>
      </c>
      <c r="C3" s="64"/>
      <c r="D3" s="28"/>
      <c r="E3" s="28"/>
      <c r="F3" s="28"/>
      <c r="G3" s="28"/>
      <c r="H3" s="28"/>
      <c r="I3" s="28"/>
      <c r="J3" s="28"/>
      <c r="K3" s="28"/>
      <c r="L3" s="28"/>
      <c r="M3" s="28"/>
      <c r="N3" s="28"/>
      <c r="O3" s="48"/>
      <c r="P3" s="48"/>
      <c r="Q3" s="51"/>
    </row>
    <row r="4" spans="1:17" s="17" customFormat="1" ht="19.5" customHeight="1" x14ac:dyDescent="0.25">
      <c r="A4" s="18" t="s">
        <v>35</v>
      </c>
      <c r="B4" s="64">
        <f>F35+K35</f>
        <v>1305934481</v>
      </c>
      <c r="C4" s="69"/>
      <c r="D4" s="28"/>
      <c r="E4" s="28"/>
      <c r="F4" s="28"/>
      <c r="G4" s="28"/>
      <c r="H4" s="28"/>
      <c r="I4" s="28"/>
      <c r="J4" s="28"/>
      <c r="K4" s="28"/>
      <c r="L4" s="28"/>
      <c r="M4" s="28"/>
      <c r="N4" s="28"/>
      <c r="O4" s="48"/>
      <c r="P4" s="48"/>
      <c r="Q4" s="51"/>
    </row>
    <row r="5" spans="1:17" s="17" customFormat="1" ht="19.5" customHeight="1" x14ac:dyDescent="0.25">
      <c r="A5" s="18" t="s">
        <v>36</v>
      </c>
      <c r="B5" s="64">
        <f>B3-B4</f>
        <v>9170168708</v>
      </c>
      <c r="C5" s="69"/>
      <c r="D5" s="28"/>
      <c r="E5" s="28"/>
      <c r="F5" s="28"/>
      <c r="G5" s="28"/>
      <c r="H5" s="28"/>
      <c r="I5" s="28"/>
      <c r="J5" s="28"/>
      <c r="K5" s="28"/>
      <c r="L5" s="28"/>
      <c r="M5" s="28"/>
      <c r="N5" s="28"/>
      <c r="O5" s="48"/>
      <c r="P5" s="48"/>
      <c r="Q5" s="51"/>
    </row>
    <row r="6" spans="1:17" s="17" customFormat="1" ht="19.5" customHeight="1" x14ac:dyDescent="0.25">
      <c r="A6" s="18" t="s">
        <v>68</v>
      </c>
      <c r="B6" s="63">
        <f>B5*1.08</f>
        <v>9903782204.6400013</v>
      </c>
      <c r="C6" s="63"/>
      <c r="D6" s="33"/>
      <c r="E6" s="33"/>
      <c r="F6" s="33"/>
      <c r="G6" s="33"/>
      <c r="H6" s="33"/>
      <c r="I6" s="33"/>
      <c r="J6" s="33"/>
      <c r="K6" s="33"/>
      <c r="L6" s="33"/>
      <c r="M6" s="33"/>
      <c r="N6" s="33"/>
      <c r="O6" s="48"/>
      <c r="P6" s="48"/>
      <c r="Q6" s="51"/>
    </row>
    <row r="7" spans="1:17" s="17" customFormat="1" ht="19.5" customHeight="1" x14ac:dyDescent="0.25">
      <c r="A7" s="18" t="s">
        <v>62</v>
      </c>
      <c r="B7" s="64">
        <v>2020228899</v>
      </c>
      <c r="C7" s="64"/>
      <c r="D7" s="33"/>
      <c r="E7" s="33"/>
      <c r="F7" s="33"/>
      <c r="G7" s="33"/>
      <c r="H7" s="33"/>
      <c r="I7" s="33"/>
      <c r="J7" s="33"/>
      <c r="K7" s="33"/>
      <c r="L7" s="33"/>
      <c r="M7" s="33"/>
      <c r="N7" s="33"/>
      <c r="O7" s="48"/>
      <c r="P7" s="48"/>
      <c r="Q7" s="51"/>
    </row>
    <row r="8" spans="1:17" s="17" customFormat="1" ht="19.5" customHeight="1" x14ac:dyDescent="0.25">
      <c r="A8" s="18" t="s">
        <v>66</v>
      </c>
      <c r="B8" s="64">
        <v>11746040</v>
      </c>
      <c r="C8" s="64"/>
      <c r="D8" s="33"/>
      <c r="E8" s="33"/>
      <c r="F8" s="33"/>
      <c r="G8" s="33"/>
      <c r="H8" s="33"/>
      <c r="I8" s="33"/>
      <c r="J8" s="33"/>
      <c r="K8" s="33"/>
      <c r="L8" s="33"/>
      <c r="M8" s="33"/>
      <c r="N8" s="33"/>
      <c r="O8" s="48"/>
      <c r="P8" s="48"/>
      <c r="Q8" s="51"/>
    </row>
    <row r="9" spans="1:17" s="17" customFormat="1" ht="19.5" customHeight="1" x14ac:dyDescent="0.25">
      <c r="A9" s="18" t="s">
        <v>69</v>
      </c>
      <c r="B9" s="64">
        <f>B6*0.005</f>
        <v>49518911.023200005</v>
      </c>
      <c r="C9" s="64"/>
      <c r="D9" s="33"/>
      <c r="E9" s="33"/>
      <c r="F9" s="33"/>
      <c r="G9" s="33"/>
      <c r="H9" s="33"/>
      <c r="I9" s="33"/>
      <c r="J9" s="33"/>
      <c r="K9" s="33"/>
      <c r="L9" s="33"/>
      <c r="M9" s="33"/>
      <c r="N9" s="33"/>
      <c r="O9" s="48"/>
      <c r="P9" s="48"/>
      <c r="Q9" s="51"/>
    </row>
    <row r="10" spans="1:17" s="17" customFormat="1" ht="19.5" customHeight="1" x14ac:dyDescent="0.25">
      <c r="A10" s="18" t="s">
        <v>63</v>
      </c>
      <c r="B10" s="63">
        <f>B6-B7-B8-B9</f>
        <v>7822288354.6168013</v>
      </c>
      <c r="C10" s="63"/>
      <c r="D10" s="33"/>
      <c r="E10" s="33"/>
      <c r="F10" s="33"/>
      <c r="G10" s="33"/>
      <c r="H10" s="33"/>
      <c r="I10" s="33"/>
      <c r="J10" s="33"/>
      <c r="K10" s="33"/>
      <c r="L10" s="33"/>
      <c r="M10" s="33"/>
      <c r="N10" s="33"/>
      <c r="O10" s="48"/>
      <c r="P10" s="48"/>
      <c r="Q10" s="51"/>
    </row>
    <row r="11" spans="1:17" s="17" customFormat="1" ht="19.5" customHeight="1" x14ac:dyDescent="0.25">
      <c r="A11" s="18" t="s">
        <v>72</v>
      </c>
      <c r="B11" s="63">
        <f>Q35-B7-B8-B9</f>
        <v>250094513.97679999</v>
      </c>
      <c r="C11" s="63"/>
      <c r="D11" s="33"/>
      <c r="E11" s="33"/>
      <c r="F11" s="33"/>
      <c r="G11" s="33"/>
      <c r="H11" s="33"/>
      <c r="I11" s="33"/>
      <c r="J11" s="33"/>
      <c r="K11" s="33"/>
      <c r="L11" s="33"/>
      <c r="M11" s="33"/>
      <c r="N11" s="33"/>
      <c r="O11" s="48"/>
      <c r="P11" s="48"/>
      <c r="Q11" s="51"/>
    </row>
    <row r="12" spans="1:17" s="17" customFormat="1" ht="19.5" customHeight="1" x14ac:dyDescent="0.25">
      <c r="A12" s="18"/>
      <c r="B12" s="32"/>
      <c r="C12" s="32"/>
      <c r="D12" s="33"/>
      <c r="E12" s="33"/>
      <c r="F12" s="33"/>
      <c r="G12" s="33"/>
      <c r="H12" s="33"/>
      <c r="I12" s="33"/>
      <c r="J12" s="33"/>
      <c r="K12" s="33"/>
      <c r="L12" s="33"/>
      <c r="M12" s="33"/>
      <c r="N12" s="33"/>
      <c r="O12" s="48"/>
      <c r="P12" s="48"/>
      <c r="Q12" s="51"/>
    </row>
    <row r="13" spans="1:17" s="2" customFormat="1" ht="19.5" customHeight="1" x14ac:dyDescent="0.25">
      <c r="A13" s="72" t="s">
        <v>0</v>
      </c>
      <c r="B13" s="71" t="s">
        <v>5</v>
      </c>
      <c r="C13" s="71"/>
      <c r="D13" s="71"/>
      <c r="E13" s="71"/>
      <c r="F13" s="71"/>
      <c r="G13" s="71" t="s">
        <v>6</v>
      </c>
      <c r="H13" s="71"/>
      <c r="I13" s="71"/>
      <c r="J13" s="71"/>
      <c r="K13" s="71"/>
      <c r="L13" s="62" t="s">
        <v>23</v>
      </c>
      <c r="M13" s="62"/>
      <c r="N13" s="62"/>
      <c r="O13" s="62"/>
      <c r="P13" s="62"/>
      <c r="Q13" s="62"/>
    </row>
    <row r="14" spans="1:17" s="2" customFormat="1" ht="15" customHeight="1" x14ac:dyDescent="0.25">
      <c r="A14" s="72"/>
      <c r="B14" s="71" t="s">
        <v>1</v>
      </c>
      <c r="C14" s="71"/>
      <c r="D14" s="71"/>
      <c r="E14" s="61" t="s">
        <v>2</v>
      </c>
      <c r="F14" s="61"/>
      <c r="G14" s="71" t="s">
        <v>1</v>
      </c>
      <c r="H14" s="71"/>
      <c r="I14" s="71"/>
      <c r="J14" s="61" t="s">
        <v>2</v>
      </c>
      <c r="K14" s="61"/>
      <c r="L14" s="73" t="s">
        <v>37</v>
      </c>
      <c r="M14" s="73" t="s">
        <v>38</v>
      </c>
      <c r="N14" s="73" t="s">
        <v>4</v>
      </c>
      <c r="O14" s="61" t="s">
        <v>75</v>
      </c>
      <c r="P14" s="61" t="s">
        <v>76</v>
      </c>
      <c r="Q14" s="61" t="s">
        <v>72</v>
      </c>
    </row>
    <row r="15" spans="1:17" s="4" customFormat="1" ht="34.5" customHeight="1" x14ac:dyDescent="0.25">
      <c r="A15" s="72"/>
      <c r="B15" s="29" t="s">
        <v>3</v>
      </c>
      <c r="C15" s="29" t="s">
        <v>24</v>
      </c>
      <c r="D15" s="29" t="s">
        <v>25</v>
      </c>
      <c r="E15" s="29" t="s">
        <v>3</v>
      </c>
      <c r="F15" s="29" t="s">
        <v>26</v>
      </c>
      <c r="G15" s="29" t="s">
        <v>3</v>
      </c>
      <c r="H15" s="29" t="s">
        <v>27</v>
      </c>
      <c r="I15" s="29" t="s">
        <v>28</v>
      </c>
      <c r="J15" s="29" t="s">
        <v>3</v>
      </c>
      <c r="K15" s="29" t="s">
        <v>29</v>
      </c>
      <c r="L15" s="67"/>
      <c r="M15" s="67"/>
      <c r="N15" s="67"/>
      <c r="O15" s="61"/>
      <c r="P15" s="61"/>
      <c r="Q15" s="61"/>
    </row>
    <row r="16" spans="1:17" s="9" customFormat="1" ht="19.5" customHeight="1" x14ac:dyDescent="0.25">
      <c r="A16" s="5" t="s">
        <v>7</v>
      </c>
      <c r="B16" s="6">
        <v>7676</v>
      </c>
      <c r="C16" s="6">
        <v>673853012</v>
      </c>
      <c r="D16" s="6">
        <v>105344</v>
      </c>
      <c r="E16" s="6">
        <v>1051</v>
      </c>
      <c r="F16" s="6">
        <v>92264137</v>
      </c>
      <c r="G16" s="6">
        <v>2177</v>
      </c>
      <c r="H16" s="6">
        <v>191112299</v>
      </c>
      <c r="I16" s="6">
        <v>89542</v>
      </c>
      <c r="J16" s="6">
        <v>1061</v>
      </c>
      <c r="K16" s="6">
        <v>93142007</v>
      </c>
      <c r="L16" s="7">
        <f>B16+G16</f>
        <v>9853</v>
      </c>
      <c r="M16" s="7">
        <f>E16+J16</f>
        <v>2112</v>
      </c>
      <c r="N16" s="8">
        <f t="shared" ref="N16:N34" si="0">C16+H16-D16-I16-F16-K16</f>
        <v>679364281</v>
      </c>
      <c r="O16" s="6">
        <v>60900</v>
      </c>
      <c r="P16" s="6">
        <f>L16*O16</f>
        <v>600047700</v>
      </c>
      <c r="Q16" s="49">
        <f>N16-P16</f>
        <v>79316581</v>
      </c>
    </row>
    <row r="17" spans="1:17" s="9" customFormat="1" ht="19.5" customHeight="1" x14ac:dyDescent="0.25">
      <c r="A17" s="5" t="s">
        <v>8</v>
      </c>
      <c r="B17" s="6"/>
      <c r="C17" s="6"/>
      <c r="D17" s="6"/>
      <c r="E17" s="6"/>
      <c r="F17" s="6"/>
      <c r="G17" s="6">
        <v>8</v>
      </c>
      <c r="H17" s="6">
        <v>1047376</v>
      </c>
      <c r="I17" s="6">
        <v>0</v>
      </c>
      <c r="J17" s="10">
        <v>21</v>
      </c>
      <c r="K17" s="7">
        <v>2749362</v>
      </c>
      <c r="L17" s="7">
        <f t="shared" ref="L17:L34" si="1">B17+G17</f>
        <v>8</v>
      </c>
      <c r="M17" s="7">
        <f t="shared" ref="M17:M34" si="2">E17+J17</f>
        <v>21</v>
      </c>
      <c r="N17" s="8">
        <f t="shared" si="0"/>
        <v>-1701986</v>
      </c>
      <c r="O17" s="6">
        <v>90825</v>
      </c>
      <c r="P17" s="6">
        <f t="shared" ref="P17:P32" si="3">L17*O17</f>
        <v>726600</v>
      </c>
      <c r="Q17" s="49">
        <f t="shared" ref="Q17:Q34" si="4">N17-P17</f>
        <v>-2428586</v>
      </c>
    </row>
    <row r="18" spans="1:17" s="9" customFormat="1" ht="19.5" customHeight="1" x14ac:dyDescent="0.25">
      <c r="A18" s="5" t="s">
        <v>9</v>
      </c>
      <c r="B18" s="6">
        <v>6228</v>
      </c>
      <c r="C18" s="6">
        <v>462429000</v>
      </c>
      <c r="D18" s="6">
        <v>0</v>
      </c>
      <c r="E18" s="10">
        <v>575</v>
      </c>
      <c r="F18" s="7">
        <v>42693750</v>
      </c>
      <c r="G18" s="6">
        <v>214</v>
      </c>
      <c r="H18" s="6">
        <v>15889500</v>
      </c>
      <c r="I18" s="6">
        <v>0</v>
      </c>
      <c r="J18" s="6">
        <v>78</v>
      </c>
      <c r="K18" s="6">
        <v>5791500</v>
      </c>
      <c r="L18" s="7">
        <f t="shared" si="1"/>
        <v>6442</v>
      </c>
      <c r="M18" s="7">
        <f t="shared" si="2"/>
        <v>653</v>
      </c>
      <c r="N18" s="8">
        <f t="shared" si="0"/>
        <v>429833250</v>
      </c>
      <c r="O18" s="6">
        <v>45000</v>
      </c>
      <c r="P18" s="6">
        <f t="shared" si="3"/>
        <v>289890000</v>
      </c>
      <c r="Q18" s="49">
        <f t="shared" si="4"/>
        <v>139943250</v>
      </c>
    </row>
    <row r="19" spans="1:17" s="9" customFormat="1" ht="19.5" customHeight="1" x14ac:dyDescent="0.25">
      <c r="A19" s="5" t="s">
        <v>10</v>
      </c>
      <c r="B19" s="6">
        <v>362</v>
      </c>
      <c r="C19" s="6">
        <v>25683900</v>
      </c>
      <c r="D19" s="6">
        <v>0</v>
      </c>
      <c r="E19" s="6">
        <v>228</v>
      </c>
      <c r="F19" s="6">
        <v>16176600</v>
      </c>
      <c r="G19" s="6">
        <v>80</v>
      </c>
      <c r="H19" s="6">
        <v>5676000</v>
      </c>
      <c r="I19" s="6">
        <v>0</v>
      </c>
      <c r="J19" s="6">
        <v>94</v>
      </c>
      <c r="K19" s="6">
        <v>6669300</v>
      </c>
      <c r="L19" s="7">
        <f t="shared" si="1"/>
        <v>442</v>
      </c>
      <c r="M19" s="7">
        <f t="shared" si="2"/>
        <v>322</v>
      </c>
      <c r="N19" s="8">
        <f t="shared" si="0"/>
        <v>8514000</v>
      </c>
      <c r="O19" s="6">
        <v>43000</v>
      </c>
      <c r="P19" s="6">
        <f t="shared" si="3"/>
        <v>19006000</v>
      </c>
      <c r="Q19" s="49">
        <f t="shared" si="4"/>
        <v>-10492000</v>
      </c>
    </row>
    <row r="20" spans="1:17" s="9" customFormat="1" ht="19.5" customHeight="1" x14ac:dyDescent="0.25">
      <c r="A20" s="5" t="s">
        <v>11</v>
      </c>
      <c r="B20" s="6">
        <v>4037</v>
      </c>
      <c r="C20" s="6">
        <v>366357750</v>
      </c>
      <c r="D20" s="6">
        <v>33078375</v>
      </c>
      <c r="E20" s="6">
        <v>1138</v>
      </c>
      <c r="F20" s="6">
        <v>97447350</v>
      </c>
      <c r="G20" s="6">
        <v>1962</v>
      </c>
      <c r="H20" s="6">
        <v>178051500</v>
      </c>
      <c r="I20" s="6">
        <v>16525575</v>
      </c>
      <c r="J20" s="6">
        <v>682</v>
      </c>
      <c r="K20" s="6">
        <v>58234275</v>
      </c>
      <c r="L20" s="7">
        <f t="shared" si="1"/>
        <v>5999</v>
      </c>
      <c r="M20" s="7">
        <f t="shared" si="2"/>
        <v>1820</v>
      </c>
      <c r="N20" s="8">
        <f t="shared" si="0"/>
        <v>339123675</v>
      </c>
      <c r="O20" s="6">
        <v>55000</v>
      </c>
      <c r="P20" s="6">
        <f t="shared" si="3"/>
        <v>329945000</v>
      </c>
      <c r="Q20" s="49">
        <f t="shared" si="4"/>
        <v>9178675</v>
      </c>
    </row>
    <row r="21" spans="1:17" s="9" customFormat="1" ht="19.5" customHeight="1" x14ac:dyDescent="0.25">
      <c r="A21" s="5" t="s">
        <v>12</v>
      </c>
      <c r="B21" s="6">
        <v>21553</v>
      </c>
      <c r="C21" s="6">
        <v>1582658343</v>
      </c>
      <c r="D21" s="6">
        <v>381841</v>
      </c>
      <c r="E21" s="6">
        <v>372</v>
      </c>
      <c r="F21" s="6">
        <v>27316332</v>
      </c>
      <c r="G21" s="6">
        <v>6541</v>
      </c>
      <c r="H21" s="6">
        <v>480312171</v>
      </c>
      <c r="I21" s="6">
        <v>953135</v>
      </c>
      <c r="J21" s="6">
        <v>458</v>
      </c>
      <c r="K21" s="6">
        <v>33631398</v>
      </c>
      <c r="L21" s="7">
        <f t="shared" si="1"/>
        <v>28094</v>
      </c>
      <c r="M21" s="7">
        <f t="shared" si="2"/>
        <v>830</v>
      </c>
      <c r="N21" s="8">
        <f t="shared" si="0"/>
        <v>2000687808</v>
      </c>
      <c r="O21" s="6">
        <v>50059</v>
      </c>
      <c r="P21" s="6">
        <f t="shared" si="3"/>
        <v>1406357546</v>
      </c>
      <c r="Q21" s="49">
        <f t="shared" si="4"/>
        <v>594330262</v>
      </c>
    </row>
    <row r="22" spans="1:17" s="9" customFormat="1" ht="19.5" customHeight="1" x14ac:dyDescent="0.25">
      <c r="A22" s="5" t="s">
        <v>13</v>
      </c>
      <c r="B22" s="6">
        <v>3043</v>
      </c>
      <c r="C22" s="6">
        <v>320732200</v>
      </c>
      <c r="D22" s="6">
        <v>27035100</v>
      </c>
      <c r="E22" s="10">
        <v>1471</v>
      </c>
      <c r="F22" s="7">
        <v>147876200</v>
      </c>
      <c r="G22" s="6">
        <v>1396</v>
      </c>
      <c r="H22" s="6">
        <v>147138400</v>
      </c>
      <c r="I22" s="6">
        <v>13333100</v>
      </c>
      <c r="J22" s="6">
        <v>1061</v>
      </c>
      <c r="K22" s="6">
        <v>106295900</v>
      </c>
      <c r="L22" s="7">
        <f t="shared" si="1"/>
        <v>4439</v>
      </c>
      <c r="M22" s="7">
        <f t="shared" si="2"/>
        <v>2532</v>
      </c>
      <c r="N22" s="8">
        <f t="shared" si="0"/>
        <v>173330300</v>
      </c>
      <c r="O22" s="6">
        <v>62000</v>
      </c>
      <c r="P22" s="6">
        <f t="shared" si="3"/>
        <v>275218000</v>
      </c>
      <c r="Q22" s="49">
        <f t="shared" si="4"/>
        <v>-101887700</v>
      </c>
    </row>
    <row r="23" spans="1:17" s="9" customFormat="1" ht="19.5" customHeight="1" x14ac:dyDescent="0.25">
      <c r="A23" s="5" t="s">
        <v>14</v>
      </c>
      <c r="B23" s="6">
        <v>32472</v>
      </c>
      <c r="C23" s="6">
        <v>3606275376</v>
      </c>
      <c r="D23" s="6">
        <v>0</v>
      </c>
      <c r="E23" s="6">
        <v>1150</v>
      </c>
      <c r="F23" s="6">
        <v>127716700</v>
      </c>
      <c r="G23" s="6">
        <v>9295</v>
      </c>
      <c r="H23" s="6">
        <v>1032284110</v>
      </c>
      <c r="I23" s="6">
        <v>26654</v>
      </c>
      <c r="J23" s="6">
        <v>830</v>
      </c>
      <c r="K23" s="6">
        <v>92178140</v>
      </c>
      <c r="L23" s="7">
        <f t="shared" si="1"/>
        <v>41767</v>
      </c>
      <c r="M23" s="7">
        <f t="shared" si="2"/>
        <v>1980</v>
      </c>
      <c r="N23" s="8">
        <f t="shared" si="0"/>
        <v>4418637992</v>
      </c>
      <c r="O23" s="6">
        <v>69375</v>
      </c>
      <c r="P23" s="6">
        <f t="shared" si="3"/>
        <v>2897585625</v>
      </c>
      <c r="Q23" s="49">
        <f t="shared" si="4"/>
        <v>1521052367</v>
      </c>
    </row>
    <row r="24" spans="1:17" s="9" customFormat="1" ht="19.5" customHeight="1" x14ac:dyDescent="0.25">
      <c r="A24" s="5" t="s">
        <v>15</v>
      </c>
      <c r="B24" s="6">
        <v>235</v>
      </c>
      <c r="C24" s="6">
        <v>22093055</v>
      </c>
      <c r="D24" s="6">
        <v>0</v>
      </c>
      <c r="E24" s="6">
        <v>49</v>
      </c>
      <c r="F24" s="6">
        <v>4606637</v>
      </c>
      <c r="G24" s="6">
        <v>71</v>
      </c>
      <c r="H24" s="6">
        <v>6674923</v>
      </c>
      <c r="I24" s="6">
        <v>16922</v>
      </c>
      <c r="J24" s="6">
        <v>61</v>
      </c>
      <c r="K24" s="6">
        <v>5734793</v>
      </c>
      <c r="L24" s="7">
        <f t="shared" si="1"/>
        <v>306</v>
      </c>
      <c r="M24" s="7">
        <f t="shared" si="2"/>
        <v>110</v>
      </c>
      <c r="N24" s="8">
        <f t="shared" si="0"/>
        <v>18409626</v>
      </c>
      <c r="O24" s="6">
        <v>63750</v>
      </c>
      <c r="P24" s="6">
        <f t="shared" si="3"/>
        <v>19507500</v>
      </c>
      <c r="Q24" s="49">
        <f t="shared" si="4"/>
        <v>-1097874</v>
      </c>
    </row>
    <row r="25" spans="1:17" s="9" customFormat="1" ht="19.5" customHeight="1" x14ac:dyDescent="0.25">
      <c r="A25" s="5" t="s">
        <v>16</v>
      </c>
      <c r="B25" s="6">
        <v>416</v>
      </c>
      <c r="C25" s="6">
        <v>24710400</v>
      </c>
      <c r="D25" s="6">
        <v>0</v>
      </c>
      <c r="E25" s="6">
        <v>606</v>
      </c>
      <c r="F25" s="6">
        <v>35996400</v>
      </c>
      <c r="G25" s="6">
        <v>130</v>
      </c>
      <c r="H25" s="6">
        <v>7722000</v>
      </c>
      <c r="I25" s="6">
        <v>0</v>
      </c>
      <c r="J25" s="6">
        <v>111</v>
      </c>
      <c r="K25" s="6">
        <v>6593400</v>
      </c>
      <c r="L25" s="7">
        <f t="shared" si="1"/>
        <v>546</v>
      </c>
      <c r="M25" s="7">
        <f t="shared" si="2"/>
        <v>717</v>
      </c>
      <c r="N25" s="8">
        <f t="shared" si="0"/>
        <v>-10157400</v>
      </c>
      <c r="O25" s="6">
        <v>36000</v>
      </c>
      <c r="P25" s="6">
        <f t="shared" si="3"/>
        <v>19656000</v>
      </c>
      <c r="Q25" s="49">
        <f t="shared" si="4"/>
        <v>-29813400</v>
      </c>
    </row>
    <row r="26" spans="1:17" s="9" customFormat="1" ht="19.5" customHeight="1" x14ac:dyDescent="0.25">
      <c r="A26" s="5" t="s">
        <v>18</v>
      </c>
      <c r="B26" s="6">
        <v>305</v>
      </c>
      <c r="C26" s="6">
        <v>18620250</v>
      </c>
      <c r="D26" s="6">
        <v>0</v>
      </c>
      <c r="E26" s="6">
        <v>313</v>
      </c>
      <c r="F26" s="6">
        <v>19108650</v>
      </c>
      <c r="G26" s="6">
        <v>111</v>
      </c>
      <c r="H26" s="6">
        <v>6776550</v>
      </c>
      <c r="I26" s="6">
        <v>0</v>
      </c>
      <c r="J26" s="6">
        <v>126</v>
      </c>
      <c r="K26" s="6">
        <v>7692300</v>
      </c>
      <c r="L26" s="7">
        <f t="shared" si="1"/>
        <v>416</v>
      </c>
      <c r="M26" s="7">
        <f t="shared" si="2"/>
        <v>439</v>
      </c>
      <c r="N26" s="8">
        <f t="shared" si="0"/>
        <v>-1404150</v>
      </c>
      <c r="O26" s="6">
        <v>37000</v>
      </c>
      <c r="P26" s="6">
        <f t="shared" si="3"/>
        <v>15392000</v>
      </c>
      <c r="Q26" s="49">
        <f t="shared" si="4"/>
        <v>-16796150</v>
      </c>
    </row>
    <row r="27" spans="1:17" s="9" customFormat="1" ht="19.5" customHeight="1" x14ac:dyDescent="0.25">
      <c r="A27" s="5" t="s">
        <v>17</v>
      </c>
      <c r="B27" s="6">
        <v>10203</v>
      </c>
      <c r="C27" s="6">
        <v>512006946</v>
      </c>
      <c r="D27" s="6">
        <v>0</v>
      </c>
      <c r="E27" s="6">
        <v>1217</v>
      </c>
      <c r="F27" s="6">
        <v>61071499</v>
      </c>
      <c r="G27" s="6">
        <v>2309</v>
      </c>
      <c r="H27" s="6">
        <v>115870238</v>
      </c>
      <c r="I27" s="6">
        <v>0</v>
      </c>
      <c r="J27" s="6">
        <v>687</v>
      </c>
      <c r="K27" s="6">
        <v>34475034</v>
      </c>
      <c r="L27" s="7">
        <f t="shared" si="1"/>
        <v>12512</v>
      </c>
      <c r="M27" s="7">
        <f t="shared" si="2"/>
        <v>1904</v>
      </c>
      <c r="N27" s="8">
        <f t="shared" si="0"/>
        <v>532330651</v>
      </c>
      <c r="O27" s="6">
        <v>35207</v>
      </c>
      <c r="P27" s="6">
        <f t="shared" si="3"/>
        <v>440509984</v>
      </c>
      <c r="Q27" s="49">
        <f t="shared" si="4"/>
        <v>91820667</v>
      </c>
    </row>
    <row r="28" spans="1:17" s="9" customFormat="1" ht="19.5" customHeight="1" x14ac:dyDescent="0.25">
      <c r="A28" s="5" t="s">
        <v>19</v>
      </c>
      <c r="B28" s="6">
        <v>261</v>
      </c>
      <c r="C28" s="6">
        <v>26619129</v>
      </c>
      <c r="D28" s="6">
        <v>76492</v>
      </c>
      <c r="E28" s="6">
        <v>63</v>
      </c>
      <c r="F28" s="6">
        <v>6425307</v>
      </c>
      <c r="G28" s="6">
        <v>94</v>
      </c>
      <c r="H28" s="6">
        <v>9586966</v>
      </c>
      <c r="I28" s="6">
        <v>0</v>
      </c>
      <c r="J28" s="6">
        <v>111</v>
      </c>
      <c r="K28" s="6">
        <v>11320779</v>
      </c>
      <c r="L28" s="7">
        <f t="shared" si="1"/>
        <v>355</v>
      </c>
      <c r="M28" s="7">
        <f t="shared" si="2"/>
        <v>174</v>
      </c>
      <c r="N28" s="8">
        <f t="shared" si="0"/>
        <v>18383517</v>
      </c>
      <c r="O28" s="6">
        <v>64750</v>
      </c>
      <c r="P28" s="6">
        <f t="shared" si="3"/>
        <v>22986250</v>
      </c>
      <c r="Q28" s="49">
        <f t="shared" si="4"/>
        <v>-4602733</v>
      </c>
    </row>
    <row r="29" spans="1:17" s="9" customFormat="1" ht="19.5" customHeight="1" x14ac:dyDescent="0.25">
      <c r="A29" s="5" t="s">
        <v>20</v>
      </c>
      <c r="B29" s="6">
        <v>11026</v>
      </c>
      <c r="C29" s="6">
        <v>507196000</v>
      </c>
      <c r="D29" s="6">
        <v>565800</v>
      </c>
      <c r="E29" s="6">
        <v>1919</v>
      </c>
      <c r="F29" s="6">
        <v>88274000</v>
      </c>
      <c r="G29" s="6">
        <v>152</v>
      </c>
      <c r="H29" s="6">
        <v>6992000</v>
      </c>
      <c r="I29" s="6">
        <v>63480</v>
      </c>
      <c r="J29" s="6">
        <v>634</v>
      </c>
      <c r="K29" s="6">
        <v>29164000</v>
      </c>
      <c r="L29" s="7">
        <f t="shared" si="1"/>
        <v>11178</v>
      </c>
      <c r="M29" s="7">
        <f t="shared" si="2"/>
        <v>2553</v>
      </c>
      <c r="N29" s="8">
        <f t="shared" si="0"/>
        <v>396120720</v>
      </c>
      <c r="O29" s="6">
        <v>32460</v>
      </c>
      <c r="P29" s="6">
        <f t="shared" si="3"/>
        <v>362837880</v>
      </c>
      <c r="Q29" s="49">
        <f t="shared" si="4"/>
        <v>33282840</v>
      </c>
    </row>
    <row r="30" spans="1:17" s="9" customFormat="1" ht="19.5" customHeight="1" x14ac:dyDescent="0.25">
      <c r="A30" s="5" t="s">
        <v>21</v>
      </c>
      <c r="B30" s="6">
        <v>348</v>
      </c>
      <c r="C30" s="6">
        <v>19347060</v>
      </c>
      <c r="D30" s="6">
        <v>0</v>
      </c>
      <c r="E30" s="6">
        <v>58</v>
      </c>
      <c r="F30" s="6">
        <v>3224510</v>
      </c>
      <c r="G30" s="6">
        <v>3501</v>
      </c>
      <c r="H30" s="6">
        <v>194638095</v>
      </c>
      <c r="I30" s="6">
        <v>0</v>
      </c>
      <c r="J30" s="6">
        <v>707</v>
      </c>
      <c r="K30" s="6">
        <v>39305665</v>
      </c>
      <c r="L30" s="7">
        <f t="shared" si="1"/>
        <v>3849</v>
      </c>
      <c r="M30" s="7">
        <f t="shared" si="2"/>
        <v>765</v>
      </c>
      <c r="N30" s="8">
        <f t="shared" si="0"/>
        <v>171454980</v>
      </c>
      <c r="O30" s="6">
        <v>36091</v>
      </c>
      <c r="P30" s="6">
        <f t="shared" si="3"/>
        <v>138914259</v>
      </c>
      <c r="Q30" s="49">
        <f t="shared" si="4"/>
        <v>32540721</v>
      </c>
    </row>
    <row r="31" spans="1:17" s="9" customFormat="1" ht="19.5" customHeight="1" x14ac:dyDescent="0.25">
      <c r="A31" s="5" t="s">
        <v>40</v>
      </c>
      <c r="B31" s="6">
        <v>0</v>
      </c>
      <c r="C31" s="6">
        <v>0</v>
      </c>
      <c r="D31" s="6">
        <v>0</v>
      </c>
      <c r="E31" s="6">
        <v>1</v>
      </c>
      <c r="F31" s="6">
        <v>61250</v>
      </c>
      <c r="G31" s="6"/>
      <c r="H31" s="6"/>
      <c r="I31" s="6"/>
      <c r="J31" s="6"/>
      <c r="K31" s="6"/>
      <c r="L31" s="7">
        <f t="shared" si="1"/>
        <v>0</v>
      </c>
      <c r="M31" s="7">
        <f t="shared" si="2"/>
        <v>1</v>
      </c>
      <c r="N31" s="8">
        <f t="shared" si="0"/>
        <v>-61250</v>
      </c>
      <c r="O31" s="6">
        <v>0</v>
      </c>
      <c r="P31" s="6">
        <f t="shared" si="3"/>
        <v>0</v>
      </c>
      <c r="Q31" s="49">
        <f t="shared" si="4"/>
        <v>-61250</v>
      </c>
    </row>
    <row r="32" spans="1:17" s="9" customFormat="1" ht="19.5" customHeight="1" x14ac:dyDescent="0.25">
      <c r="A32" s="5" t="s">
        <v>42</v>
      </c>
      <c r="B32" s="6">
        <v>0</v>
      </c>
      <c r="C32" s="6">
        <v>0</v>
      </c>
      <c r="D32" s="6">
        <v>0</v>
      </c>
      <c r="E32" s="6">
        <v>12</v>
      </c>
      <c r="F32" s="6">
        <v>2126256</v>
      </c>
      <c r="G32" s="6"/>
      <c r="H32" s="6"/>
      <c r="I32" s="6"/>
      <c r="J32" s="6"/>
      <c r="K32" s="6"/>
      <c r="L32" s="7">
        <f t="shared" si="1"/>
        <v>0</v>
      </c>
      <c r="M32" s="7">
        <f t="shared" si="2"/>
        <v>12</v>
      </c>
      <c r="N32" s="8">
        <f t="shared" si="0"/>
        <v>-2126256</v>
      </c>
      <c r="O32" s="6">
        <v>0</v>
      </c>
      <c r="P32" s="6">
        <f t="shared" si="3"/>
        <v>0</v>
      </c>
      <c r="Q32" s="49">
        <f t="shared" si="4"/>
        <v>-2126256</v>
      </c>
    </row>
    <row r="33" spans="1:17" s="9" customFormat="1" ht="19.5" customHeight="1" x14ac:dyDescent="0.25">
      <c r="A33" s="5" t="s">
        <v>47</v>
      </c>
      <c r="B33" s="6"/>
      <c r="C33" s="6"/>
      <c r="D33" s="6"/>
      <c r="E33" s="6"/>
      <c r="F33" s="6"/>
      <c r="G33" s="6">
        <v>0</v>
      </c>
      <c r="H33" s="6">
        <v>0</v>
      </c>
      <c r="I33" s="6">
        <v>0</v>
      </c>
      <c r="J33" s="6">
        <v>1</v>
      </c>
      <c r="K33" s="6">
        <v>174150</v>
      </c>
      <c r="L33" s="7">
        <f t="shared" si="1"/>
        <v>0</v>
      </c>
      <c r="M33" s="7">
        <f t="shared" si="2"/>
        <v>1</v>
      </c>
      <c r="N33" s="8">
        <f t="shared" si="0"/>
        <v>-174150</v>
      </c>
      <c r="O33" s="6">
        <v>0</v>
      </c>
      <c r="P33" s="6">
        <f>L34*O33</f>
        <v>0</v>
      </c>
      <c r="Q33" s="49">
        <f t="shared" si="4"/>
        <v>-174150</v>
      </c>
    </row>
    <row r="34" spans="1:17" s="9" customFormat="1" ht="19.5" customHeight="1" x14ac:dyDescent="0.25">
      <c r="A34" s="5" t="s">
        <v>44</v>
      </c>
      <c r="B34" s="6"/>
      <c r="C34" s="6"/>
      <c r="D34" s="6"/>
      <c r="E34" s="6"/>
      <c r="F34" s="6"/>
      <c r="G34" s="6">
        <v>0</v>
      </c>
      <c r="H34" s="6">
        <v>0</v>
      </c>
      <c r="I34" s="6">
        <v>0</v>
      </c>
      <c r="J34" s="6">
        <v>2</v>
      </c>
      <c r="K34" s="6">
        <v>396900</v>
      </c>
      <c r="L34" s="7">
        <f t="shared" si="1"/>
        <v>0</v>
      </c>
      <c r="M34" s="7">
        <f t="shared" si="2"/>
        <v>2</v>
      </c>
      <c r="N34" s="8">
        <f t="shared" si="0"/>
        <v>-396900</v>
      </c>
      <c r="O34" s="6">
        <v>0</v>
      </c>
      <c r="P34" s="6">
        <f>L35*O34</f>
        <v>0</v>
      </c>
      <c r="Q34" s="49">
        <f t="shared" si="4"/>
        <v>-396900</v>
      </c>
    </row>
    <row r="35" spans="1:17" s="13" customFormat="1" ht="20.25" customHeight="1" x14ac:dyDescent="0.25">
      <c r="A35" s="11" t="s">
        <v>22</v>
      </c>
      <c r="B35" s="12">
        <f t="shared" ref="B35:N35" si="5">SUM(B16:B34)</f>
        <v>98165</v>
      </c>
      <c r="C35" s="12">
        <f t="shared" si="5"/>
        <v>8168582421</v>
      </c>
      <c r="D35" s="12">
        <f t="shared" si="5"/>
        <v>61242952</v>
      </c>
      <c r="E35" s="12">
        <f t="shared" si="5"/>
        <v>10223</v>
      </c>
      <c r="F35" s="12">
        <f t="shared" si="5"/>
        <v>772385578</v>
      </c>
      <c r="G35" s="12">
        <f t="shared" si="5"/>
        <v>28041</v>
      </c>
      <c r="H35" s="12">
        <f t="shared" si="5"/>
        <v>2399772128</v>
      </c>
      <c r="I35" s="12">
        <f t="shared" si="5"/>
        <v>31008408</v>
      </c>
      <c r="J35" s="12">
        <f t="shared" si="5"/>
        <v>6725</v>
      </c>
      <c r="K35" s="12">
        <f t="shared" si="5"/>
        <v>533548903</v>
      </c>
      <c r="L35" s="12">
        <f t="shared" si="5"/>
        <v>126206</v>
      </c>
      <c r="M35" s="12">
        <f t="shared" si="5"/>
        <v>16948</v>
      </c>
      <c r="N35" s="12">
        <f t="shared" si="5"/>
        <v>9170168708</v>
      </c>
      <c r="O35" s="49"/>
      <c r="P35" s="49"/>
      <c r="Q35" s="49">
        <f>SUM(Q16:Q34)</f>
        <v>2331588364</v>
      </c>
    </row>
  </sheetData>
  <mergeCells count="25">
    <mergeCell ref="A13:A15"/>
    <mergeCell ref="B13:F13"/>
    <mergeCell ref="G13:K13"/>
    <mergeCell ref="B14:D14"/>
    <mergeCell ref="E14:F14"/>
    <mergeCell ref="G14:I14"/>
    <mergeCell ref="J14:K14"/>
    <mergeCell ref="A1:N1"/>
    <mergeCell ref="A2:N2"/>
    <mergeCell ref="B3:C3"/>
    <mergeCell ref="B4:C4"/>
    <mergeCell ref="B5:C5"/>
    <mergeCell ref="B10:C10"/>
    <mergeCell ref="B9:C9"/>
    <mergeCell ref="B8:C8"/>
    <mergeCell ref="B6:C6"/>
    <mergeCell ref="B7:C7"/>
    <mergeCell ref="B11:C11"/>
    <mergeCell ref="O14:O15"/>
    <mergeCell ref="P14:P15"/>
    <mergeCell ref="Q14:Q15"/>
    <mergeCell ref="L13:Q13"/>
    <mergeCell ref="N14:N15"/>
    <mergeCell ref="L14:L15"/>
    <mergeCell ref="M14:M1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TH</vt:lpstr>
      <vt:lpstr>THÁNG 1</vt:lpstr>
      <vt:lpstr>THÁNG 2</vt:lpstr>
      <vt:lpstr>THÁNG 3</vt:lpstr>
      <vt:lpstr>THÁNG 4</vt:lpstr>
      <vt:lpstr>THÁNG 5</vt:lpstr>
      <vt:lpstr>THÁNG 6</vt:lpstr>
      <vt:lpstr>THÁNG 7</vt:lpstr>
      <vt:lpstr>THÁNG 8</vt:lpstr>
      <vt:lpstr>THÁNG 9</vt:lpstr>
      <vt:lpstr>THÁNG 10</vt:lpstr>
      <vt:lpstr>THÁNG 11</vt:lpstr>
      <vt:lpstr>THÁNG 12</vt:lpstr>
    </vt:vector>
  </TitlesOfParts>
  <Company>PhongVu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2023-02-07T06:49:05Z</dcterms:created>
  <dcterms:modified xsi:type="dcterms:W3CDTF">2023-03-06T08:23:49Z</dcterms:modified>
</cp:coreProperties>
</file>