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0" windowWidth="20730" windowHeight="9330" firstSheet="2" activeTab="8"/>
  </bookViews>
  <sheets>
    <sheet name="T1.21" sheetId="10" r:id="rId1"/>
    <sheet name="T2.21 " sheetId="11" r:id="rId2"/>
    <sheet name="T3.21" sheetId="12" r:id="rId3"/>
    <sheet name="T4+5.21 " sheetId="14" r:id="rId4"/>
    <sheet name="T6.21 " sheetId="15" r:id="rId5"/>
    <sheet name="T12.21" sheetId="22" r:id="rId6"/>
    <sheet name="TỔNG HỢP NGỌC THƠM" sheetId="6" r:id="rId7"/>
    <sheet name="Nháp_Anh Ngọc" sheetId="23" r:id="rId8"/>
    <sheet name="Xuất trả T12-2021" sheetId="24" r:id="rId9"/>
  </sheets>
  <definedNames>
    <definedName name="_xlnm._FilterDatabase" localSheetId="0" hidden="1">T1.21!$A$9:$F$59</definedName>
    <definedName name="_xlnm._FilterDatabase" localSheetId="5" hidden="1">T12.21!$A$9:$F$55</definedName>
    <definedName name="_xlnm._FilterDatabase" localSheetId="1" hidden="1">'T2.21 '!$A$9:$F$59</definedName>
    <definedName name="_xlnm._FilterDatabase" localSheetId="2" hidden="1">T3.21!$A$9:$F$59</definedName>
    <definedName name="_xlnm._FilterDatabase" localSheetId="3" hidden="1">'T4+5.21 '!$A$9:$F$59</definedName>
    <definedName name="_xlnm._FilterDatabase" localSheetId="4" hidden="1">'T6.21 '!$A$9:$F$59</definedName>
  </definedNames>
  <calcPr calcId="162913"/>
</workbook>
</file>

<file path=xl/calcChain.xml><?xml version="1.0" encoding="utf-8"?>
<calcChain xmlns="http://schemas.openxmlformats.org/spreadsheetml/2006/main">
  <c r="F13" i="24" l="1"/>
  <c r="K14" i="24"/>
  <c r="K15" i="24" s="1"/>
  <c r="K13" i="24"/>
  <c r="D13" i="24"/>
  <c r="F12" i="24"/>
  <c r="F11" i="24"/>
  <c r="F19" i="24" l="1"/>
  <c r="F26" i="23"/>
  <c r="F20" i="23"/>
  <c r="F19" i="23"/>
  <c r="F18" i="23"/>
  <c r="F17" i="23"/>
  <c r="F16" i="23"/>
  <c r="F15" i="23"/>
  <c r="F14" i="23"/>
  <c r="F13" i="23"/>
  <c r="F12" i="23"/>
  <c r="F11" i="23"/>
  <c r="D20" i="23"/>
  <c r="K22" i="23"/>
  <c r="K21" i="23"/>
  <c r="K11" i="23" l="1"/>
  <c r="K20" i="23" s="1"/>
  <c r="L45" i="14" l="1"/>
  <c r="L44" i="14"/>
  <c r="L43" i="14"/>
  <c r="L42" i="14"/>
  <c r="L46" i="14" s="1"/>
  <c r="L39" i="14"/>
  <c r="F39" i="14"/>
  <c r="L38" i="14"/>
  <c r="F38" i="14"/>
  <c r="L37" i="14"/>
  <c r="F37" i="14"/>
  <c r="L36" i="14"/>
  <c r="F36" i="14"/>
  <c r="L35" i="14"/>
  <c r="F35" i="14"/>
  <c r="L34" i="14"/>
  <c r="F34" i="14"/>
  <c r="L33" i="14"/>
  <c r="F33" i="14"/>
  <c r="L32" i="14"/>
  <c r="F32" i="14"/>
  <c r="L31" i="14"/>
  <c r="F31" i="14"/>
  <c r="D31" i="14"/>
  <c r="L30" i="14"/>
  <c r="F30" i="14"/>
  <c r="D30" i="14"/>
  <c r="L29" i="14"/>
  <c r="F29" i="14"/>
  <c r="D29" i="14"/>
  <c r="L28" i="14"/>
  <c r="F28" i="14"/>
  <c r="D28" i="14"/>
  <c r="L27" i="14"/>
  <c r="F27" i="14"/>
  <c r="D27" i="14"/>
  <c r="L26" i="14"/>
  <c r="F26" i="14"/>
  <c r="D26" i="14"/>
  <c r="L25" i="14"/>
  <c r="F25" i="14"/>
  <c r="D25" i="14"/>
  <c r="L24" i="14"/>
  <c r="F24" i="14"/>
  <c r="D24" i="14"/>
  <c r="L23" i="14"/>
  <c r="F23" i="14"/>
  <c r="D23" i="14"/>
  <c r="L22" i="14"/>
  <c r="F22" i="14"/>
  <c r="D22" i="14"/>
  <c r="L21" i="14"/>
  <c r="F21" i="14"/>
  <c r="D21" i="14"/>
  <c r="L20" i="14"/>
  <c r="F20" i="14"/>
  <c r="F19" i="14" s="1"/>
  <c r="D20" i="14"/>
  <c r="C19" i="14"/>
  <c r="L18" i="14"/>
  <c r="F18" i="14"/>
  <c r="D18" i="14"/>
  <c r="L17" i="14"/>
  <c r="F17" i="14"/>
  <c r="D17" i="14"/>
  <c r="L16" i="14"/>
  <c r="F16" i="14"/>
  <c r="D16" i="14"/>
  <c r="L15" i="14"/>
  <c r="F15" i="14"/>
  <c r="D15" i="14"/>
  <c r="L14" i="14"/>
  <c r="F14" i="14"/>
  <c r="D14" i="14"/>
  <c r="L13" i="14"/>
  <c r="F13" i="14"/>
  <c r="D13" i="14"/>
  <c r="L12" i="14"/>
  <c r="F12" i="14"/>
  <c r="D12" i="14"/>
  <c r="L11" i="14"/>
  <c r="D11" i="14"/>
  <c r="C11" i="14"/>
  <c r="F11" i="14" s="1"/>
  <c r="L10" i="14"/>
  <c r="D10" i="14"/>
  <c r="C10" i="14"/>
  <c r="F10" i="14" s="1"/>
  <c r="F9" i="14" s="1"/>
  <c r="F41" i="14" s="1"/>
  <c r="L9" i="14"/>
  <c r="J9" i="14"/>
  <c r="F35" i="22" l="1"/>
  <c r="F34" i="22"/>
  <c r="F33" i="22"/>
  <c r="F32" i="22"/>
  <c r="F31" i="22"/>
  <c r="F30" i="22"/>
  <c r="F29" i="22"/>
  <c r="F28" i="22"/>
  <c r="F27" i="22"/>
  <c r="F26" i="22"/>
  <c r="F25" i="22"/>
  <c r="F24" i="22"/>
  <c r="F23" i="22"/>
  <c r="D23" i="22"/>
  <c r="F22" i="22"/>
  <c r="D22" i="22"/>
  <c r="F21" i="22"/>
  <c r="D21" i="22"/>
  <c r="F20" i="22"/>
  <c r="D20" i="22"/>
  <c r="C19" i="22"/>
  <c r="F18" i="22"/>
  <c r="F17" i="22"/>
  <c r="F16" i="22"/>
  <c r="F15" i="22"/>
  <c r="F14" i="22"/>
  <c r="F13" i="22"/>
  <c r="F12" i="22"/>
  <c r="F11" i="22"/>
  <c r="F10" i="22"/>
  <c r="F9" i="22" l="1"/>
  <c r="F19" i="22"/>
  <c r="F37" i="22" s="1"/>
  <c r="B22" i="6" s="1"/>
  <c r="D23" i="6"/>
  <c r="F20" i="15"/>
  <c r="F24" i="15"/>
  <c r="F39" i="15" l="1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3" i="15"/>
  <c r="D23" i="15"/>
  <c r="F22" i="15"/>
  <c r="I19" i="15" s="1"/>
  <c r="D22" i="15"/>
  <c r="F21" i="15"/>
  <c r="D21" i="15"/>
  <c r="D20" i="15"/>
  <c r="C19" i="15"/>
  <c r="F18" i="15"/>
  <c r="F17" i="15"/>
  <c r="F16" i="15"/>
  <c r="F15" i="15"/>
  <c r="F14" i="15"/>
  <c r="F13" i="15"/>
  <c r="F12" i="15"/>
  <c r="F11" i="15"/>
  <c r="F10" i="15"/>
  <c r="I24" i="15" l="1"/>
  <c r="F19" i="15"/>
  <c r="F9" i="15"/>
  <c r="F41" i="15" l="1"/>
  <c r="C18" i="6"/>
  <c r="C21" i="6" l="1"/>
  <c r="B21" i="6"/>
  <c r="C20" i="6"/>
  <c r="J59" i="12" l="1"/>
  <c r="L59" i="12" s="1"/>
  <c r="J58" i="12"/>
  <c r="L58" i="12" s="1"/>
  <c r="J57" i="12"/>
  <c r="L57" i="12" s="1"/>
  <c r="J56" i="12"/>
  <c r="L56" i="12" s="1"/>
  <c r="L52" i="12"/>
  <c r="L51" i="12"/>
  <c r="L50" i="12"/>
  <c r="L49" i="12"/>
  <c r="L48" i="12"/>
  <c r="L47" i="12"/>
  <c r="L46" i="12"/>
  <c r="L45" i="12"/>
  <c r="L44" i="12"/>
  <c r="L43" i="12"/>
  <c r="L42" i="12"/>
  <c r="L41" i="12"/>
  <c r="D41" i="12"/>
  <c r="F39" i="12"/>
  <c r="D39" i="12"/>
  <c r="F38" i="12"/>
  <c r="D38" i="12"/>
  <c r="F37" i="12"/>
  <c r="D37" i="12"/>
  <c r="F36" i="12"/>
  <c r="D36" i="12"/>
  <c r="F35" i="12"/>
  <c r="D35" i="12"/>
  <c r="F34" i="12"/>
  <c r="D34" i="12"/>
  <c r="F33" i="12"/>
  <c r="D33" i="12"/>
  <c r="F32" i="12"/>
  <c r="D32" i="12"/>
  <c r="L31" i="12"/>
  <c r="F31" i="12"/>
  <c r="D31" i="12"/>
  <c r="L30" i="12"/>
  <c r="F30" i="12"/>
  <c r="D30" i="12"/>
  <c r="L29" i="12"/>
  <c r="F29" i="12"/>
  <c r="D29" i="12"/>
  <c r="L28" i="12"/>
  <c r="F28" i="12"/>
  <c r="D28" i="12"/>
  <c r="L27" i="12"/>
  <c r="F27" i="12"/>
  <c r="D27" i="12"/>
  <c r="L26" i="12"/>
  <c r="F26" i="12"/>
  <c r="D26" i="12"/>
  <c r="L25" i="12"/>
  <c r="F25" i="12"/>
  <c r="D25" i="12"/>
  <c r="L24" i="12"/>
  <c r="F24" i="12"/>
  <c r="D24" i="12"/>
  <c r="L23" i="12"/>
  <c r="F23" i="12"/>
  <c r="D23" i="12"/>
  <c r="L22" i="12"/>
  <c r="F22" i="12"/>
  <c r="D22" i="12"/>
  <c r="L21" i="12"/>
  <c r="F21" i="12"/>
  <c r="F19" i="12" s="1"/>
  <c r="D21" i="12"/>
  <c r="L20" i="12"/>
  <c r="F20" i="12"/>
  <c r="D20" i="12"/>
  <c r="C19" i="12"/>
  <c r="L18" i="12"/>
  <c r="F18" i="12"/>
  <c r="D18" i="12"/>
  <c r="L17" i="12"/>
  <c r="F17" i="12"/>
  <c r="D17" i="12"/>
  <c r="L16" i="12"/>
  <c r="F16" i="12"/>
  <c r="D16" i="12"/>
  <c r="L15" i="12"/>
  <c r="F15" i="12"/>
  <c r="D15" i="12"/>
  <c r="L14" i="12"/>
  <c r="F14" i="12"/>
  <c r="D14" i="12"/>
  <c r="L13" i="12"/>
  <c r="F13" i="12"/>
  <c r="D13" i="12"/>
  <c r="L12" i="12"/>
  <c r="F12" i="12"/>
  <c r="D12" i="12"/>
  <c r="L11" i="12"/>
  <c r="F11" i="12"/>
  <c r="D11" i="12"/>
  <c r="L10" i="12"/>
  <c r="F10" i="12"/>
  <c r="F9" i="12" s="1"/>
  <c r="D10" i="12"/>
  <c r="K9" i="12"/>
  <c r="J9" i="12"/>
  <c r="F41" i="12" l="1"/>
  <c r="B17" i="6" s="1"/>
  <c r="C17" i="6" s="1"/>
  <c r="C23" i="6" s="1"/>
  <c r="L9" i="12"/>
  <c r="L60" i="12"/>
  <c r="E12" i="11"/>
  <c r="E39" i="11" l="1"/>
  <c r="E38" i="11"/>
  <c r="F38" i="11" s="1"/>
  <c r="E35" i="11"/>
  <c r="F35" i="11" s="1"/>
  <c r="E34" i="11"/>
  <c r="E16" i="11"/>
  <c r="G16" i="11" s="1"/>
  <c r="E13" i="11"/>
  <c r="D33" i="11"/>
  <c r="D34" i="11"/>
  <c r="D35" i="11"/>
  <c r="D36" i="11"/>
  <c r="D37" i="11"/>
  <c r="D38" i="11"/>
  <c r="D39" i="11"/>
  <c r="D32" i="11"/>
  <c r="D16" i="11"/>
  <c r="D15" i="11"/>
  <c r="D14" i="11"/>
  <c r="D13" i="11"/>
  <c r="D12" i="11"/>
  <c r="C12" i="11"/>
  <c r="D11" i="11"/>
  <c r="C11" i="11"/>
  <c r="F11" i="11" s="1"/>
  <c r="D10" i="11"/>
  <c r="C10" i="11"/>
  <c r="F10" i="11" s="1"/>
  <c r="D57" i="11"/>
  <c r="F55" i="11"/>
  <c r="F54" i="11"/>
  <c r="F53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7" i="11"/>
  <c r="F36" i="11"/>
  <c r="F34" i="11"/>
  <c r="F32" i="11"/>
  <c r="C31" i="11"/>
  <c r="F30" i="11"/>
  <c r="F29" i="11"/>
  <c r="F28" i="11"/>
  <c r="F27" i="11"/>
  <c r="F26" i="11"/>
  <c r="F25" i="11"/>
  <c r="F24" i="11"/>
  <c r="F33" i="11"/>
  <c r="F22" i="11"/>
  <c r="F21" i="11"/>
  <c r="F20" i="11"/>
  <c r="F19" i="11"/>
  <c r="F18" i="11"/>
  <c r="F17" i="11"/>
  <c r="F16" i="11"/>
  <c r="F15" i="11"/>
  <c r="F14" i="11"/>
  <c r="J13" i="11"/>
  <c r="K13" i="11" s="1"/>
  <c r="F13" i="11"/>
  <c r="J12" i="11"/>
  <c r="G15" i="11" s="1"/>
  <c r="I12" i="11"/>
  <c r="I11" i="11"/>
  <c r="K11" i="11" s="1"/>
  <c r="I10" i="11"/>
  <c r="K10" i="11" s="1"/>
  <c r="F31" i="11" l="1"/>
  <c r="F52" i="11"/>
  <c r="F12" i="11"/>
  <c r="K12" i="11"/>
  <c r="K14" i="11"/>
  <c r="F23" i="11"/>
  <c r="I11" i="10"/>
  <c r="C53" i="10"/>
  <c r="I12" i="10"/>
  <c r="I10" i="10"/>
  <c r="E50" i="10"/>
  <c r="F50" i="10" s="1"/>
  <c r="E49" i="10"/>
  <c r="F49" i="10" s="1"/>
  <c r="E48" i="10"/>
  <c r="F48" i="10" s="1"/>
  <c r="D50" i="10"/>
  <c r="D49" i="10"/>
  <c r="D48" i="10"/>
  <c r="F9" i="11" l="1"/>
  <c r="F57" i="11"/>
  <c r="B16" i="6" s="1"/>
  <c r="J13" i="10"/>
  <c r="K13" i="10" s="1"/>
  <c r="J12" i="10"/>
  <c r="K12" i="10" s="1"/>
  <c r="K11" i="10"/>
  <c r="K10" i="10"/>
  <c r="K14" i="10" l="1"/>
  <c r="F53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32" i="10"/>
  <c r="F47" i="10"/>
  <c r="F45" i="10"/>
  <c r="F44" i="10"/>
  <c r="F43" i="10"/>
  <c r="F42" i="10"/>
  <c r="F41" i="10"/>
  <c r="F40" i="10"/>
  <c r="E11" i="10"/>
  <c r="E12" i="10"/>
  <c r="E13" i="10"/>
  <c r="E14" i="10"/>
  <c r="E15" i="10"/>
  <c r="E16" i="10"/>
  <c r="E17" i="10"/>
  <c r="E18" i="10"/>
  <c r="E19" i="10"/>
  <c r="E20" i="10"/>
  <c r="E35" i="10" s="1"/>
  <c r="E21" i="10"/>
  <c r="E34" i="10" s="1"/>
  <c r="E22" i="10"/>
  <c r="E23" i="10"/>
  <c r="E33" i="10" s="1"/>
  <c r="E24" i="10"/>
  <c r="E32" i="10" s="1"/>
  <c r="E10" i="10"/>
  <c r="F10" i="10" s="1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10" i="10"/>
  <c r="C31" i="10" l="1"/>
  <c r="F11" i="10" l="1"/>
  <c r="F12" i="10"/>
  <c r="F13" i="10"/>
  <c r="F14" i="10"/>
  <c r="F15" i="10"/>
  <c r="F16" i="10"/>
  <c r="F17" i="10"/>
  <c r="F18" i="10"/>
  <c r="F19" i="10"/>
  <c r="F21" i="10"/>
  <c r="F22" i="10"/>
  <c r="D57" i="10"/>
  <c r="F55" i="10"/>
  <c r="F54" i="10"/>
  <c r="F46" i="10"/>
  <c r="F39" i="10"/>
  <c r="F38" i="10"/>
  <c r="F37" i="10"/>
  <c r="F36" i="10"/>
  <c r="F35" i="10"/>
  <c r="F34" i="10"/>
  <c r="F33" i="10"/>
  <c r="F32" i="10"/>
  <c r="F30" i="10"/>
  <c r="F29" i="10"/>
  <c r="F28" i="10"/>
  <c r="F27" i="10"/>
  <c r="F26" i="10"/>
  <c r="F25" i="10"/>
  <c r="F24" i="10"/>
  <c r="F23" i="10"/>
  <c r="F20" i="10"/>
  <c r="F31" i="10" l="1"/>
  <c r="F9" i="10"/>
  <c r="F52" i="10"/>
  <c r="F57" i="10" l="1"/>
  <c r="B12" i="6" s="1"/>
  <c r="B23" i="6" s="1"/>
  <c r="E23" i="6" s="1"/>
</calcChain>
</file>

<file path=xl/sharedStrings.xml><?xml version="1.0" encoding="utf-8"?>
<sst xmlns="http://schemas.openxmlformats.org/spreadsheetml/2006/main" count="449" uniqueCount="96">
  <si>
    <t>BẢNG KÊ CÔNG NỢ PHẢI THU</t>
  </si>
  <si>
    <t>Ngày tháng</t>
  </si>
  <si>
    <t>Diễn giải</t>
  </si>
  <si>
    <t>Số lượng</t>
  </si>
  <si>
    <t>Đ.Gía</t>
  </si>
  <si>
    <t>Thành Tiền</t>
  </si>
  <si>
    <t>KG</t>
  </si>
  <si>
    <t>VNĐ</t>
  </si>
  <si>
    <t>CÔNG NỢ XUẤT BÁN</t>
  </si>
  <si>
    <t>CÒN LẠI PHẢI THU</t>
  </si>
  <si>
    <t>Người lập biểu</t>
  </si>
  <si>
    <t>THÁI THỊ HẢI</t>
  </si>
  <si>
    <t>NGƯỜI MUA: NGỌC THƠM</t>
  </si>
  <si>
    <t>CÔNG TY TNHH BIỂN GIÀU VN</t>
  </si>
  <si>
    <t>78-80 PHƯỚC THẮNG , F12, TP VŨNG TÀU</t>
  </si>
  <si>
    <t>KHAY</t>
  </si>
  <si>
    <t>MUC LA NCLS 450G</t>
  </si>
  <si>
    <t>MUC ONG NCLS 450G</t>
  </si>
  <si>
    <t>TOM MN NC 450G</t>
  </si>
  <si>
    <t>TOM MN VD 450G</t>
  </si>
  <si>
    <t>HÀNG TRẢ LẠI CTY HD</t>
  </si>
  <si>
    <t>TL</t>
  </si>
  <si>
    <t>TOM MN NC 450G*40</t>
  </si>
  <si>
    <t>MUC LA NCLS 450G*70</t>
  </si>
  <si>
    <t>TOM MN VD 450G*20</t>
  </si>
  <si>
    <t>PHÁT SINH TEM + KHAY</t>
  </si>
  <si>
    <t>CÔNG NỢ THỰC TẾ</t>
  </si>
  <si>
    <t>CÔNG NỢ VIẾT HÓA ĐƠN</t>
  </si>
  <si>
    <t>ĐÃ THANH TOÁN</t>
  </si>
  <si>
    <t>NGÀY THÁNG</t>
  </si>
  <si>
    <t>TỔNG CỘNG</t>
  </si>
  <si>
    <t>MUC LA NC 450G*75</t>
  </si>
  <si>
    <t>TOM MN VD 450G*40</t>
  </si>
  <si>
    <t>MUC LA NC 450G*70</t>
  </si>
  <si>
    <t>MUC ONG NC 450G*50</t>
  </si>
  <si>
    <t>MUC LA NC 450G*50</t>
  </si>
  <si>
    <t>TOM MN VD 450G*10</t>
  </si>
  <si>
    <t>MUC ONG NC 450G*70</t>
  </si>
  <si>
    <t>MUC ONG NCLS 450G*40</t>
  </si>
  <si>
    <t>MUC LA NCLS 450G*30</t>
  </si>
  <si>
    <t>PHÍ KHAY T1/2021</t>
  </si>
  <si>
    <t>Vũng Tàu, ngày  31 tháng 01 năm 2021</t>
  </si>
  <si>
    <t>VIẾT HÓA ĐƠN T1/2021</t>
  </si>
  <si>
    <t>MUC LA NCLS 450G*75</t>
  </si>
  <si>
    <t>MUC ONG NCLS 450G*75</t>
  </si>
  <si>
    <t>lệch : 14.760.200 đ</t>
  </si>
  <si>
    <t>Vũng Tàu, ngày  31 tháng 03 năm 2021</t>
  </si>
  <si>
    <t>Ngọc Thơm</t>
  </si>
  <si>
    <t>Mực lá câu làm sạch 450g</t>
  </si>
  <si>
    <t>Mực ống tươi 450g</t>
  </si>
  <si>
    <t>Tôm mũ ni không đầu 450g</t>
  </si>
  <si>
    <t>Tôm mũ ni nguyên con 450g</t>
  </si>
  <si>
    <t>XUẤT TRẢ</t>
  </si>
  <si>
    <t>Biển Giàu ghé vận chuyển lấy hộ</t>
  </si>
  <si>
    <t>Xuất hóa đơn tháng 3</t>
  </si>
  <si>
    <t>khay</t>
  </si>
  <si>
    <t>MUC LA NC 450G</t>
  </si>
  <si>
    <t>MUC ONG NC 450G</t>
  </si>
  <si>
    <t>ĐỐI CHIẾU CÔNG NỢ NGỌC THƠM NỢ BIỂN GIÀU</t>
  </si>
  <si>
    <t>Vũng Tàu, ngày  31 tháng 12 năm 2021</t>
  </si>
  <si>
    <t>MAIL XÁC NHẬN VẬN CHUYỂN NGÀY 01/02/2021</t>
  </si>
  <si>
    <t>NGỌC THƠM CHƯA XUẤT HÓA ĐƠN HÀNG TRẢ LẠI</t>
  </si>
  <si>
    <t>SP</t>
  </si>
  <si>
    <t>TRẢ HÀNG</t>
  </si>
  <si>
    <t>Công nợ Tháng 4+5</t>
  </si>
  <si>
    <t>0000026 (29/03/2021)</t>
  </si>
  <si>
    <t>0000027 (29/05/2021)</t>
  </si>
  <si>
    <t>0002824 (10/06/2021) HÓA ĐƠN HÀNG TRẢ LẠI</t>
  </si>
  <si>
    <t>CÒN NỢ  BIỂN GIÀU</t>
  </si>
  <si>
    <t>CÔNG TY TNHH MỘT THÀNH VIÊN TM VÀ DV NGỌC THƠM</t>
  </si>
  <si>
    <t>12/14/18 ĐƯỜNG 49,KP7.P.HIỆP BÌNH CHÁNH,TP.THỦ ĐỨC,TP.HỒ CHÍ MINH</t>
  </si>
  <si>
    <t>MST: 0 3 0 9391503</t>
  </si>
  <si>
    <t xml:space="preserve">ĐT:028.62906631      Hotline: 0918.42.43.25 / 09.09.09.79.25 </t>
  </si>
  <si>
    <t>STT</t>
  </si>
  <si>
    <t>Ngày 27 tháng 12 năm 2021</t>
  </si>
  <si>
    <t xml:space="preserve">TỔNG CỘNG </t>
  </si>
  <si>
    <t>CỬA HÀNG: 224 ĐẶNG VĂN BI, PHƯỜNG BÌNH THỌ, TP. THỦ ĐỨC, TP.HCM - ANH VĂN</t>
  </si>
  <si>
    <t>PHIẾU XUẤT TRẢ</t>
  </si>
  <si>
    <t>ĐT: 0964346217 - ANH VĂN</t>
  </si>
  <si>
    <t>08938529045115</t>
  </si>
  <si>
    <t xml:space="preserve">Bên nhận Biển Giàu </t>
  </si>
  <si>
    <t>Bên Giao</t>
  </si>
  <si>
    <t>NCC: BIỂN GIÀU - VŨNG TÀU</t>
  </si>
  <si>
    <t xml:space="preserve">                                                                       SỐ: </t>
  </si>
  <si>
    <t xml:space="preserve">Tên sản phẩm </t>
  </si>
  <si>
    <t xml:space="preserve">Mã vạch </t>
  </si>
  <si>
    <t xml:space="preserve">Số lượng </t>
  </si>
  <si>
    <t xml:space="preserve">Đơn giá </t>
  </si>
  <si>
    <t>Thành tiền</t>
  </si>
  <si>
    <t>THỪA</t>
  </si>
  <si>
    <t>THIẾU</t>
  </si>
  <si>
    <t>CÔNG NỢ</t>
  </si>
  <si>
    <t>Tôm mũ ni bỏ đầu 450g</t>
  </si>
  <si>
    <t>Mực ống</t>
  </si>
  <si>
    <t>Ngày 31 tháng 12 năm 2021</t>
  </si>
  <si>
    <t>Đã xuất trả ngày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</si>
</sst>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dd/mm"/>
    <numFmt numFmtId="166" formatCode="_-* #,##0_-;\-* #,##0_-;_-* &quot;-&quot;??_-;_-@_-"/>
    <numFmt numFmtId="167" formatCode="_-* #,##0.0_-;\-* #,##0.0_-;_-* &quot;-&quot;??_-;_-@_-"/>
    <numFmt numFmtId="168" formatCode="_(* #,##0_);_(* \(#,##0\);_(* &quot;-&quot;??_);_(@_)"/>
    <numFmt numFmtId="169" formatCode="_ * #,##0_ ;_ * \-#,##0_ ;_ * &quot;-&quot;??_ ;_ @_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name val="Times New Roman"/>
      <family val="1"/>
    </font>
    <font>
      <sz val="9"/>
      <color rgb="FFFF0000"/>
      <name val="Arial"/>
      <family val="2"/>
    </font>
    <font>
      <sz val="11"/>
      <color rgb="FFFF0000"/>
      <name val="Times New Roman"/>
      <family val="1"/>
    </font>
    <font>
      <b/>
      <sz val="9"/>
      <name val="Arial"/>
      <family val="2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b/>
      <sz val="9"/>
      <color theme="1"/>
      <name val="Arial"/>
      <family val="2"/>
    </font>
    <font>
      <b/>
      <sz val="9"/>
      <color theme="1"/>
      <name val="Times New Roman"/>
      <family val="1"/>
    </font>
    <font>
      <sz val="12"/>
      <color rgb="FFFF0000"/>
      <name val="Times New Roman"/>
      <family val="1"/>
    </font>
    <font>
      <i/>
      <sz val="11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226">
    <xf numFmtId="0" fontId="0" fillId="0" borderId="0" xfId="0"/>
    <xf numFmtId="0" fontId="3" fillId="0" borderId="0" xfId="2" applyFont="1"/>
    <xf numFmtId="0" fontId="4" fillId="0" borderId="0" xfId="2" applyFont="1"/>
    <xf numFmtId="165" fontId="2" fillId="0" borderId="2" xfId="2" applyNumberFormat="1" applyFont="1" applyFill="1" applyBorder="1" applyAlignment="1">
      <alignment horizontal="center"/>
    </xf>
    <xf numFmtId="0" fontId="8" fillId="0" borderId="2" xfId="2" applyFont="1" applyBorder="1"/>
    <xf numFmtId="0" fontId="3" fillId="0" borderId="2" xfId="2" applyFont="1" applyBorder="1" applyAlignment="1">
      <alignment horizontal="center"/>
    </xf>
    <xf numFmtId="43" fontId="3" fillId="0" borderId="2" xfId="2" applyNumberFormat="1" applyFont="1" applyBorder="1"/>
    <xf numFmtId="0" fontId="8" fillId="0" borderId="0" xfId="2" applyFont="1"/>
    <xf numFmtId="14" fontId="8" fillId="0" borderId="2" xfId="2" applyNumberFormat="1" applyFont="1" applyBorder="1"/>
    <xf numFmtId="0" fontId="8" fillId="0" borderId="2" xfId="2" applyFont="1" applyBorder="1" applyAlignment="1"/>
    <xf numFmtId="43" fontId="8" fillId="0" borderId="2" xfId="2" applyNumberFormat="1" applyFont="1" applyBorder="1"/>
    <xf numFmtId="43" fontId="8" fillId="0" borderId="0" xfId="2" applyNumberFormat="1" applyFont="1"/>
    <xf numFmtId="164" fontId="8" fillId="0" borderId="0" xfId="2" applyNumberFormat="1" applyFont="1"/>
    <xf numFmtId="14" fontId="8" fillId="2" borderId="3" xfId="2" applyNumberFormat="1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164" fontId="3" fillId="2" borderId="2" xfId="1" applyFont="1" applyFill="1" applyBorder="1"/>
    <xf numFmtId="165" fontId="2" fillId="0" borderId="2" xfId="2" quotePrefix="1" applyNumberFormat="1" applyFont="1" applyFill="1" applyBorder="1" applyAlignment="1">
      <alignment horizontal="center"/>
    </xf>
    <xf numFmtId="164" fontId="4" fillId="0" borderId="0" xfId="1" applyFont="1"/>
    <xf numFmtId="164" fontId="6" fillId="0" borderId="0" xfId="1" applyFont="1" applyAlignment="1">
      <alignment horizontal="center"/>
    </xf>
    <xf numFmtId="164" fontId="6" fillId="0" borderId="2" xfId="1" applyFont="1" applyBorder="1" applyAlignment="1">
      <alignment horizontal="center" vertical="center"/>
    </xf>
    <xf numFmtId="164" fontId="3" fillId="0" borderId="2" xfId="1" applyFont="1" applyFill="1" applyBorder="1"/>
    <xf numFmtId="164" fontId="9" fillId="0" borderId="2" xfId="1" applyFont="1" applyBorder="1"/>
    <xf numFmtId="164" fontId="8" fillId="0" borderId="2" xfId="1" applyFont="1" applyBorder="1"/>
    <xf numFmtId="164" fontId="3" fillId="0" borderId="2" xfId="1" applyFont="1" applyBorder="1"/>
    <xf numFmtId="0" fontId="8" fillId="0" borderId="2" xfId="2" applyFont="1" applyBorder="1" applyAlignment="1">
      <alignment horizontal="center"/>
    </xf>
    <xf numFmtId="0" fontId="3" fillId="3" borderId="2" xfId="2" applyFont="1" applyFill="1" applyBorder="1" applyAlignment="1">
      <alignment horizontal="center"/>
    </xf>
    <xf numFmtId="164" fontId="3" fillId="0" borderId="2" xfId="1" applyFont="1" applyBorder="1" applyAlignment="1">
      <alignment horizontal="center"/>
    </xf>
    <xf numFmtId="164" fontId="10" fillId="0" borderId="2" xfId="1" applyFont="1" applyFill="1" applyBorder="1" applyAlignment="1">
      <alignment horizontal="center"/>
    </xf>
    <xf numFmtId="164" fontId="8" fillId="0" borderId="2" xfId="1" applyFont="1" applyBorder="1" applyAlignment="1">
      <alignment horizontal="center"/>
    </xf>
    <xf numFmtId="164" fontId="3" fillId="2" borderId="2" xfId="1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 vertical="center"/>
    </xf>
    <xf numFmtId="166" fontId="11" fillId="0" borderId="0" xfId="1" applyNumberFormat="1" applyFont="1"/>
    <xf numFmtId="164" fontId="11" fillId="0" borderId="0" xfId="1" applyFont="1"/>
    <xf numFmtId="0" fontId="8" fillId="0" borderId="2" xfId="2" applyFont="1" applyFill="1" applyBorder="1" applyAlignment="1"/>
    <xf numFmtId="164" fontId="9" fillId="0" borderId="2" xfId="1" applyFont="1" applyFill="1" applyBorder="1"/>
    <xf numFmtId="0" fontId="8" fillId="0" borderId="0" xfId="2" applyFont="1" applyFill="1"/>
    <xf numFmtId="164" fontId="13" fillId="0" borderId="2" xfId="1" applyFont="1" applyBorder="1"/>
    <xf numFmtId="164" fontId="14" fillId="0" borderId="2" xfId="1" applyFont="1" applyFill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2" xfId="2" applyFont="1" applyBorder="1" applyAlignment="1">
      <alignment horizontal="center" vertical="center"/>
    </xf>
    <xf numFmtId="164" fontId="4" fillId="0" borderId="0" xfId="1" applyFont="1" applyAlignment="1">
      <alignment horizontal="center"/>
    </xf>
    <xf numFmtId="0" fontId="11" fillId="0" borderId="0" xfId="0" applyFont="1"/>
    <xf numFmtId="14" fontId="11" fillId="0" borderId="0" xfId="0" applyNumberFormat="1" applyFont="1"/>
    <xf numFmtId="0" fontId="11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wrapText="1"/>
    </xf>
    <xf numFmtId="166" fontId="12" fillId="0" borderId="2" xfId="1" applyNumberFormat="1" applyFont="1" applyBorder="1" applyAlignment="1">
      <alignment horizontal="center" wrapText="1"/>
    </xf>
    <xf numFmtId="14" fontId="11" fillId="0" borderId="7" xfId="0" applyNumberFormat="1" applyFont="1" applyBorder="1" applyAlignment="1">
      <alignment horizontal="center"/>
    </xf>
    <xf numFmtId="166" fontId="11" fillId="0" borderId="7" xfId="1" applyNumberFormat="1" applyFont="1" applyBorder="1"/>
    <xf numFmtId="14" fontId="11" fillId="0" borderId="8" xfId="0" applyNumberFormat="1" applyFont="1" applyBorder="1" applyAlignment="1">
      <alignment horizontal="center"/>
    </xf>
    <xf numFmtId="166" fontId="11" fillId="0" borderId="8" xfId="1" applyNumberFormat="1" applyFont="1" applyBorder="1"/>
    <xf numFmtId="14" fontId="11" fillId="0" borderId="9" xfId="0" applyNumberFormat="1" applyFont="1" applyBorder="1" applyAlignment="1">
      <alignment horizontal="center"/>
    </xf>
    <xf numFmtId="166" fontId="11" fillId="0" borderId="9" xfId="1" applyNumberFormat="1" applyFont="1" applyBorder="1"/>
    <xf numFmtId="166" fontId="15" fillId="0" borderId="8" xfId="1" applyNumberFormat="1" applyFont="1" applyBorder="1"/>
    <xf numFmtId="164" fontId="15" fillId="0" borderId="0" xfId="1" applyFont="1"/>
    <xf numFmtId="164" fontId="8" fillId="0" borderId="0" xfId="1" applyFont="1" applyFill="1"/>
    <xf numFmtId="164" fontId="16" fillId="0" borderId="2" xfId="1" applyFont="1" applyFill="1" applyBorder="1" applyAlignment="1">
      <alignment horizontal="center"/>
    </xf>
    <xf numFmtId="166" fontId="11" fillId="0" borderId="7" xfId="1" applyNumberFormat="1" applyFont="1" applyBorder="1"/>
    <xf numFmtId="166" fontId="11" fillId="0" borderId="8" xfId="1" applyNumberFormat="1" applyFont="1" applyBorder="1"/>
    <xf numFmtId="14" fontId="11" fillId="0" borderId="8" xfId="0" applyNumberFormat="1" applyFont="1" applyBorder="1" applyAlignment="1">
      <alignment horizontal="center"/>
    </xf>
    <xf numFmtId="166" fontId="11" fillId="0" borderId="8" xfId="1" applyNumberFormat="1" applyFont="1" applyBorder="1"/>
    <xf numFmtId="0" fontId="8" fillId="0" borderId="0" xfId="2" applyFont="1"/>
    <xf numFmtId="0" fontId="8" fillId="0" borderId="2" xfId="2" applyFont="1" applyBorder="1" applyAlignment="1"/>
    <xf numFmtId="43" fontId="8" fillId="0" borderId="2" xfId="2" applyNumberFormat="1" applyFont="1" applyBorder="1"/>
    <xf numFmtId="165" fontId="2" fillId="0" borderId="2" xfId="2" quotePrefix="1" applyNumberFormat="1" applyFont="1" applyFill="1" applyBorder="1" applyAlignment="1">
      <alignment horizontal="center"/>
    </xf>
    <xf numFmtId="164" fontId="4" fillId="0" borderId="0" xfId="1" applyFont="1"/>
    <xf numFmtId="164" fontId="9" fillId="0" borderId="2" xfId="1" applyFont="1" applyBorder="1"/>
    <xf numFmtId="164" fontId="10" fillId="0" borderId="2" xfId="1" applyFont="1" applyFill="1" applyBorder="1" applyAlignment="1">
      <alignment horizontal="center"/>
    </xf>
    <xf numFmtId="166" fontId="11" fillId="0" borderId="0" xfId="1" applyNumberFormat="1" applyFont="1"/>
    <xf numFmtId="164" fontId="8" fillId="0" borderId="0" xfId="1" applyFont="1"/>
    <xf numFmtId="0" fontId="8" fillId="0" borderId="0" xfId="2" applyFont="1" applyFill="1"/>
    <xf numFmtId="164" fontId="14" fillId="0" borderId="2" xfId="1" applyFont="1" applyFill="1" applyBorder="1" applyAlignment="1">
      <alignment horizontal="center"/>
    </xf>
    <xf numFmtId="164" fontId="8" fillId="0" borderId="0" xfId="2" applyNumberFormat="1" applyFont="1" applyFill="1"/>
    <xf numFmtId="43" fontId="8" fillId="0" borderId="0" xfId="2" applyNumberFormat="1" applyFont="1" applyFill="1"/>
    <xf numFmtId="167" fontId="8" fillId="0" borderId="0" xfId="1" applyNumberFormat="1" applyFont="1" applyFill="1"/>
    <xf numFmtId="167" fontId="8" fillId="0" borderId="0" xfId="2" applyNumberFormat="1" applyFont="1" applyFill="1"/>
    <xf numFmtId="166" fontId="11" fillId="0" borderId="0" xfId="0" applyNumberFormat="1" applyFont="1"/>
    <xf numFmtId="0" fontId="8" fillId="0" borderId="0" xfId="2" applyFont="1" applyAlignment="1">
      <alignment horizontal="center"/>
    </xf>
    <xf numFmtId="164" fontId="17" fillId="0" borderId="0" xfId="2" applyNumberFormat="1" applyFont="1"/>
    <xf numFmtId="0" fontId="6" fillId="0" borderId="0" xfId="2" applyFont="1" applyAlignment="1">
      <alignment horizontal="center"/>
    </xf>
    <xf numFmtId="0" fontId="6" fillId="0" borderId="2" xfId="2" applyFont="1" applyBorder="1" applyAlignment="1">
      <alignment horizontal="center" vertical="center"/>
    </xf>
    <xf numFmtId="14" fontId="11" fillId="0" borderId="10" xfId="0" applyNumberFormat="1" applyFont="1" applyBorder="1" applyAlignment="1">
      <alignment horizontal="center"/>
    </xf>
    <xf numFmtId="166" fontId="11" fillId="0" borderId="10" xfId="1" applyNumberFormat="1" applyFont="1" applyBorder="1"/>
    <xf numFmtId="0" fontId="18" fillId="0" borderId="0" xfId="2" applyFont="1"/>
    <xf numFmtId="0" fontId="11" fillId="0" borderId="0" xfId="2" applyFont="1"/>
    <xf numFmtId="164" fontId="11" fillId="0" borderId="0" xfId="1" applyFont="1" applyAlignment="1">
      <alignment horizontal="center"/>
    </xf>
    <xf numFmtId="14" fontId="19" fillId="0" borderId="0" xfId="1" applyNumberFormat="1" applyFont="1"/>
    <xf numFmtId="0" fontId="19" fillId="0" borderId="0" xfId="2" applyFont="1"/>
    <xf numFmtId="166" fontId="19" fillId="0" borderId="0" xfId="1" applyNumberFormat="1" applyFont="1" applyAlignment="1">
      <alignment vertical="center"/>
    </xf>
    <xf numFmtId="0" fontId="12" fillId="0" borderId="0" xfId="2" applyFont="1" applyAlignment="1">
      <alignment horizontal="center"/>
    </xf>
    <xf numFmtId="164" fontId="12" fillId="0" borderId="0" xfId="1" applyFont="1" applyAlignment="1">
      <alignment horizontal="center"/>
    </xf>
    <xf numFmtId="0" fontId="12" fillId="0" borderId="2" xfId="2" applyFont="1" applyBorder="1" applyAlignment="1">
      <alignment horizontal="center" vertical="center"/>
    </xf>
    <xf numFmtId="164" fontId="12" fillId="0" borderId="2" xfId="1" applyFont="1" applyBorder="1" applyAlignment="1">
      <alignment horizontal="center" vertical="center"/>
    </xf>
    <xf numFmtId="0" fontId="21" fillId="0" borderId="2" xfId="2" applyFont="1" applyBorder="1"/>
    <xf numFmtId="0" fontId="18" fillId="0" borderId="2" xfId="2" applyFont="1" applyBorder="1" applyAlignment="1">
      <alignment horizontal="center"/>
    </xf>
    <xf numFmtId="164" fontId="18" fillId="0" borderId="2" xfId="1" applyFont="1" applyBorder="1" applyAlignment="1">
      <alignment horizontal="center"/>
    </xf>
    <xf numFmtId="43" fontId="18" fillId="0" borderId="2" xfId="2" applyNumberFormat="1" applyFont="1" applyBorder="1"/>
    <xf numFmtId="164" fontId="18" fillId="0" borderId="2" xfId="1" applyFont="1" applyFill="1" applyBorder="1"/>
    <xf numFmtId="164" fontId="21" fillId="0" borderId="0" xfId="1" applyFont="1"/>
    <xf numFmtId="0" fontId="19" fillId="0" borderId="0" xfId="2" applyFont="1" applyAlignment="1">
      <alignment horizontal="center" vertical="center"/>
    </xf>
    <xf numFmtId="166" fontId="22" fillId="0" borderId="0" xfId="1" applyNumberFormat="1" applyFont="1" applyAlignment="1">
      <alignment vertical="center"/>
    </xf>
    <xf numFmtId="0" fontId="21" fillId="0" borderId="0" xfId="2" applyFont="1"/>
    <xf numFmtId="165" fontId="23" fillId="0" borderId="2" xfId="2" quotePrefix="1" applyNumberFormat="1" applyFont="1" applyFill="1" applyBorder="1" applyAlignment="1">
      <alignment horizontal="center"/>
    </xf>
    <xf numFmtId="0" fontId="21" fillId="0" borderId="2" xfId="2" applyFont="1" applyBorder="1" applyAlignment="1"/>
    <xf numFmtId="164" fontId="24" fillId="0" borderId="2" xfId="1" applyFont="1" applyFill="1" applyBorder="1" applyAlignment="1">
      <alignment horizontal="center"/>
    </xf>
    <xf numFmtId="43" fontId="21" fillId="0" borderId="2" xfId="2" applyNumberFormat="1" applyFont="1" applyBorder="1"/>
    <xf numFmtId="164" fontId="25" fillId="0" borderId="2" xfId="1" applyFont="1" applyBorder="1"/>
    <xf numFmtId="0" fontId="19" fillId="0" borderId="0" xfId="2" applyFont="1" applyAlignment="1">
      <alignment vertical="center"/>
    </xf>
    <xf numFmtId="166" fontId="19" fillId="0" borderId="0" xfId="2" applyNumberFormat="1" applyFont="1"/>
    <xf numFmtId="0" fontId="18" fillId="0" borderId="2" xfId="2" applyFont="1" applyFill="1" applyBorder="1" applyAlignment="1">
      <alignment horizontal="center" vertical="center"/>
    </xf>
    <xf numFmtId="164" fontId="26" fillId="0" borderId="2" xfId="1" applyFont="1" applyFill="1" applyBorder="1" applyAlignment="1">
      <alignment horizontal="center"/>
    </xf>
    <xf numFmtId="164" fontId="27" fillId="0" borderId="2" xfId="1" applyFont="1" applyBorder="1"/>
    <xf numFmtId="164" fontId="19" fillId="0" borderId="0" xfId="2" applyNumberFormat="1" applyFont="1" applyFill="1"/>
    <xf numFmtId="166" fontId="19" fillId="0" borderId="0" xfId="1" applyNumberFormat="1" applyFont="1" applyFill="1" applyAlignment="1">
      <alignment vertical="center"/>
    </xf>
    <xf numFmtId="0" fontId="21" fillId="0" borderId="0" xfId="2" applyFont="1" applyFill="1"/>
    <xf numFmtId="167" fontId="21" fillId="0" borderId="0" xfId="1" applyNumberFormat="1" applyFont="1" applyFill="1"/>
    <xf numFmtId="167" fontId="21" fillId="0" borderId="0" xfId="2" applyNumberFormat="1" applyFont="1" applyFill="1"/>
    <xf numFmtId="165" fontId="23" fillId="0" borderId="3" xfId="2" quotePrefix="1" applyNumberFormat="1" applyFont="1" applyFill="1" applyBorder="1" applyAlignment="1">
      <alignment horizontal="center"/>
    </xf>
    <xf numFmtId="14" fontId="21" fillId="2" borderId="3" xfId="2" applyNumberFormat="1" applyFont="1" applyFill="1" applyBorder="1" applyAlignment="1">
      <alignment horizontal="center"/>
    </xf>
    <xf numFmtId="0" fontId="18" fillId="2" borderId="2" xfId="2" applyFont="1" applyFill="1" applyBorder="1" applyAlignment="1">
      <alignment horizontal="center"/>
    </xf>
    <xf numFmtId="164" fontId="18" fillId="2" borderId="2" xfId="1" applyFont="1" applyFill="1" applyBorder="1" applyAlignment="1">
      <alignment horizontal="center"/>
    </xf>
    <xf numFmtId="164" fontId="18" fillId="2" borderId="2" xfId="1" applyFont="1" applyFill="1" applyBorder="1"/>
    <xf numFmtId="14" fontId="28" fillId="0" borderId="0" xfId="1" applyNumberFormat="1" applyFont="1"/>
    <xf numFmtId="0" fontId="28" fillId="0" borderId="0" xfId="2" applyFont="1" applyAlignment="1">
      <alignment vertical="center"/>
    </xf>
    <xf numFmtId="166" fontId="28" fillId="0" borderId="0" xfId="1" applyNumberFormat="1" applyFont="1" applyFill="1" applyAlignment="1">
      <alignment vertical="center"/>
    </xf>
    <xf numFmtId="166" fontId="28" fillId="0" borderId="0" xfId="1" applyNumberFormat="1" applyFont="1" applyAlignment="1">
      <alignment vertical="center"/>
    </xf>
    <xf numFmtId="14" fontId="30" fillId="0" borderId="0" xfId="1" applyNumberFormat="1" applyFont="1"/>
    <xf numFmtId="0" fontId="30" fillId="0" borderId="0" xfId="2" applyFont="1" applyAlignment="1">
      <alignment vertical="center"/>
    </xf>
    <xf numFmtId="166" fontId="30" fillId="0" borderId="0" xfId="1" applyNumberFormat="1" applyFont="1" applyAlignment="1">
      <alignment vertical="center"/>
    </xf>
    <xf numFmtId="0" fontId="19" fillId="0" borderId="2" xfId="2" applyFont="1" applyBorder="1" applyAlignment="1">
      <alignment vertical="center"/>
    </xf>
    <xf numFmtId="166" fontId="19" fillId="0" borderId="2" xfId="1" applyNumberFormat="1" applyFont="1" applyBorder="1" applyAlignment="1">
      <alignment vertical="center"/>
    </xf>
    <xf numFmtId="166" fontId="19" fillId="0" borderId="2" xfId="2" applyNumberFormat="1" applyFont="1" applyBorder="1"/>
    <xf numFmtId="0" fontId="19" fillId="0" borderId="2" xfId="2" applyFont="1" applyBorder="1"/>
    <xf numFmtId="166" fontId="4" fillId="0" borderId="10" xfId="1" applyNumberFormat="1" applyFont="1" applyFill="1" applyBorder="1"/>
    <xf numFmtId="0" fontId="12" fillId="0" borderId="0" xfId="2" applyFont="1" applyAlignment="1">
      <alignment horizontal="center"/>
    </xf>
    <xf numFmtId="0" fontId="12" fillId="0" borderId="2" xfId="2" applyFont="1" applyBorder="1" applyAlignment="1">
      <alignment horizontal="center" vertical="center"/>
    </xf>
    <xf numFmtId="166" fontId="11" fillId="3" borderId="10" xfId="1" applyNumberFormat="1" applyFont="1" applyFill="1" applyBorder="1"/>
    <xf numFmtId="0" fontId="12" fillId="0" borderId="0" xfId="2" applyFont="1" applyAlignment="1">
      <alignment horizontal="center"/>
    </xf>
    <xf numFmtId="0" fontId="12" fillId="0" borderId="2" xfId="2" applyFont="1" applyBorder="1" applyAlignment="1">
      <alignment horizontal="center" vertical="center"/>
    </xf>
    <xf numFmtId="164" fontId="19" fillId="0" borderId="0" xfId="2" applyNumberFormat="1" applyFont="1" applyAlignment="1">
      <alignment vertical="center"/>
    </xf>
    <xf numFmtId="0" fontId="12" fillId="0" borderId="0" xfId="2" applyFont="1" applyAlignment="1">
      <alignment horizontal="center"/>
    </xf>
    <xf numFmtId="0" fontId="12" fillId="0" borderId="2" xfId="2" applyFont="1" applyBorder="1" applyAlignment="1">
      <alignment horizontal="center" vertical="center"/>
    </xf>
    <xf numFmtId="14" fontId="11" fillId="3" borderId="8" xfId="0" applyNumberFormat="1" applyFont="1" applyFill="1" applyBorder="1" applyAlignment="1">
      <alignment horizontal="center"/>
    </xf>
    <xf numFmtId="166" fontId="11" fillId="3" borderId="8" xfId="1" applyNumberFormat="1" applyFont="1" applyFill="1" applyBorder="1"/>
    <xf numFmtId="164" fontId="11" fillId="3" borderId="0" xfId="1" applyFont="1" applyFill="1"/>
    <xf numFmtId="0" fontId="11" fillId="3" borderId="0" xfId="0" applyFont="1" applyFill="1"/>
    <xf numFmtId="168" fontId="11" fillId="0" borderId="10" xfId="1" applyNumberFormat="1" applyFont="1" applyBorder="1"/>
    <xf numFmtId="14" fontId="19" fillId="0" borderId="0" xfId="1" applyNumberFormat="1" applyFont="1" applyAlignment="1">
      <alignment vertical="center"/>
    </xf>
    <xf numFmtId="14" fontId="19" fillId="0" borderId="2" xfId="1" applyNumberFormat="1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166" fontId="19" fillId="0" borderId="2" xfId="2" applyNumberFormat="1" applyFont="1" applyBorder="1" applyAlignment="1">
      <alignment vertical="center"/>
    </xf>
    <xf numFmtId="0" fontId="21" fillId="3" borderId="2" xfId="2" applyFont="1" applyFill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166" fontId="19" fillId="0" borderId="0" xfId="2" applyNumberFormat="1" applyFont="1" applyAlignment="1">
      <alignment vertical="center"/>
    </xf>
    <xf numFmtId="166" fontId="28" fillId="0" borderId="2" xfId="1" applyNumberFormat="1" applyFont="1" applyFill="1" applyBorder="1" applyAlignment="1">
      <alignment vertical="center"/>
    </xf>
    <xf numFmtId="166" fontId="19" fillId="0" borderId="2" xfId="1" applyNumberFormat="1" applyFont="1" applyFill="1" applyBorder="1" applyAlignment="1">
      <alignment vertical="center"/>
    </xf>
    <xf numFmtId="166" fontId="22" fillId="0" borderId="2" xfId="2" applyNumberFormat="1" applyFont="1" applyBorder="1" applyAlignment="1">
      <alignment vertical="center"/>
    </xf>
    <xf numFmtId="0" fontId="31" fillId="0" borderId="0" xfId="4" applyFont="1" applyFill="1" applyBorder="1" applyAlignment="1">
      <alignment vertical="center"/>
    </xf>
    <xf numFmtId="0" fontId="31" fillId="0" borderId="0" xfId="4" applyFont="1" applyFill="1" applyBorder="1"/>
    <xf numFmtId="0" fontId="31" fillId="3" borderId="2" xfId="4" applyFont="1" applyFill="1" applyBorder="1" applyAlignment="1">
      <alignment horizontal="center" vertical="center"/>
    </xf>
    <xf numFmtId="3" fontId="31" fillId="3" borderId="2" xfId="4" applyNumberFormat="1" applyFont="1" applyFill="1" applyBorder="1" applyAlignment="1">
      <alignment horizontal="center" vertical="center"/>
    </xf>
    <xf numFmtId="0" fontId="31" fillId="0" borderId="0" xfId="4" applyFont="1" applyFill="1" applyBorder="1" applyAlignment="1">
      <alignment horizontal="center"/>
    </xf>
    <xf numFmtId="164" fontId="31" fillId="3" borderId="2" xfId="1" applyFont="1" applyFill="1" applyBorder="1" applyAlignment="1">
      <alignment horizontal="center" vertical="center"/>
    </xf>
    <xf numFmtId="0" fontId="31" fillId="0" borderId="0" xfId="4" applyFont="1" applyFill="1" applyBorder="1" applyAlignment="1">
      <alignment horizontal="left" vertical="center"/>
    </xf>
    <xf numFmtId="166" fontId="22" fillId="6" borderId="0" xfId="1" applyNumberFormat="1" applyFont="1" applyFill="1"/>
    <xf numFmtId="0" fontId="31" fillId="0" borderId="0" xfId="0" applyFont="1" applyFill="1"/>
    <xf numFmtId="166" fontId="19" fillId="0" borderId="0" xfId="1" applyNumberFormat="1" applyFont="1" applyFill="1"/>
    <xf numFmtId="0" fontId="19" fillId="0" borderId="0" xfId="0" applyFont="1" applyFill="1"/>
    <xf numFmtId="0" fontId="31" fillId="0" borderId="0" xfId="4" applyFont="1" applyFill="1" applyBorder="1" applyAlignment="1">
      <alignment horizontal="right" vertical="center"/>
    </xf>
    <xf numFmtId="0" fontId="31" fillId="0" borderId="0" xfId="0" applyFont="1"/>
    <xf numFmtId="166" fontId="19" fillId="0" borderId="0" xfId="1" applyNumberFormat="1" applyFont="1"/>
    <xf numFmtId="0" fontId="19" fillId="0" borderId="0" xfId="0" applyFont="1"/>
    <xf numFmtId="0" fontId="30" fillId="5" borderId="2" xfId="4" applyFont="1" applyFill="1" applyBorder="1" applyAlignment="1">
      <alignment horizontal="center" vertical="center"/>
    </xf>
    <xf numFmtId="0" fontId="30" fillId="0" borderId="2" xfId="3" applyFont="1" applyFill="1" applyBorder="1" applyAlignment="1">
      <alignment vertical="center"/>
    </xf>
    <xf numFmtId="0" fontId="30" fillId="0" borderId="2" xfId="0" quotePrefix="1" applyFont="1" applyBorder="1" applyAlignment="1">
      <alignment horizontal="center" vertical="center" wrapText="1"/>
    </xf>
    <xf numFmtId="169" fontId="30" fillId="0" borderId="2" xfId="5" applyNumberFormat="1" applyFont="1" applyFill="1" applyBorder="1" applyAlignment="1"/>
    <xf numFmtId="166" fontId="32" fillId="5" borderId="2" xfId="1" applyNumberFormat="1" applyFont="1" applyFill="1" applyBorder="1" applyAlignment="1">
      <alignment horizontal="center"/>
    </xf>
    <xf numFmtId="168" fontId="30" fillId="0" borderId="0" xfId="0" applyNumberFormat="1" applyFont="1"/>
    <xf numFmtId="0" fontId="31" fillId="0" borderId="2" xfId="4" applyFont="1" applyFill="1" applyBorder="1" applyAlignment="1">
      <alignment horizontal="center" vertical="center"/>
    </xf>
    <xf numFmtId="0" fontId="31" fillId="0" borderId="2" xfId="3" applyFont="1" applyBorder="1" applyAlignment="1">
      <alignment horizontal="center" vertical="center"/>
    </xf>
    <xf numFmtId="3" fontId="31" fillId="4" borderId="2" xfId="4" applyNumberFormat="1" applyFont="1" applyFill="1" applyBorder="1" applyAlignment="1">
      <alignment horizontal="center" vertical="center"/>
    </xf>
    <xf numFmtId="168" fontId="31" fillId="0" borderId="0" xfId="0" applyNumberFormat="1" applyFont="1" applyAlignment="1">
      <alignment vertical="center"/>
    </xf>
    <xf numFmtId="0" fontId="31" fillId="0" borderId="0" xfId="3" applyFont="1" applyBorder="1" applyAlignment="1"/>
    <xf numFmtId="0" fontId="31" fillId="0" borderId="0" xfId="3" applyFont="1" applyBorder="1"/>
    <xf numFmtId="168" fontId="31" fillId="0" borderId="0" xfId="5" applyNumberFormat="1" applyFont="1" applyBorder="1"/>
    <xf numFmtId="0" fontId="22" fillId="0" borderId="0" xfId="0" applyFont="1"/>
    <xf numFmtId="0" fontId="31" fillId="0" borderId="0" xfId="3" applyFont="1" applyFill="1"/>
    <xf numFmtId="3" fontId="31" fillId="0" borderId="0" xfId="4" applyNumberFormat="1" applyFont="1" applyFill="1" applyBorder="1" applyAlignment="1">
      <alignment horizontal="right"/>
    </xf>
    <xf numFmtId="166" fontId="22" fillId="0" borderId="0" xfId="1" applyNumberFormat="1" applyFont="1"/>
    <xf numFmtId="164" fontId="22" fillId="0" borderId="0" xfId="1" applyFont="1"/>
    <xf numFmtId="0" fontId="34" fillId="0" borderId="0" xfId="0" applyFont="1" applyAlignment="1">
      <alignment horizontal="center"/>
    </xf>
    <xf numFmtId="166" fontId="19" fillId="6" borderId="0" xfId="1" applyNumberFormat="1" applyFont="1" applyFill="1"/>
    <xf numFmtId="166" fontId="30" fillId="0" borderId="2" xfId="1" applyNumberFormat="1" applyFont="1" applyFill="1" applyBorder="1" applyAlignment="1"/>
    <xf numFmtId="166" fontId="31" fillId="0" borderId="2" xfId="3" applyNumberFormat="1" applyFont="1" applyBorder="1" applyAlignment="1">
      <alignment horizontal="center" vertical="center"/>
    </xf>
    <xf numFmtId="166" fontId="22" fillId="7" borderId="0" xfId="1" applyNumberFormat="1" applyFont="1" applyFill="1"/>
    <xf numFmtId="0" fontId="22" fillId="7" borderId="0" xfId="0" applyFont="1" applyFill="1"/>
    <xf numFmtId="0" fontId="22" fillId="3" borderId="0" xfId="0" applyFont="1" applyFill="1"/>
    <xf numFmtId="166" fontId="22" fillId="3" borderId="0" xfId="1" applyNumberFormat="1" applyFont="1" applyFill="1"/>
    <xf numFmtId="166" fontId="22" fillId="0" borderId="0" xfId="0" applyNumberFormat="1" applyFont="1"/>
    <xf numFmtId="0" fontId="31" fillId="0" borderId="0" xfId="4" applyFont="1" applyFill="1" applyBorder="1" applyAlignment="1">
      <alignment horizontal="left" vertical="center"/>
    </xf>
    <xf numFmtId="0" fontId="34" fillId="0" borderId="0" xfId="0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7" fillId="0" borderId="4" xfId="2" applyFont="1" applyBorder="1" applyAlignment="1">
      <alignment horizontal="center"/>
    </xf>
    <xf numFmtId="0" fontId="29" fillId="0" borderId="4" xfId="2" applyFont="1" applyBorder="1" applyAlignment="1">
      <alignment horizontal="center"/>
    </xf>
    <xf numFmtId="0" fontId="12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12" fillId="0" borderId="1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22" fillId="0" borderId="2" xfId="2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66" fontId="33" fillId="7" borderId="12" xfId="1" applyNumberFormat="1" applyFont="1" applyFill="1" applyBorder="1" applyAlignment="1">
      <alignment horizontal="center"/>
    </xf>
    <xf numFmtId="166" fontId="33" fillId="7" borderId="0" xfId="1" applyNumberFormat="1" applyFont="1" applyFill="1" applyBorder="1" applyAlignment="1">
      <alignment horizontal="center"/>
    </xf>
    <xf numFmtId="0" fontId="31" fillId="0" borderId="0" xfId="4" applyFont="1" applyFill="1" applyBorder="1" applyAlignment="1">
      <alignment horizontal="left" vertical="center"/>
    </xf>
    <xf numFmtId="0" fontId="34" fillId="0" borderId="0" xfId="0" applyFont="1" applyAlignment="1">
      <alignment horizontal="center"/>
    </xf>
    <xf numFmtId="3" fontId="31" fillId="0" borderId="0" xfId="3" applyNumberFormat="1" applyFont="1" applyFill="1" applyBorder="1" applyAlignment="1" applyProtection="1">
      <alignment horizontal="center"/>
      <protection locked="0"/>
    </xf>
    <xf numFmtId="3" fontId="5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3" applyFont="1" applyFill="1" applyAlignment="1">
      <alignment horizontal="right" vertical="center"/>
    </xf>
  </cellXfs>
  <cellStyles count="6">
    <cellStyle name="0,0_x000d__x000a_NA_x000d__x000a_" xfId="2"/>
    <cellStyle name="Comma" xfId="1" builtinId="3"/>
    <cellStyle name="Comma 2" xfId="5"/>
    <cellStyle name="Normal" xfId="0" builtinId="0"/>
    <cellStyle name="Normal 2" xfId="3"/>
    <cellStyle name="Normal_Sheet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opLeftCell="A37" workbookViewId="0">
      <selection activeCell="H40" sqref="H40"/>
    </sheetView>
  </sheetViews>
  <sheetFormatPr defaultRowHeight="15" x14ac:dyDescent="0.25"/>
  <cols>
    <col min="1" max="1" width="9.5703125" style="2" customWidth="1"/>
    <col min="2" max="2" width="26.5703125" style="2" customWidth="1"/>
    <col min="3" max="3" width="10.7109375" style="40" customWidth="1"/>
    <col min="4" max="4" width="10.42578125" style="2" customWidth="1"/>
    <col min="5" max="5" width="12.42578125" style="2" customWidth="1"/>
    <col min="6" max="6" width="15.42578125" style="17" customWidth="1"/>
    <col min="7" max="7" width="9.85546875" style="65" bestFit="1" customWidth="1"/>
    <col min="8" max="8" width="33.140625" style="2" customWidth="1"/>
    <col min="9" max="9" width="9.140625" style="2"/>
    <col min="10" max="10" width="9.85546875" style="2" bestFit="1" customWidth="1"/>
    <col min="11" max="12" width="12" style="2" bestFit="1" customWidth="1"/>
    <col min="13" max="16384" width="9.140625" style="2"/>
  </cols>
  <sheetData>
    <row r="1" spans="1:11" x14ac:dyDescent="0.25">
      <c r="A1" s="1" t="s">
        <v>13</v>
      </c>
    </row>
    <row r="2" spans="1:11" x14ac:dyDescent="0.25">
      <c r="A2" s="1" t="s">
        <v>14</v>
      </c>
    </row>
    <row r="4" spans="1:11" ht="18.75" x14ac:dyDescent="0.3">
      <c r="A4" s="202" t="s">
        <v>0</v>
      </c>
      <c r="B4" s="202"/>
      <c r="C4" s="202"/>
      <c r="D4" s="202"/>
      <c r="E4" s="202"/>
      <c r="F4" s="202"/>
    </row>
    <row r="5" spans="1:11" ht="18.75" x14ac:dyDescent="0.3">
      <c r="A5" s="202" t="s">
        <v>12</v>
      </c>
      <c r="B5" s="202"/>
      <c r="C5" s="202"/>
      <c r="D5" s="202"/>
      <c r="E5" s="202"/>
      <c r="F5" s="202"/>
    </row>
    <row r="6" spans="1:11" x14ac:dyDescent="0.25">
      <c r="A6" s="38"/>
      <c r="B6" s="38"/>
      <c r="C6" s="18"/>
      <c r="D6" s="38"/>
      <c r="E6" s="38"/>
      <c r="F6" s="18"/>
    </row>
    <row r="7" spans="1:11" ht="22.5" customHeight="1" x14ac:dyDescent="0.25">
      <c r="A7" s="203" t="s">
        <v>1</v>
      </c>
      <c r="B7" s="205" t="s">
        <v>2</v>
      </c>
      <c r="C7" s="206" t="s">
        <v>3</v>
      </c>
      <c r="D7" s="207"/>
      <c r="E7" s="39" t="s">
        <v>4</v>
      </c>
      <c r="F7" s="19" t="s">
        <v>5</v>
      </c>
    </row>
    <row r="8" spans="1:11" ht="22.5" customHeight="1" x14ac:dyDescent="0.25">
      <c r="A8" s="204"/>
      <c r="B8" s="205"/>
      <c r="C8" s="19" t="s">
        <v>15</v>
      </c>
      <c r="D8" s="39" t="s">
        <v>6</v>
      </c>
      <c r="E8" s="39" t="s">
        <v>15</v>
      </c>
      <c r="F8" s="19" t="s">
        <v>7</v>
      </c>
    </row>
    <row r="9" spans="1:11" s="7" customFormat="1" ht="24" customHeight="1" x14ac:dyDescent="0.2">
      <c r="A9" s="4"/>
      <c r="B9" s="5" t="s">
        <v>8</v>
      </c>
      <c r="C9" s="26"/>
      <c r="D9" s="6"/>
      <c r="E9" s="6"/>
      <c r="F9" s="20">
        <f>SUM(F10:F30)</f>
        <v>98268750</v>
      </c>
      <c r="G9" s="69"/>
      <c r="H9" s="77" t="s">
        <v>42</v>
      </c>
    </row>
    <row r="10" spans="1:11" s="7" customFormat="1" ht="24" customHeight="1" x14ac:dyDescent="0.2">
      <c r="A10" s="16">
        <v>44204</v>
      </c>
      <c r="B10" s="9" t="s">
        <v>31</v>
      </c>
      <c r="C10" s="71">
        <v>75</v>
      </c>
      <c r="D10" s="10">
        <f>+C10*0.45</f>
        <v>33.75</v>
      </c>
      <c r="E10" s="10">
        <f>+G10*0.45</f>
        <v>101250</v>
      </c>
      <c r="F10" s="21">
        <f>+E10*C10</f>
        <v>7593750</v>
      </c>
      <c r="G10" s="69">
        <v>225000</v>
      </c>
      <c r="H10" s="7" t="s">
        <v>16</v>
      </c>
      <c r="I10" s="78">
        <f>329-C48</f>
        <v>287</v>
      </c>
      <c r="J10" s="11">
        <v>101250</v>
      </c>
      <c r="K10" s="12">
        <f>+J10*I10</f>
        <v>29058750</v>
      </c>
    </row>
    <row r="11" spans="1:11" s="7" customFormat="1" ht="24" customHeight="1" x14ac:dyDescent="0.2">
      <c r="A11" s="16">
        <v>44204</v>
      </c>
      <c r="B11" s="9" t="s">
        <v>22</v>
      </c>
      <c r="C11" s="71">
        <v>80</v>
      </c>
      <c r="D11" s="10">
        <f t="shared" ref="D11:D24" si="0">+C11*0.45</f>
        <v>36</v>
      </c>
      <c r="E11" s="63">
        <f t="shared" ref="E11:E24" si="1">+G11*0.45</f>
        <v>92250</v>
      </c>
      <c r="F11" s="21">
        <f>+E11*C11</f>
        <v>7380000</v>
      </c>
      <c r="G11" s="69">
        <v>205000</v>
      </c>
      <c r="H11" s="7" t="s">
        <v>17</v>
      </c>
      <c r="I11" s="78">
        <f>128-C49</f>
        <v>110</v>
      </c>
      <c r="J11" s="11">
        <v>96750</v>
      </c>
      <c r="K11" s="12">
        <f>+J11*I11</f>
        <v>10642500</v>
      </c>
    </row>
    <row r="12" spans="1:11" s="7" customFormat="1" ht="24" customHeight="1" x14ac:dyDescent="0.2">
      <c r="A12" s="16">
        <v>44204</v>
      </c>
      <c r="B12" s="9" t="s">
        <v>32</v>
      </c>
      <c r="C12" s="71">
        <v>40</v>
      </c>
      <c r="D12" s="10">
        <f t="shared" si="0"/>
        <v>18</v>
      </c>
      <c r="E12" s="63">
        <f t="shared" si="1"/>
        <v>184500</v>
      </c>
      <c r="F12" s="21">
        <f>+E12*C12</f>
        <v>7380000</v>
      </c>
      <c r="G12" s="69">
        <v>410000</v>
      </c>
      <c r="H12" s="7" t="s">
        <v>18</v>
      </c>
      <c r="I12" s="78">
        <f>167-C50</f>
        <v>155</v>
      </c>
      <c r="J12" s="11">
        <f>92250+2000</f>
        <v>94250</v>
      </c>
      <c r="K12" s="12">
        <f>+J12*I12</f>
        <v>14608750</v>
      </c>
    </row>
    <row r="13" spans="1:11" s="7" customFormat="1" ht="24" customHeight="1" x14ac:dyDescent="0.2">
      <c r="A13" s="16">
        <v>44212</v>
      </c>
      <c r="B13" s="9" t="s">
        <v>33</v>
      </c>
      <c r="C13" s="71">
        <v>140</v>
      </c>
      <c r="D13" s="10">
        <f t="shared" si="0"/>
        <v>63</v>
      </c>
      <c r="E13" s="63">
        <f t="shared" si="1"/>
        <v>101250</v>
      </c>
      <c r="F13" s="21">
        <f>+E13*C13</f>
        <v>14175000</v>
      </c>
      <c r="G13" s="69">
        <v>225000</v>
      </c>
      <c r="H13" s="7" t="s">
        <v>19</v>
      </c>
      <c r="I13" s="78">
        <v>102</v>
      </c>
      <c r="J13" s="11">
        <f>184500+2000</f>
        <v>186500</v>
      </c>
      <c r="K13" s="12">
        <f>+J13*I13</f>
        <v>19023000</v>
      </c>
    </row>
    <row r="14" spans="1:11" s="7" customFormat="1" ht="24" customHeight="1" x14ac:dyDescent="0.2">
      <c r="A14" s="16">
        <v>44212</v>
      </c>
      <c r="B14" s="9" t="s">
        <v>34</v>
      </c>
      <c r="C14" s="71">
        <v>50</v>
      </c>
      <c r="D14" s="10">
        <f t="shared" si="0"/>
        <v>22.5</v>
      </c>
      <c r="E14" s="63">
        <f t="shared" si="1"/>
        <v>96750</v>
      </c>
      <c r="F14" s="21">
        <f t="shared" ref="F14" si="2">+E14*C14</f>
        <v>4837500</v>
      </c>
      <c r="G14" s="69">
        <v>215000</v>
      </c>
      <c r="K14" s="12">
        <f>SUM(K10:K13)</f>
        <v>73333000</v>
      </c>
    </row>
    <row r="15" spans="1:11" s="7" customFormat="1" ht="24" customHeight="1" x14ac:dyDescent="0.2">
      <c r="A15" s="16">
        <v>44212</v>
      </c>
      <c r="B15" s="9" t="s">
        <v>24</v>
      </c>
      <c r="C15" s="71">
        <v>20</v>
      </c>
      <c r="D15" s="10">
        <f t="shared" si="0"/>
        <v>9</v>
      </c>
      <c r="E15" s="63">
        <f t="shared" si="1"/>
        <v>184500</v>
      </c>
      <c r="F15" s="21">
        <f>+E15*C15</f>
        <v>3690000</v>
      </c>
      <c r="G15" s="69">
        <v>410000</v>
      </c>
    </row>
    <row r="16" spans="1:11" s="7" customFormat="1" ht="24" customHeight="1" x14ac:dyDescent="0.2">
      <c r="A16" s="16">
        <v>44215</v>
      </c>
      <c r="B16" s="9" t="s">
        <v>33</v>
      </c>
      <c r="C16" s="71">
        <v>70</v>
      </c>
      <c r="D16" s="10">
        <f t="shared" si="0"/>
        <v>31.5</v>
      </c>
      <c r="E16" s="63">
        <f t="shared" si="1"/>
        <v>101250</v>
      </c>
      <c r="F16" s="21">
        <f>+E16*C16</f>
        <v>7087500</v>
      </c>
      <c r="G16" s="69">
        <v>225000</v>
      </c>
    </row>
    <row r="17" spans="1:14" s="7" customFormat="1" ht="24" customHeight="1" x14ac:dyDescent="0.2">
      <c r="A17" s="16">
        <v>44215</v>
      </c>
      <c r="B17" s="9" t="s">
        <v>35</v>
      </c>
      <c r="C17" s="71">
        <v>50</v>
      </c>
      <c r="D17" s="10">
        <f t="shared" si="0"/>
        <v>22.5</v>
      </c>
      <c r="E17" s="63">
        <f t="shared" si="1"/>
        <v>101250</v>
      </c>
      <c r="F17" s="21">
        <f t="shared" ref="F17:F30" si="3">+E17*C17</f>
        <v>5062500</v>
      </c>
      <c r="G17" s="69">
        <v>225000</v>
      </c>
    </row>
    <row r="18" spans="1:14" s="7" customFormat="1" ht="24" customHeight="1" x14ac:dyDescent="0.2">
      <c r="A18" s="16">
        <v>44215</v>
      </c>
      <c r="B18" s="9" t="s">
        <v>36</v>
      </c>
      <c r="C18" s="71">
        <v>10</v>
      </c>
      <c r="D18" s="10">
        <f t="shared" si="0"/>
        <v>4.5</v>
      </c>
      <c r="E18" s="63">
        <f t="shared" si="1"/>
        <v>184500</v>
      </c>
      <c r="F18" s="21">
        <f t="shared" si="3"/>
        <v>1845000</v>
      </c>
      <c r="G18" s="69">
        <v>410000</v>
      </c>
    </row>
    <row r="19" spans="1:14" s="35" customFormat="1" ht="24" customHeight="1" x14ac:dyDescent="0.2">
      <c r="A19" s="16">
        <v>44215</v>
      </c>
      <c r="B19" s="33" t="s">
        <v>37</v>
      </c>
      <c r="C19" s="71">
        <v>70</v>
      </c>
      <c r="D19" s="10">
        <f t="shared" si="0"/>
        <v>31.5</v>
      </c>
      <c r="E19" s="63">
        <f t="shared" si="1"/>
        <v>96750</v>
      </c>
      <c r="F19" s="34">
        <f>+E19*C19</f>
        <v>6772500</v>
      </c>
      <c r="G19" s="55">
        <v>215000</v>
      </c>
    </row>
    <row r="20" spans="1:14" s="35" customFormat="1" ht="24" customHeight="1" x14ac:dyDescent="0.2">
      <c r="A20" s="16">
        <v>44215</v>
      </c>
      <c r="B20" s="33" t="s">
        <v>32</v>
      </c>
      <c r="C20" s="71">
        <v>40</v>
      </c>
      <c r="D20" s="10">
        <f t="shared" si="0"/>
        <v>18</v>
      </c>
      <c r="E20" s="63">
        <f t="shared" si="1"/>
        <v>184500</v>
      </c>
      <c r="F20" s="34">
        <f t="shared" si="3"/>
        <v>7380000</v>
      </c>
      <c r="G20" s="55">
        <v>410000</v>
      </c>
    </row>
    <row r="21" spans="1:14" s="7" customFormat="1" ht="24" customHeight="1" x14ac:dyDescent="0.2">
      <c r="A21" s="16">
        <v>44226</v>
      </c>
      <c r="B21" s="9" t="s">
        <v>22</v>
      </c>
      <c r="C21" s="71">
        <v>120</v>
      </c>
      <c r="D21" s="10">
        <f t="shared" si="0"/>
        <v>54</v>
      </c>
      <c r="E21" s="63">
        <f t="shared" si="1"/>
        <v>92250</v>
      </c>
      <c r="F21" s="21">
        <f t="shared" si="3"/>
        <v>11070000</v>
      </c>
      <c r="G21" s="69">
        <v>205000</v>
      </c>
    </row>
    <row r="22" spans="1:14" s="7" customFormat="1" ht="24" customHeight="1" x14ac:dyDescent="0.2">
      <c r="A22" s="16">
        <v>44226</v>
      </c>
      <c r="B22" s="9" t="s">
        <v>23</v>
      </c>
      <c r="C22" s="71">
        <v>70</v>
      </c>
      <c r="D22" s="10">
        <f t="shared" si="0"/>
        <v>31.5</v>
      </c>
      <c r="E22" s="63">
        <f t="shared" si="1"/>
        <v>101250</v>
      </c>
      <c r="F22" s="21">
        <f t="shared" si="3"/>
        <v>7087500</v>
      </c>
      <c r="G22" s="69">
        <v>225000</v>
      </c>
    </row>
    <row r="23" spans="1:14" s="7" customFormat="1" ht="24" customHeight="1" x14ac:dyDescent="0.2">
      <c r="A23" s="16">
        <v>44226</v>
      </c>
      <c r="B23" s="9" t="s">
        <v>38</v>
      </c>
      <c r="C23" s="71">
        <v>40</v>
      </c>
      <c r="D23" s="10">
        <f t="shared" si="0"/>
        <v>18</v>
      </c>
      <c r="E23" s="63">
        <f t="shared" si="1"/>
        <v>96750</v>
      </c>
      <c r="F23" s="21">
        <f t="shared" si="3"/>
        <v>3870000</v>
      </c>
      <c r="G23" s="69">
        <v>215000</v>
      </c>
    </row>
    <row r="24" spans="1:14" s="7" customFormat="1" ht="24" customHeight="1" x14ac:dyDescent="0.2">
      <c r="A24" s="16">
        <v>44226</v>
      </c>
      <c r="B24" s="9" t="s">
        <v>39</v>
      </c>
      <c r="C24" s="71">
        <v>30</v>
      </c>
      <c r="D24" s="10">
        <f t="shared" si="0"/>
        <v>13.5</v>
      </c>
      <c r="E24" s="63">
        <f t="shared" si="1"/>
        <v>101250</v>
      </c>
      <c r="F24" s="21">
        <f>+E24*C24</f>
        <v>3037500</v>
      </c>
      <c r="G24" s="69">
        <v>225000</v>
      </c>
    </row>
    <row r="25" spans="1:14" s="7" customFormat="1" ht="24" customHeight="1" x14ac:dyDescent="0.2">
      <c r="A25" s="16"/>
      <c r="B25" s="9"/>
      <c r="C25" s="37"/>
      <c r="D25" s="10"/>
      <c r="E25" s="10"/>
      <c r="F25" s="21">
        <f t="shared" si="3"/>
        <v>0</v>
      </c>
      <c r="G25" s="69"/>
    </row>
    <row r="26" spans="1:14" s="7" customFormat="1" ht="24" customHeight="1" x14ac:dyDescent="0.2">
      <c r="A26" s="16"/>
      <c r="B26" s="9"/>
      <c r="C26" s="37"/>
      <c r="D26" s="10"/>
      <c r="E26" s="10"/>
      <c r="F26" s="21">
        <f t="shared" si="3"/>
        <v>0</v>
      </c>
      <c r="G26" s="69"/>
    </row>
    <row r="27" spans="1:14" s="7" customFormat="1" ht="24" customHeight="1" x14ac:dyDescent="0.2">
      <c r="A27" s="16"/>
      <c r="B27" s="9"/>
      <c r="C27" s="27"/>
      <c r="D27" s="10"/>
      <c r="E27" s="10"/>
      <c r="F27" s="21">
        <f t="shared" si="3"/>
        <v>0</v>
      </c>
      <c r="G27" s="69"/>
    </row>
    <row r="28" spans="1:14" s="7" customFormat="1" ht="24" customHeight="1" x14ac:dyDescent="0.2">
      <c r="A28" s="16"/>
      <c r="B28" s="9"/>
      <c r="C28" s="27"/>
      <c r="D28" s="10"/>
      <c r="E28" s="10"/>
      <c r="F28" s="21">
        <f t="shared" si="3"/>
        <v>0</v>
      </c>
      <c r="G28" s="69"/>
    </row>
    <row r="29" spans="1:14" s="7" customFormat="1" ht="24" customHeight="1" x14ac:dyDescent="0.2">
      <c r="A29" s="16"/>
      <c r="B29" s="9"/>
      <c r="C29" s="27"/>
      <c r="D29" s="10"/>
      <c r="E29" s="10"/>
      <c r="F29" s="21">
        <f t="shared" si="3"/>
        <v>0</v>
      </c>
      <c r="G29" s="69"/>
    </row>
    <row r="30" spans="1:14" s="7" customFormat="1" ht="24" customHeight="1" x14ac:dyDescent="0.2">
      <c r="A30" s="16"/>
      <c r="B30" s="9"/>
      <c r="C30" s="27"/>
      <c r="D30" s="10"/>
      <c r="E30" s="10"/>
      <c r="F30" s="21">
        <f t="shared" si="3"/>
        <v>0</v>
      </c>
      <c r="G30" s="69"/>
    </row>
    <row r="31" spans="1:14" s="7" customFormat="1" ht="24" customHeight="1" x14ac:dyDescent="0.2">
      <c r="A31" s="16"/>
      <c r="B31" s="30" t="s">
        <v>20</v>
      </c>
      <c r="C31" s="56">
        <f>SUM(C32:C46)</f>
        <v>178</v>
      </c>
      <c r="D31" s="10"/>
      <c r="E31" s="10"/>
      <c r="F31" s="36">
        <f>SUM(F32:F51)</f>
        <v>25449750</v>
      </c>
      <c r="G31" s="69"/>
      <c r="H31" s="72"/>
      <c r="I31" s="72"/>
      <c r="J31" s="70"/>
      <c r="K31" s="70"/>
      <c r="L31" s="70"/>
      <c r="M31" s="70"/>
      <c r="N31" s="70"/>
    </row>
    <row r="32" spans="1:14" s="7" customFormat="1" ht="24" customHeight="1" x14ac:dyDescent="0.2">
      <c r="A32" s="16">
        <v>44202</v>
      </c>
      <c r="B32" s="9" t="s">
        <v>16</v>
      </c>
      <c r="C32" s="27">
        <v>27</v>
      </c>
      <c r="D32" s="10">
        <f>+C32*0.45</f>
        <v>12.15</v>
      </c>
      <c r="E32" s="10">
        <f>+E24</f>
        <v>101250</v>
      </c>
      <c r="F32" s="21">
        <f>+E32*C32</f>
        <v>2733750</v>
      </c>
      <c r="G32" s="69" t="s">
        <v>21</v>
      </c>
      <c r="H32" s="70"/>
      <c r="I32" s="72"/>
      <c r="J32" s="70"/>
      <c r="K32" s="73"/>
      <c r="L32" s="74"/>
      <c r="M32" s="70"/>
      <c r="N32" s="70"/>
    </row>
    <row r="33" spans="1:14" s="7" customFormat="1" ht="24" customHeight="1" x14ac:dyDescent="0.2">
      <c r="A33" s="16"/>
      <c r="B33" s="9" t="s">
        <v>17</v>
      </c>
      <c r="C33" s="27">
        <v>2</v>
      </c>
      <c r="D33" s="63">
        <f t="shared" ref="D33:D50" si="4">+C33*0.45</f>
        <v>0.9</v>
      </c>
      <c r="E33" s="10">
        <f>+E23</f>
        <v>96750</v>
      </c>
      <c r="F33" s="21">
        <f t="shared" ref="F33:F50" si="5">+E33*C33</f>
        <v>193500</v>
      </c>
      <c r="G33" s="69" t="s">
        <v>21</v>
      </c>
      <c r="H33" s="70"/>
      <c r="I33" s="72"/>
      <c r="J33" s="70"/>
      <c r="K33" s="73"/>
      <c r="L33" s="74"/>
      <c r="M33" s="70"/>
      <c r="N33" s="70"/>
    </row>
    <row r="34" spans="1:14" s="7" customFormat="1" ht="24" customHeight="1" x14ac:dyDescent="0.2">
      <c r="A34" s="16"/>
      <c r="B34" s="9" t="s">
        <v>18</v>
      </c>
      <c r="C34" s="27">
        <v>9</v>
      </c>
      <c r="D34" s="63">
        <f t="shared" si="4"/>
        <v>4.05</v>
      </c>
      <c r="E34" s="10">
        <f>+E21</f>
        <v>92250</v>
      </c>
      <c r="F34" s="21">
        <f t="shared" si="5"/>
        <v>830250</v>
      </c>
      <c r="G34" s="69" t="s">
        <v>21</v>
      </c>
      <c r="H34" s="70"/>
      <c r="I34" s="72"/>
      <c r="J34" s="70"/>
      <c r="K34" s="73"/>
      <c r="L34" s="74"/>
      <c r="M34" s="70"/>
      <c r="N34" s="70"/>
    </row>
    <row r="35" spans="1:14" s="7" customFormat="1" ht="24" customHeight="1" x14ac:dyDescent="0.2">
      <c r="A35" s="16"/>
      <c r="B35" s="9" t="s">
        <v>19</v>
      </c>
      <c r="C35" s="27">
        <v>5</v>
      </c>
      <c r="D35" s="63">
        <f t="shared" si="4"/>
        <v>2.25</v>
      </c>
      <c r="E35" s="10">
        <f>+E20</f>
        <v>184500</v>
      </c>
      <c r="F35" s="21">
        <f t="shared" si="5"/>
        <v>922500</v>
      </c>
      <c r="G35" s="69" t="s">
        <v>21</v>
      </c>
      <c r="H35" s="70"/>
      <c r="I35" s="72"/>
      <c r="J35" s="70"/>
      <c r="K35" s="73"/>
      <c r="L35" s="74"/>
      <c r="M35" s="70"/>
      <c r="N35" s="70"/>
    </row>
    <row r="36" spans="1:14" s="7" customFormat="1" ht="24" customHeight="1" x14ac:dyDescent="0.2">
      <c r="A36" s="16">
        <v>44205</v>
      </c>
      <c r="B36" s="9" t="s">
        <v>16</v>
      </c>
      <c r="C36" s="27">
        <v>18</v>
      </c>
      <c r="D36" s="63">
        <f t="shared" si="4"/>
        <v>8.1</v>
      </c>
      <c r="E36" s="10">
        <v>101250</v>
      </c>
      <c r="F36" s="21">
        <f t="shared" si="5"/>
        <v>1822500</v>
      </c>
      <c r="G36" s="69" t="s">
        <v>21</v>
      </c>
      <c r="H36" s="70"/>
      <c r="I36" s="70"/>
      <c r="J36" s="70"/>
      <c r="K36" s="70"/>
      <c r="L36" s="75"/>
      <c r="M36" s="70"/>
      <c r="N36" s="70"/>
    </row>
    <row r="37" spans="1:14" s="7" customFormat="1" ht="23.25" customHeight="1" x14ac:dyDescent="0.2">
      <c r="A37" s="16"/>
      <c r="B37" s="9" t="s">
        <v>17</v>
      </c>
      <c r="C37" s="27">
        <v>8</v>
      </c>
      <c r="D37" s="63">
        <f t="shared" si="4"/>
        <v>3.6</v>
      </c>
      <c r="E37" s="10">
        <v>96750</v>
      </c>
      <c r="F37" s="21">
        <f t="shared" si="5"/>
        <v>774000</v>
      </c>
      <c r="G37" s="69" t="s">
        <v>21</v>
      </c>
      <c r="H37" s="70"/>
      <c r="I37" s="70"/>
      <c r="J37" s="70"/>
      <c r="K37" s="70"/>
      <c r="L37" s="70"/>
      <c r="M37" s="70"/>
      <c r="N37" s="70"/>
    </row>
    <row r="38" spans="1:14" s="7" customFormat="1" ht="23.25" customHeight="1" x14ac:dyDescent="0.2">
      <c r="A38" s="16"/>
      <c r="B38" s="9" t="s">
        <v>18</v>
      </c>
      <c r="C38" s="27">
        <v>2</v>
      </c>
      <c r="D38" s="63">
        <f t="shared" si="4"/>
        <v>0.9</v>
      </c>
      <c r="E38" s="10">
        <v>92250</v>
      </c>
      <c r="F38" s="21">
        <f t="shared" si="5"/>
        <v>184500</v>
      </c>
      <c r="G38" s="69" t="s">
        <v>21</v>
      </c>
      <c r="H38" s="70"/>
      <c r="I38" s="70"/>
      <c r="J38" s="70"/>
      <c r="K38" s="70"/>
      <c r="L38" s="70"/>
      <c r="M38" s="70"/>
      <c r="N38" s="70"/>
    </row>
    <row r="39" spans="1:14" s="7" customFormat="1" ht="23.25" customHeight="1" x14ac:dyDescent="0.2">
      <c r="A39" s="16"/>
      <c r="B39" s="9" t="s">
        <v>19</v>
      </c>
      <c r="C39" s="27">
        <v>1</v>
      </c>
      <c r="D39" s="63">
        <f t="shared" si="4"/>
        <v>0.45</v>
      </c>
      <c r="E39" s="10">
        <v>184500</v>
      </c>
      <c r="F39" s="21">
        <f t="shared" si="5"/>
        <v>184500</v>
      </c>
      <c r="G39" s="69" t="s">
        <v>21</v>
      </c>
      <c r="H39" s="70"/>
      <c r="I39" s="70"/>
      <c r="J39" s="70"/>
      <c r="K39" s="70"/>
      <c r="L39" s="70"/>
      <c r="M39" s="70"/>
      <c r="N39" s="70"/>
    </row>
    <row r="40" spans="1:14" s="61" customFormat="1" ht="23.25" customHeight="1" x14ac:dyDescent="0.2">
      <c r="A40" s="64">
        <v>44215</v>
      </c>
      <c r="B40" s="62" t="s">
        <v>16</v>
      </c>
      <c r="C40" s="67">
        <v>25</v>
      </c>
      <c r="D40" s="63">
        <f t="shared" si="4"/>
        <v>11.25</v>
      </c>
      <c r="E40" s="63">
        <v>101250</v>
      </c>
      <c r="F40" s="66">
        <f t="shared" si="5"/>
        <v>2531250</v>
      </c>
      <c r="G40" s="69" t="s">
        <v>21</v>
      </c>
      <c r="H40" s="70"/>
      <c r="I40" s="70"/>
      <c r="J40" s="70"/>
      <c r="K40" s="70"/>
      <c r="L40" s="70"/>
      <c r="M40" s="70"/>
      <c r="N40" s="70"/>
    </row>
    <row r="41" spans="1:14" s="61" customFormat="1" ht="23.25" customHeight="1" x14ac:dyDescent="0.2">
      <c r="A41" s="64"/>
      <c r="B41" s="62" t="s">
        <v>17</v>
      </c>
      <c r="C41" s="67">
        <v>8</v>
      </c>
      <c r="D41" s="63">
        <f t="shared" si="4"/>
        <v>3.6</v>
      </c>
      <c r="E41" s="63">
        <v>96750</v>
      </c>
      <c r="F41" s="66">
        <f t="shared" si="5"/>
        <v>774000</v>
      </c>
      <c r="G41" s="69" t="s">
        <v>21</v>
      </c>
    </row>
    <row r="42" spans="1:14" s="61" customFormat="1" ht="23.25" customHeight="1" x14ac:dyDescent="0.2">
      <c r="A42" s="64"/>
      <c r="B42" s="62" t="s">
        <v>18</v>
      </c>
      <c r="C42" s="67">
        <v>6</v>
      </c>
      <c r="D42" s="63">
        <f t="shared" si="4"/>
        <v>2.7</v>
      </c>
      <c r="E42" s="63">
        <v>92250</v>
      </c>
      <c r="F42" s="66">
        <f t="shared" si="5"/>
        <v>553500</v>
      </c>
      <c r="G42" s="69" t="s">
        <v>21</v>
      </c>
    </row>
    <row r="43" spans="1:14" s="61" customFormat="1" ht="23.25" customHeight="1" x14ac:dyDescent="0.2">
      <c r="A43" s="64"/>
      <c r="B43" s="62" t="s">
        <v>19</v>
      </c>
      <c r="C43" s="67">
        <v>1</v>
      </c>
      <c r="D43" s="63">
        <f t="shared" si="4"/>
        <v>0.45</v>
      </c>
      <c r="E43" s="63">
        <v>184500</v>
      </c>
      <c r="F43" s="66">
        <f t="shared" si="5"/>
        <v>184500</v>
      </c>
      <c r="G43" s="69" t="s">
        <v>21</v>
      </c>
    </row>
    <row r="44" spans="1:14" s="61" customFormat="1" ht="23.25" customHeight="1" x14ac:dyDescent="0.2">
      <c r="A44" s="64">
        <v>44225</v>
      </c>
      <c r="B44" s="62" t="s">
        <v>16</v>
      </c>
      <c r="C44" s="67">
        <v>36</v>
      </c>
      <c r="D44" s="63">
        <f t="shared" si="4"/>
        <v>16.2</v>
      </c>
      <c r="E44" s="63">
        <v>101250</v>
      </c>
      <c r="F44" s="66">
        <f t="shared" si="5"/>
        <v>3645000</v>
      </c>
      <c r="G44" s="69" t="s">
        <v>21</v>
      </c>
    </row>
    <row r="45" spans="1:14" s="61" customFormat="1" ht="23.25" customHeight="1" x14ac:dyDescent="0.2">
      <c r="A45" s="64"/>
      <c r="B45" s="62" t="s">
        <v>17</v>
      </c>
      <c r="C45" s="67">
        <v>14</v>
      </c>
      <c r="D45" s="63">
        <f t="shared" si="4"/>
        <v>6.3</v>
      </c>
      <c r="E45" s="63">
        <v>96750</v>
      </c>
      <c r="F45" s="66">
        <f t="shared" si="5"/>
        <v>1354500</v>
      </c>
      <c r="G45" s="69" t="s">
        <v>21</v>
      </c>
    </row>
    <row r="46" spans="1:14" s="7" customFormat="1" ht="23.25" customHeight="1" x14ac:dyDescent="0.2">
      <c r="A46" s="16"/>
      <c r="B46" s="9" t="s">
        <v>18</v>
      </c>
      <c r="C46" s="27">
        <v>16</v>
      </c>
      <c r="D46" s="63">
        <f t="shared" si="4"/>
        <v>7.2</v>
      </c>
      <c r="E46" s="10">
        <v>92250</v>
      </c>
      <c r="F46" s="21">
        <f t="shared" si="5"/>
        <v>1476000</v>
      </c>
      <c r="G46" s="69" t="s">
        <v>21</v>
      </c>
    </row>
    <row r="47" spans="1:14" s="7" customFormat="1" ht="23.25" customHeight="1" x14ac:dyDescent="0.2">
      <c r="A47" s="16"/>
      <c r="B47" s="9" t="s">
        <v>19</v>
      </c>
      <c r="C47" s="27">
        <v>1</v>
      </c>
      <c r="D47" s="63">
        <f t="shared" si="4"/>
        <v>0.45</v>
      </c>
      <c r="E47" s="10">
        <v>184500</v>
      </c>
      <c r="F47" s="22">
        <f t="shared" si="5"/>
        <v>184500</v>
      </c>
      <c r="G47" s="69" t="s">
        <v>21</v>
      </c>
    </row>
    <row r="48" spans="1:14" s="61" customFormat="1" ht="23.25" customHeight="1" x14ac:dyDescent="0.2">
      <c r="A48" s="64">
        <v>44212</v>
      </c>
      <c r="B48" s="62" t="s">
        <v>16</v>
      </c>
      <c r="C48" s="67">
        <v>42</v>
      </c>
      <c r="D48" s="63">
        <f t="shared" si="4"/>
        <v>18.900000000000002</v>
      </c>
      <c r="E48" s="63">
        <f>+E44</f>
        <v>101250</v>
      </c>
      <c r="F48" s="22">
        <f t="shared" si="5"/>
        <v>4252500</v>
      </c>
      <c r="G48" s="69" t="s">
        <v>21</v>
      </c>
    </row>
    <row r="49" spans="1:7" s="61" customFormat="1" ht="23.25" customHeight="1" x14ac:dyDescent="0.2">
      <c r="A49" s="64"/>
      <c r="B49" s="62" t="s">
        <v>17</v>
      </c>
      <c r="C49" s="67">
        <v>18</v>
      </c>
      <c r="D49" s="63">
        <f t="shared" si="4"/>
        <v>8.1</v>
      </c>
      <c r="E49" s="63">
        <f>+E45</f>
        <v>96750</v>
      </c>
      <c r="F49" s="22">
        <f t="shared" si="5"/>
        <v>1741500</v>
      </c>
      <c r="G49" s="69" t="s">
        <v>21</v>
      </c>
    </row>
    <row r="50" spans="1:7" s="7" customFormat="1" ht="23.25" customHeight="1" x14ac:dyDescent="0.2">
      <c r="A50" s="16"/>
      <c r="B50" s="62" t="s">
        <v>18</v>
      </c>
      <c r="C50" s="27">
        <v>12</v>
      </c>
      <c r="D50" s="10">
        <f t="shared" si="4"/>
        <v>5.4</v>
      </c>
      <c r="E50" s="10">
        <f>+E46</f>
        <v>92250</v>
      </c>
      <c r="F50" s="22">
        <f t="shared" si="5"/>
        <v>1107000</v>
      </c>
      <c r="G50" s="69" t="s">
        <v>21</v>
      </c>
    </row>
    <row r="51" spans="1:7" s="7" customFormat="1" ht="23.25" customHeight="1" x14ac:dyDescent="0.2">
      <c r="A51" s="16"/>
      <c r="B51" s="62" t="s">
        <v>19</v>
      </c>
      <c r="C51" s="27"/>
      <c r="D51" s="10"/>
      <c r="E51" s="10"/>
      <c r="F51" s="22"/>
      <c r="G51" s="69"/>
    </row>
    <row r="52" spans="1:7" s="7" customFormat="1" ht="24" customHeight="1" x14ac:dyDescent="0.2">
      <c r="A52" s="16"/>
      <c r="B52" s="25" t="s">
        <v>25</v>
      </c>
      <c r="C52" s="27"/>
      <c r="D52" s="10"/>
      <c r="E52" s="10"/>
      <c r="F52" s="23">
        <f>SUM(F53:F56)</f>
        <v>514000</v>
      </c>
      <c r="G52" s="69"/>
    </row>
    <row r="53" spans="1:7" s="7" customFormat="1" ht="24" customHeight="1" x14ac:dyDescent="0.2">
      <c r="A53" s="16"/>
      <c r="B53" s="24" t="s">
        <v>40</v>
      </c>
      <c r="C53" s="27">
        <f>270-13</f>
        <v>257</v>
      </c>
      <c r="D53" s="10"/>
      <c r="E53" s="10">
        <v>2000</v>
      </c>
      <c r="F53" s="22">
        <f>+E53*C53</f>
        <v>514000</v>
      </c>
      <c r="G53" s="69"/>
    </row>
    <row r="54" spans="1:7" s="7" customFormat="1" ht="24" customHeight="1" x14ac:dyDescent="0.2">
      <c r="A54" s="16"/>
      <c r="B54" s="9"/>
      <c r="C54" s="27"/>
      <c r="D54" s="10"/>
      <c r="E54" s="10"/>
      <c r="F54" s="22">
        <f>+E54*C54</f>
        <v>0</v>
      </c>
      <c r="G54" s="69"/>
    </row>
    <row r="55" spans="1:7" s="7" customFormat="1" ht="24" customHeight="1" x14ac:dyDescent="0.2">
      <c r="A55" s="3"/>
      <c r="B55" s="9"/>
      <c r="C55" s="28"/>
      <c r="D55" s="10"/>
      <c r="E55" s="10"/>
      <c r="F55" s="22">
        <f>+E55*C55</f>
        <v>0</v>
      </c>
      <c r="G55" s="69"/>
    </row>
    <row r="56" spans="1:7" s="7" customFormat="1" ht="24" customHeight="1" x14ac:dyDescent="0.2">
      <c r="A56" s="8"/>
      <c r="B56" s="9"/>
      <c r="C56" s="28"/>
      <c r="D56" s="10"/>
      <c r="E56" s="22"/>
      <c r="F56" s="4"/>
      <c r="G56" s="69"/>
    </row>
    <row r="57" spans="1:7" s="7" customFormat="1" ht="24" customHeight="1" x14ac:dyDescent="0.2">
      <c r="A57" s="13"/>
      <c r="B57" s="14" t="s">
        <v>9</v>
      </c>
      <c r="C57" s="29"/>
      <c r="D57" s="15">
        <f>SUM(D54:D56)</f>
        <v>0</v>
      </c>
      <c r="E57" s="15"/>
      <c r="F57" s="15">
        <f>+F9-F31+F52</f>
        <v>73333000</v>
      </c>
      <c r="G57" s="69"/>
    </row>
    <row r="58" spans="1:7" x14ac:dyDescent="0.25">
      <c r="C58" s="208" t="s">
        <v>41</v>
      </c>
      <c r="D58" s="208"/>
      <c r="E58" s="208"/>
      <c r="F58" s="208"/>
    </row>
    <row r="59" spans="1:7" x14ac:dyDescent="0.25">
      <c r="D59" s="201" t="s">
        <v>10</v>
      </c>
      <c r="E59" s="201"/>
      <c r="F59" s="201"/>
    </row>
    <row r="62" spans="1:7" x14ac:dyDescent="0.25">
      <c r="C62" s="17"/>
      <c r="D62" s="201" t="s">
        <v>11</v>
      </c>
      <c r="E62" s="201"/>
      <c r="F62" s="201"/>
    </row>
    <row r="64" spans="1:7" x14ac:dyDescent="0.25">
      <c r="C64" s="17"/>
      <c r="D64" s="201"/>
      <c r="E64" s="201"/>
      <c r="F64" s="201"/>
    </row>
  </sheetData>
  <autoFilter ref="A9:F59"/>
  <mergeCells count="9">
    <mergeCell ref="D59:F59"/>
    <mergeCell ref="D62:F62"/>
    <mergeCell ref="D64:F64"/>
    <mergeCell ref="A4:F4"/>
    <mergeCell ref="A5:F5"/>
    <mergeCell ref="A7:A8"/>
    <mergeCell ref="B7:B8"/>
    <mergeCell ref="C7:D7"/>
    <mergeCell ref="C58:F58"/>
  </mergeCells>
  <pageMargins left="0.2" right="0.2" top="0.37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opLeftCell="A4" workbookViewId="0">
      <selection activeCell="E13" sqref="E13"/>
    </sheetView>
  </sheetViews>
  <sheetFormatPr defaultRowHeight="15" x14ac:dyDescent="0.25"/>
  <cols>
    <col min="1" max="1" width="9.5703125" style="2" customWidth="1"/>
    <col min="2" max="2" width="26.5703125" style="2" customWidth="1"/>
    <col min="3" max="3" width="10.7109375" style="40" customWidth="1"/>
    <col min="4" max="4" width="10.42578125" style="2" customWidth="1"/>
    <col min="5" max="5" width="12.42578125" style="2" customWidth="1"/>
    <col min="6" max="6" width="15.42578125" style="65" customWidth="1"/>
    <col min="7" max="7" width="9.85546875" style="65" bestFit="1" customWidth="1"/>
    <col min="8" max="8" width="33.140625" style="2" customWidth="1"/>
    <col min="9" max="9" width="9.140625" style="2"/>
    <col min="10" max="10" width="9.85546875" style="2" bestFit="1" customWidth="1"/>
    <col min="11" max="12" width="12" style="2" bestFit="1" customWidth="1"/>
    <col min="13" max="16384" width="9.140625" style="2"/>
  </cols>
  <sheetData>
    <row r="1" spans="1:11" x14ac:dyDescent="0.25">
      <c r="A1" s="1" t="s">
        <v>13</v>
      </c>
    </row>
    <row r="2" spans="1:11" x14ac:dyDescent="0.25">
      <c r="A2" s="1" t="s">
        <v>14</v>
      </c>
    </row>
    <row r="4" spans="1:11" ht="18.75" x14ac:dyDescent="0.3">
      <c r="A4" s="202" t="s">
        <v>0</v>
      </c>
      <c r="B4" s="202"/>
      <c r="C4" s="202"/>
      <c r="D4" s="202"/>
      <c r="E4" s="202"/>
      <c r="F4" s="202"/>
    </row>
    <row r="5" spans="1:11" ht="18.75" x14ac:dyDescent="0.3">
      <c r="A5" s="202" t="s">
        <v>12</v>
      </c>
      <c r="B5" s="202"/>
      <c r="C5" s="202"/>
      <c r="D5" s="202"/>
      <c r="E5" s="202"/>
      <c r="F5" s="202"/>
    </row>
    <row r="6" spans="1:11" x14ac:dyDescent="0.25">
      <c r="A6" s="79"/>
      <c r="B6" s="79"/>
      <c r="C6" s="18"/>
      <c r="D6" s="79"/>
      <c r="E6" s="79"/>
      <c r="F6" s="18"/>
    </row>
    <row r="7" spans="1:11" ht="22.5" customHeight="1" x14ac:dyDescent="0.25">
      <c r="A7" s="203" t="s">
        <v>1</v>
      </c>
      <c r="B7" s="205" t="s">
        <v>2</v>
      </c>
      <c r="C7" s="206" t="s">
        <v>3</v>
      </c>
      <c r="D7" s="207"/>
      <c r="E7" s="80" t="s">
        <v>4</v>
      </c>
      <c r="F7" s="19" t="s">
        <v>5</v>
      </c>
    </row>
    <row r="8" spans="1:11" ht="22.5" customHeight="1" x14ac:dyDescent="0.25">
      <c r="A8" s="204"/>
      <c r="B8" s="205"/>
      <c r="C8" s="19" t="s">
        <v>15</v>
      </c>
      <c r="D8" s="80" t="s">
        <v>6</v>
      </c>
      <c r="E8" s="80" t="s">
        <v>15</v>
      </c>
      <c r="F8" s="19" t="s">
        <v>7</v>
      </c>
    </row>
    <row r="9" spans="1:11" s="61" customFormat="1" ht="24" customHeight="1" x14ac:dyDescent="0.2">
      <c r="A9" s="4"/>
      <c r="B9" s="5" t="s">
        <v>8</v>
      </c>
      <c r="C9" s="26"/>
      <c r="D9" s="6"/>
      <c r="E9" s="6"/>
      <c r="F9" s="20">
        <f>SUM(F10:F30)</f>
        <v>405896750</v>
      </c>
      <c r="G9" s="69"/>
      <c r="H9" s="77" t="s">
        <v>42</v>
      </c>
    </row>
    <row r="10" spans="1:11" s="61" customFormat="1" ht="24" customHeight="1" x14ac:dyDescent="0.2">
      <c r="A10" s="64">
        <v>44253</v>
      </c>
      <c r="B10" s="62" t="s">
        <v>43</v>
      </c>
      <c r="C10" s="67">
        <f>2*75</f>
        <v>150</v>
      </c>
      <c r="D10" s="63">
        <f t="shared" ref="D10:D16" si="0">+C10*0.45</f>
        <v>67.5</v>
      </c>
      <c r="E10" s="63">
        <v>101250</v>
      </c>
      <c r="F10" s="66">
        <f>+E10*C10</f>
        <v>15187500</v>
      </c>
      <c r="G10" s="69"/>
      <c r="H10" s="61" t="s">
        <v>16</v>
      </c>
      <c r="I10" s="78">
        <f>329-C48</f>
        <v>329</v>
      </c>
      <c r="J10" s="11">
        <v>101250</v>
      </c>
      <c r="K10" s="12">
        <f>+J10*I10</f>
        <v>33311250</v>
      </c>
    </row>
    <row r="11" spans="1:11" s="61" customFormat="1" ht="24" customHeight="1" x14ac:dyDescent="0.2">
      <c r="A11" s="64"/>
      <c r="B11" s="62" t="s">
        <v>44</v>
      </c>
      <c r="C11" s="67">
        <f>1*75</f>
        <v>75</v>
      </c>
      <c r="D11" s="63">
        <f t="shared" si="0"/>
        <v>33.75</v>
      </c>
      <c r="E11" s="63">
        <v>96750</v>
      </c>
      <c r="F11" s="66">
        <f>+E11*C11</f>
        <v>7256250</v>
      </c>
      <c r="G11" s="69"/>
      <c r="H11" s="61" t="s">
        <v>17</v>
      </c>
      <c r="I11" s="78">
        <f>128-C49</f>
        <v>128</v>
      </c>
      <c r="J11" s="11">
        <v>96750</v>
      </c>
      <c r="K11" s="12">
        <f>+J11*I11</f>
        <v>12384000</v>
      </c>
    </row>
    <row r="12" spans="1:11" s="61" customFormat="1" ht="24" customHeight="1" x14ac:dyDescent="0.2">
      <c r="A12" s="64"/>
      <c r="B12" s="62" t="s">
        <v>22</v>
      </c>
      <c r="C12" s="67">
        <f>2*40</f>
        <v>80</v>
      </c>
      <c r="D12" s="63">
        <f t="shared" si="0"/>
        <v>36</v>
      </c>
      <c r="E12" s="63">
        <f>92250+2000</f>
        <v>94250</v>
      </c>
      <c r="F12" s="66">
        <f>+E12*C12</f>
        <v>7540000</v>
      </c>
      <c r="G12" s="69"/>
      <c r="H12" s="61" t="s">
        <v>18</v>
      </c>
      <c r="I12" s="78">
        <f>167-C50</f>
        <v>167</v>
      </c>
      <c r="J12" s="11">
        <f>92250+2000</f>
        <v>94250</v>
      </c>
      <c r="K12" s="12">
        <f>+J12*I12</f>
        <v>15739750</v>
      </c>
    </row>
    <row r="13" spans="1:11" s="61" customFormat="1" ht="24" customHeight="1" x14ac:dyDescent="0.2">
      <c r="A13" s="64"/>
      <c r="B13" s="62" t="s">
        <v>32</v>
      </c>
      <c r="C13" s="67">
        <v>40</v>
      </c>
      <c r="D13" s="63">
        <f t="shared" si="0"/>
        <v>18</v>
      </c>
      <c r="E13" s="63">
        <f>184500+2000</f>
        <v>186500</v>
      </c>
      <c r="F13" s="66">
        <f>+E13*C13</f>
        <v>7460000</v>
      </c>
      <c r="G13" s="69"/>
      <c r="H13" s="61" t="s">
        <v>19</v>
      </c>
      <c r="I13" s="78">
        <v>102</v>
      </c>
      <c r="J13" s="11">
        <f>184500+2000</f>
        <v>186500</v>
      </c>
      <c r="K13" s="12">
        <f>+J13*I13</f>
        <v>19023000</v>
      </c>
    </row>
    <row r="14" spans="1:11" s="61" customFormat="1" ht="24" customHeight="1" x14ac:dyDescent="0.2">
      <c r="A14" s="64">
        <v>44253</v>
      </c>
      <c r="B14" s="62" t="s">
        <v>16</v>
      </c>
      <c r="C14" s="67">
        <v>3000</v>
      </c>
      <c r="D14" s="63">
        <f t="shared" si="0"/>
        <v>1350</v>
      </c>
      <c r="E14" s="63">
        <v>101250</v>
      </c>
      <c r="F14" s="66">
        <f t="shared" ref="F14" si="1">+E14*C14</f>
        <v>303750000</v>
      </c>
      <c r="G14" s="69"/>
      <c r="K14" s="12">
        <f>SUM(K10:K13)</f>
        <v>80458000</v>
      </c>
    </row>
    <row r="15" spans="1:11" s="61" customFormat="1" ht="24" customHeight="1" x14ac:dyDescent="0.2">
      <c r="A15" s="64"/>
      <c r="B15" s="62" t="s">
        <v>17</v>
      </c>
      <c r="C15" s="67">
        <v>476</v>
      </c>
      <c r="D15" s="63">
        <f t="shared" si="0"/>
        <v>214.20000000000002</v>
      </c>
      <c r="E15" s="63">
        <v>96750</v>
      </c>
      <c r="F15" s="66">
        <f>+E15*C15</f>
        <v>46053000</v>
      </c>
      <c r="G15" s="69">
        <f>+J12/0.45</f>
        <v>209444.44444444444</v>
      </c>
    </row>
    <row r="16" spans="1:11" s="61" customFormat="1" ht="24" customHeight="1" x14ac:dyDescent="0.2">
      <c r="A16" s="64"/>
      <c r="B16" s="62" t="s">
        <v>19</v>
      </c>
      <c r="C16" s="67">
        <v>100</v>
      </c>
      <c r="D16" s="63">
        <f t="shared" si="0"/>
        <v>45</v>
      </c>
      <c r="E16" s="63">
        <f>184500+2000</f>
        <v>186500</v>
      </c>
      <c r="F16" s="66">
        <f>+E16*C16</f>
        <v>18650000</v>
      </c>
      <c r="G16" s="69">
        <f>+E16/0.45</f>
        <v>414444.44444444444</v>
      </c>
    </row>
    <row r="17" spans="1:14" s="61" customFormat="1" ht="24" hidden="1" customHeight="1" x14ac:dyDescent="0.2">
      <c r="A17" s="64"/>
      <c r="B17" s="62"/>
      <c r="C17" s="71"/>
      <c r="D17" s="63"/>
      <c r="E17" s="63"/>
      <c r="F17" s="66">
        <f t="shared" ref="F17:F30" si="2">+E17*C17</f>
        <v>0</v>
      </c>
      <c r="G17" s="69"/>
    </row>
    <row r="18" spans="1:14" s="61" customFormat="1" ht="24" hidden="1" customHeight="1" x14ac:dyDescent="0.2">
      <c r="A18" s="64"/>
      <c r="B18" s="62"/>
      <c r="C18" s="71"/>
      <c r="D18" s="63"/>
      <c r="E18" s="63"/>
      <c r="F18" s="66">
        <f t="shared" si="2"/>
        <v>0</v>
      </c>
      <c r="G18" s="69"/>
    </row>
    <row r="19" spans="1:14" s="70" customFormat="1" ht="24" hidden="1" customHeight="1" x14ac:dyDescent="0.2">
      <c r="A19" s="64"/>
      <c r="B19" s="33"/>
      <c r="C19" s="71"/>
      <c r="D19" s="63"/>
      <c r="E19" s="63"/>
      <c r="F19" s="34">
        <f>+E19*C19</f>
        <v>0</v>
      </c>
      <c r="G19" s="55"/>
    </row>
    <row r="20" spans="1:14" s="70" customFormat="1" ht="24" hidden="1" customHeight="1" x14ac:dyDescent="0.2">
      <c r="A20" s="64"/>
      <c r="B20" s="33"/>
      <c r="C20" s="71"/>
      <c r="D20" s="63"/>
      <c r="E20" s="63"/>
      <c r="F20" s="34">
        <f t="shared" si="2"/>
        <v>0</v>
      </c>
      <c r="G20" s="55"/>
    </row>
    <row r="21" spans="1:14" s="61" customFormat="1" ht="24" hidden="1" customHeight="1" x14ac:dyDescent="0.2">
      <c r="A21" s="64"/>
      <c r="B21" s="62"/>
      <c r="C21" s="71"/>
      <c r="D21" s="63"/>
      <c r="E21" s="63"/>
      <c r="F21" s="66">
        <f t="shared" si="2"/>
        <v>0</v>
      </c>
      <c r="G21" s="69"/>
    </row>
    <row r="22" spans="1:14" s="61" customFormat="1" ht="24" hidden="1" customHeight="1" x14ac:dyDescent="0.2">
      <c r="A22" s="64"/>
      <c r="B22" s="62"/>
      <c r="C22" s="71"/>
      <c r="D22" s="63"/>
      <c r="E22" s="63"/>
      <c r="F22" s="66">
        <f t="shared" si="2"/>
        <v>0</v>
      </c>
      <c r="G22" s="69"/>
    </row>
    <row r="23" spans="1:14" s="61" customFormat="1" ht="24" hidden="1" customHeight="1" x14ac:dyDescent="0.2">
      <c r="A23" s="64"/>
      <c r="B23" s="62"/>
      <c r="C23" s="71"/>
      <c r="D23" s="63"/>
      <c r="E23" s="63"/>
      <c r="F23" s="66">
        <f t="shared" si="2"/>
        <v>0</v>
      </c>
      <c r="G23" s="69"/>
    </row>
    <row r="24" spans="1:14" s="61" customFormat="1" ht="24" hidden="1" customHeight="1" x14ac:dyDescent="0.2">
      <c r="A24" s="64"/>
      <c r="B24" s="62"/>
      <c r="C24" s="71"/>
      <c r="D24" s="63"/>
      <c r="E24" s="63"/>
      <c r="F24" s="66">
        <f>+E24*C24</f>
        <v>0</v>
      </c>
      <c r="G24" s="69"/>
    </row>
    <row r="25" spans="1:14" s="61" customFormat="1" ht="24" hidden="1" customHeight="1" x14ac:dyDescent="0.2">
      <c r="A25" s="64"/>
      <c r="B25" s="62"/>
      <c r="C25" s="71"/>
      <c r="D25" s="63"/>
      <c r="E25" s="63"/>
      <c r="F25" s="66">
        <f t="shared" si="2"/>
        <v>0</v>
      </c>
      <c r="G25" s="69"/>
    </row>
    <row r="26" spans="1:14" s="61" customFormat="1" ht="24" hidden="1" customHeight="1" x14ac:dyDescent="0.2">
      <c r="A26" s="64"/>
      <c r="B26" s="62"/>
      <c r="C26" s="71"/>
      <c r="D26" s="63"/>
      <c r="E26" s="63"/>
      <c r="F26" s="66">
        <f t="shared" si="2"/>
        <v>0</v>
      </c>
      <c r="G26" s="69"/>
    </row>
    <row r="27" spans="1:14" s="61" customFormat="1" ht="24" hidden="1" customHeight="1" x14ac:dyDescent="0.2">
      <c r="A27" s="64"/>
      <c r="B27" s="62"/>
      <c r="C27" s="67"/>
      <c r="D27" s="63"/>
      <c r="E27" s="63"/>
      <c r="F27" s="66">
        <f t="shared" si="2"/>
        <v>0</v>
      </c>
      <c r="G27" s="69"/>
    </row>
    <row r="28" spans="1:14" s="61" customFormat="1" ht="24" hidden="1" customHeight="1" x14ac:dyDescent="0.2">
      <c r="A28" s="64"/>
      <c r="B28" s="62"/>
      <c r="C28" s="67"/>
      <c r="D28" s="63"/>
      <c r="E28" s="63"/>
      <c r="F28" s="66">
        <f t="shared" si="2"/>
        <v>0</v>
      </c>
      <c r="G28" s="69"/>
    </row>
    <row r="29" spans="1:14" s="61" customFormat="1" ht="24" hidden="1" customHeight="1" x14ac:dyDescent="0.2">
      <c r="A29" s="64"/>
      <c r="B29" s="62"/>
      <c r="C29" s="67"/>
      <c r="D29" s="63"/>
      <c r="E29" s="63"/>
      <c r="F29" s="66">
        <f t="shared" si="2"/>
        <v>0</v>
      </c>
      <c r="G29" s="69"/>
    </row>
    <row r="30" spans="1:14" s="61" customFormat="1" ht="24" hidden="1" customHeight="1" x14ac:dyDescent="0.2">
      <c r="A30" s="64"/>
      <c r="B30" s="62"/>
      <c r="C30" s="67"/>
      <c r="D30" s="63"/>
      <c r="E30" s="63"/>
      <c r="F30" s="66">
        <f t="shared" si="2"/>
        <v>0</v>
      </c>
      <c r="G30" s="69"/>
    </row>
    <row r="31" spans="1:14" s="61" customFormat="1" ht="24" customHeight="1" x14ac:dyDescent="0.2">
      <c r="A31" s="64"/>
      <c r="B31" s="30" t="s">
        <v>20</v>
      </c>
      <c r="C31" s="56">
        <f>SUM(C32:C46)</f>
        <v>845</v>
      </c>
      <c r="D31" s="63"/>
      <c r="E31" s="63"/>
      <c r="F31" s="36">
        <f>SUM(F32:F51)</f>
        <v>86543250</v>
      </c>
      <c r="G31" s="69"/>
      <c r="H31" s="72"/>
      <c r="I31" s="72"/>
      <c r="J31" s="70"/>
      <c r="K31" s="70"/>
      <c r="L31" s="70"/>
      <c r="M31" s="70"/>
      <c r="N31" s="70"/>
    </row>
    <row r="32" spans="1:14" s="61" customFormat="1" ht="24" customHeight="1" x14ac:dyDescent="0.2">
      <c r="A32" s="64">
        <v>44235</v>
      </c>
      <c r="B32" s="62" t="s">
        <v>16</v>
      </c>
      <c r="C32" s="67">
        <v>50</v>
      </c>
      <c r="D32" s="63">
        <f>+C32*0.45</f>
        <v>22.5</v>
      </c>
      <c r="E32" s="63">
        <v>101250</v>
      </c>
      <c r="F32" s="66">
        <f>+E32*C32</f>
        <v>5062500</v>
      </c>
      <c r="G32" s="69" t="s">
        <v>21</v>
      </c>
      <c r="H32" s="70"/>
      <c r="I32" s="72"/>
      <c r="J32" s="70"/>
      <c r="K32" s="73"/>
      <c r="L32" s="74"/>
      <c r="M32" s="70"/>
      <c r="N32" s="70"/>
    </row>
    <row r="33" spans="1:14" s="61" customFormat="1" ht="24" customHeight="1" x14ac:dyDescent="0.2">
      <c r="A33" s="64"/>
      <c r="B33" s="62" t="s">
        <v>17</v>
      </c>
      <c r="C33" s="67">
        <v>21</v>
      </c>
      <c r="D33" s="63">
        <f t="shared" ref="D33:D39" si="3">+C33*0.45</f>
        <v>9.4500000000000011</v>
      </c>
      <c r="E33" s="63">
        <v>96750</v>
      </c>
      <c r="F33" s="66">
        <f t="shared" ref="F33:F50" si="4">+E33*C33</f>
        <v>2031750</v>
      </c>
      <c r="G33" s="69" t="s">
        <v>21</v>
      </c>
      <c r="H33" s="70"/>
      <c r="I33" s="72"/>
      <c r="J33" s="70"/>
      <c r="K33" s="73"/>
      <c r="L33" s="74"/>
      <c r="M33" s="70"/>
      <c r="N33" s="70"/>
    </row>
    <row r="34" spans="1:14" s="61" customFormat="1" ht="24" customHeight="1" x14ac:dyDescent="0.2">
      <c r="A34" s="64"/>
      <c r="B34" s="62" t="s">
        <v>18</v>
      </c>
      <c r="C34" s="67">
        <v>24</v>
      </c>
      <c r="D34" s="63">
        <f t="shared" si="3"/>
        <v>10.8</v>
      </c>
      <c r="E34" s="63">
        <f>92250+2000</f>
        <v>94250</v>
      </c>
      <c r="F34" s="66">
        <f t="shared" si="4"/>
        <v>2262000</v>
      </c>
      <c r="G34" s="69" t="s">
        <v>21</v>
      </c>
      <c r="H34" s="70"/>
      <c r="I34" s="72"/>
      <c r="J34" s="70"/>
      <c r="K34" s="73"/>
      <c r="L34" s="74"/>
      <c r="M34" s="70"/>
      <c r="N34" s="70"/>
    </row>
    <row r="35" spans="1:14" s="61" customFormat="1" ht="24" customHeight="1" x14ac:dyDescent="0.2">
      <c r="A35" s="64"/>
      <c r="B35" s="62" t="s">
        <v>19</v>
      </c>
      <c r="C35" s="67">
        <v>8</v>
      </c>
      <c r="D35" s="63">
        <f t="shared" si="3"/>
        <v>3.6</v>
      </c>
      <c r="E35" s="63">
        <f>184500+2000</f>
        <v>186500</v>
      </c>
      <c r="F35" s="66">
        <f t="shared" si="4"/>
        <v>1492000</v>
      </c>
      <c r="G35" s="69" t="s">
        <v>21</v>
      </c>
      <c r="H35" s="70"/>
      <c r="I35" s="72"/>
      <c r="J35" s="70"/>
      <c r="K35" s="73"/>
      <c r="L35" s="74"/>
      <c r="M35" s="70"/>
      <c r="N35" s="70"/>
    </row>
    <row r="36" spans="1:14" s="61" customFormat="1" ht="24" customHeight="1" x14ac:dyDescent="0.2">
      <c r="A36" s="64">
        <v>44231</v>
      </c>
      <c r="B36" s="62" t="s">
        <v>16</v>
      </c>
      <c r="C36" s="67">
        <v>713</v>
      </c>
      <c r="D36" s="63">
        <f t="shared" si="3"/>
        <v>320.85000000000002</v>
      </c>
      <c r="E36" s="63">
        <v>101250</v>
      </c>
      <c r="F36" s="66">
        <f t="shared" si="4"/>
        <v>72191250</v>
      </c>
      <c r="G36" s="69" t="s">
        <v>21</v>
      </c>
      <c r="H36" s="70"/>
      <c r="I36" s="70"/>
      <c r="J36" s="70"/>
      <c r="K36" s="70"/>
      <c r="L36" s="75"/>
      <c r="M36" s="70"/>
      <c r="N36" s="70"/>
    </row>
    <row r="37" spans="1:14" s="61" customFormat="1" ht="23.25" customHeight="1" x14ac:dyDescent="0.2">
      <c r="A37" s="64"/>
      <c r="B37" s="62" t="s">
        <v>17</v>
      </c>
      <c r="C37" s="67">
        <v>13</v>
      </c>
      <c r="D37" s="63">
        <f t="shared" si="3"/>
        <v>5.8500000000000005</v>
      </c>
      <c r="E37" s="63">
        <v>96750</v>
      </c>
      <c r="F37" s="66">
        <f t="shared" si="4"/>
        <v>1257750</v>
      </c>
      <c r="G37" s="69" t="s">
        <v>21</v>
      </c>
      <c r="H37" s="70"/>
      <c r="I37" s="70"/>
      <c r="J37" s="70"/>
      <c r="K37" s="70"/>
      <c r="L37" s="70"/>
      <c r="M37" s="70"/>
      <c r="N37" s="70"/>
    </row>
    <row r="38" spans="1:14" s="61" customFormat="1" ht="23.25" customHeight="1" x14ac:dyDescent="0.2">
      <c r="A38" s="64"/>
      <c r="B38" s="62" t="s">
        <v>18</v>
      </c>
      <c r="C38" s="67">
        <v>8</v>
      </c>
      <c r="D38" s="63">
        <f t="shared" si="3"/>
        <v>3.6</v>
      </c>
      <c r="E38" s="63">
        <f>92250+2000</f>
        <v>94250</v>
      </c>
      <c r="F38" s="66">
        <f t="shared" si="4"/>
        <v>754000</v>
      </c>
      <c r="G38" s="69" t="s">
        <v>21</v>
      </c>
      <c r="H38" s="70"/>
      <c r="I38" s="70"/>
      <c r="J38" s="70"/>
      <c r="K38" s="70"/>
      <c r="L38" s="70"/>
      <c r="M38" s="70"/>
      <c r="N38" s="70"/>
    </row>
    <row r="39" spans="1:14" s="61" customFormat="1" ht="23.25" customHeight="1" x14ac:dyDescent="0.2">
      <c r="A39" s="64"/>
      <c r="B39" s="62" t="s">
        <v>19</v>
      </c>
      <c r="C39" s="67">
        <v>8</v>
      </c>
      <c r="D39" s="63">
        <f t="shared" si="3"/>
        <v>3.6</v>
      </c>
      <c r="E39" s="63">
        <f>184500+2000</f>
        <v>186500</v>
      </c>
      <c r="F39" s="66">
        <f t="shared" si="4"/>
        <v>1492000</v>
      </c>
      <c r="G39" s="69" t="s">
        <v>21</v>
      </c>
      <c r="H39" s="70"/>
      <c r="I39" s="70"/>
      <c r="J39" s="70"/>
      <c r="K39" s="70"/>
      <c r="L39" s="70"/>
      <c r="M39" s="70"/>
      <c r="N39" s="70"/>
    </row>
    <row r="40" spans="1:14" s="61" customFormat="1" ht="23.25" hidden="1" customHeight="1" x14ac:dyDescent="0.2">
      <c r="A40" s="64"/>
      <c r="B40" s="62"/>
      <c r="C40" s="67"/>
      <c r="D40" s="63"/>
      <c r="E40" s="63"/>
      <c r="F40" s="66">
        <f t="shared" si="4"/>
        <v>0</v>
      </c>
      <c r="G40" s="69" t="s">
        <v>21</v>
      </c>
      <c r="H40" s="70"/>
      <c r="I40" s="70"/>
      <c r="J40" s="70"/>
      <c r="K40" s="70"/>
      <c r="L40" s="70"/>
      <c r="M40" s="70"/>
      <c r="N40" s="70"/>
    </row>
    <row r="41" spans="1:14" s="61" customFormat="1" ht="23.25" hidden="1" customHeight="1" x14ac:dyDescent="0.2">
      <c r="A41" s="64"/>
      <c r="B41" s="62"/>
      <c r="C41" s="67"/>
      <c r="D41" s="63"/>
      <c r="E41" s="63"/>
      <c r="F41" s="66">
        <f t="shared" si="4"/>
        <v>0</v>
      </c>
      <c r="G41" s="69" t="s">
        <v>21</v>
      </c>
    </row>
    <row r="42" spans="1:14" s="61" customFormat="1" ht="23.25" hidden="1" customHeight="1" x14ac:dyDescent="0.2">
      <c r="A42" s="64"/>
      <c r="B42" s="62"/>
      <c r="C42" s="67"/>
      <c r="D42" s="63"/>
      <c r="E42" s="63"/>
      <c r="F42" s="66">
        <f t="shared" si="4"/>
        <v>0</v>
      </c>
      <c r="G42" s="69" t="s">
        <v>21</v>
      </c>
    </row>
    <row r="43" spans="1:14" s="61" customFormat="1" ht="23.25" hidden="1" customHeight="1" x14ac:dyDescent="0.2">
      <c r="A43" s="64"/>
      <c r="B43" s="62"/>
      <c r="C43" s="67"/>
      <c r="D43" s="63"/>
      <c r="E43" s="63"/>
      <c r="F43" s="66">
        <f t="shared" si="4"/>
        <v>0</v>
      </c>
      <c r="G43" s="69" t="s">
        <v>21</v>
      </c>
    </row>
    <row r="44" spans="1:14" s="61" customFormat="1" ht="23.25" hidden="1" customHeight="1" x14ac:dyDescent="0.2">
      <c r="A44" s="64"/>
      <c r="B44" s="62"/>
      <c r="C44" s="67"/>
      <c r="D44" s="63"/>
      <c r="E44" s="63"/>
      <c r="F44" s="66">
        <f t="shared" si="4"/>
        <v>0</v>
      </c>
      <c r="G44" s="69" t="s">
        <v>21</v>
      </c>
    </row>
    <row r="45" spans="1:14" s="61" customFormat="1" ht="23.25" hidden="1" customHeight="1" x14ac:dyDescent="0.2">
      <c r="A45" s="64"/>
      <c r="B45" s="62"/>
      <c r="C45" s="67"/>
      <c r="D45" s="63"/>
      <c r="E45" s="63"/>
      <c r="F45" s="66">
        <f t="shared" si="4"/>
        <v>0</v>
      </c>
      <c r="G45" s="69" t="s">
        <v>21</v>
      </c>
    </row>
    <row r="46" spans="1:14" s="61" customFormat="1" ht="23.25" hidden="1" customHeight="1" x14ac:dyDescent="0.2">
      <c r="A46" s="64"/>
      <c r="B46" s="62"/>
      <c r="C46" s="67"/>
      <c r="D46" s="63"/>
      <c r="E46" s="63"/>
      <c r="F46" s="66">
        <f t="shared" si="4"/>
        <v>0</v>
      </c>
      <c r="G46" s="69" t="s">
        <v>21</v>
      </c>
    </row>
    <row r="47" spans="1:14" s="61" customFormat="1" ht="23.25" hidden="1" customHeight="1" x14ac:dyDescent="0.2">
      <c r="A47" s="64"/>
      <c r="B47" s="62"/>
      <c r="C47" s="67"/>
      <c r="D47" s="63"/>
      <c r="E47" s="63"/>
      <c r="F47" s="22">
        <f t="shared" si="4"/>
        <v>0</v>
      </c>
      <c r="G47" s="69" t="s">
        <v>21</v>
      </c>
    </row>
    <row r="48" spans="1:14" s="61" customFormat="1" ht="23.25" hidden="1" customHeight="1" x14ac:dyDescent="0.2">
      <c r="A48" s="64"/>
      <c r="B48" s="62"/>
      <c r="C48" s="67"/>
      <c r="D48" s="63"/>
      <c r="E48" s="63"/>
      <c r="F48" s="22">
        <f t="shared" si="4"/>
        <v>0</v>
      </c>
      <c r="G48" s="69" t="s">
        <v>21</v>
      </c>
    </row>
    <row r="49" spans="1:7" s="61" customFormat="1" ht="23.25" hidden="1" customHeight="1" x14ac:dyDescent="0.2">
      <c r="A49" s="64"/>
      <c r="B49" s="62"/>
      <c r="C49" s="67"/>
      <c r="D49" s="63"/>
      <c r="E49" s="63"/>
      <c r="F49" s="22">
        <f t="shared" si="4"/>
        <v>0</v>
      </c>
      <c r="G49" s="69" t="s">
        <v>21</v>
      </c>
    </row>
    <row r="50" spans="1:7" s="61" customFormat="1" ht="23.25" hidden="1" customHeight="1" x14ac:dyDescent="0.2">
      <c r="A50" s="64"/>
      <c r="B50" s="62"/>
      <c r="C50" s="67"/>
      <c r="D50" s="63"/>
      <c r="E50" s="63"/>
      <c r="F50" s="22">
        <f t="shared" si="4"/>
        <v>0</v>
      </c>
      <c r="G50" s="69" t="s">
        <v>21</v>
      </c>
    </row>
    <row r="51" spans="1:7" s="61" customFormat="1" ht="23.25" hidden="1" customHeight="1" x14ac:dyDescent="0.2">
      <c r="A51" s="64"/>
      <c r="B51" s="62"/>
      <c r="C51" s="67"/>
      <c r="D51" s="63"/>
      <c r="E51" s="63"/>
      <c r="F51" s="22"/>
      <c r="G51" s="69"/>
    </row>
    <row r="52" spans="1:7" s="61" customFormat="1" ht="24" hidden="1" customHeight="1" x14ac:dyDescent="0.2">
      <c r="A52" s="64"/>
      <c r="B52" s="25" t="s">
        <v>25</v>
      </c>
      <c r="C52" s="67"/>
      <c r="D52" s="63"/>
      <c r="E52" s="63"/>
      <c r="F52" s="23">
        <f>SUM(F53:F56)</f>
        <v>0</v>
      </c>
      <c r="G52" s="69"/>
    </row>
    <row r="53" spans="1:7" s="61" customFormat="1" ht="24" hidden="1" customHeight="1" x14ac:dyDescent="0.2">
      <c r="A53" s="64"/>
      <c r="B53" s="24"/>
      <c r="C53" s="67"/>
      <c r="D53" s="63"/>
      <c r="E53" s="63"/>
      <c r="F53" s="22">
        <f>+E53*C53</f>
        <v>0</v>
      </c>
      <c r="G53" s="69"/>
    </row>
    <row r="54" spans="1:7" s="61" customFormat="1" ht="24" hidden="1" customHeight="1" x14ac:dyDescent="0.2">
      <c r="A54" s="64"/>
      <c r="B54" s="62"/>
      <c r="C54" s="67"/>
      <c r="D54" s="63"/>
      <c r="E54" s="63"/>
      <c r="F54" s="22">
        <f>+E54*C54</f>
        <v>0</v>
      </c>
      <c r="G54" s="69"/>
    </row>
    <row r="55" spans="1:7" s="61" customFormat="1" ht="24" hidden="1" customHeight="1" x14ac:dyDescent="0.2">
      <c r="A55" s="3"/>
      <c r="B55" s="62"/>
      <c r="C55" s="28"/>
      <c r="D55" s="63"/>
      <c r="E55" s="63"/>
      <c r="F55" s="22">
        <f>+E55*C55</f>
        <v>0</v>
      </c>
      <c r="G55" s="69"/>
    </row>
    <row r="56" spans="1:7" s="61" customFormat="1" ht="24" hidden="1" customHeight="1" x14ac:dyDescent="0.2">
      <c r="A56" s="8"/>
      <c r="B56" s="62"/>
      <c r="C56" s="28"/>
      <c r="D56" s="63"/>
      <c r="E56" s="22"/>
      <c r="F56" s="4"/>
      <c r="G56" s="69"/>
    </row>
    <row r="57" spans="1:7" s="61" customFormat="1" ht="24" customHeight="1" x14ac:dyDescent="0.2">
      <c r="A57" s="13"/>
      <c r="B57" s="14" t="s">
        <v>9</v>
      </c>
      <c r="C57" s="29"/>
      <c r="D57" s="15">
        <f>SUM(D54:D56)</f>
        <v>0</v>
      </c>
      <c r="E57" s="15"/>
      <c r="F57" s="15">
        <f>+F9-F31+F52</f>
        <v>319353500</v>
      </c>
      <c r="G57" s="69"/>
    </row>
    <row r="58" spans="1:7" x14ac:dyDescent="0.25">
      <c r="C58" s="208" t="s">
        <v>41</v>
      </c>
      <c r="D58" s="208"/>
      <c r="E58" s="208"/>
      <c r="F58" s="208"/>
    </row>
    <row r="59" spans="1:7" x14ac:dyDescent="0.25">
      <c r="D59" s="201" t="s">
        <v>10</v>
      </c>
      <c r="E59" s="201"/>
      <c r="F59" s="201"/>
    </row>
    <row r="62" spans="1:7" x14ac:dyDescent="0.25">
      <c r="C62" s="65"/>
      <c r="D62" s="201" t="s">
        <v>11</v>
      </c>
      <c r="E62" s="201"/>
      <c r="F62" s="201"/>
    </row>
    <row r="64" spans="1:7" x14ac:dyDescent="0.25">
      <c r="C64" s="65"/>
      <c r="D64" s="201"/>
      <c r="E64" s="201"/>
      <c r="F64" s="201"/>
    </row>
  </sheetData>
  <autoFilter ref="A9:F59"/>
  <mergeCells count="9">
    <mergeCell ref="D59:F59"/>
    <mergeCell ref="D62:F62"/>
    <mergeCell ref="D64:F64"/>
    <mergeCell ref="A4:F4"/>
    <mergeCell ref="A5:F5"/>
    <mergeCell ref="A7:A8"/>
    <mergeCell ref="B7:B8"/>
    <mergeCell ref="C7:D7"/>
    <mergeCell ref="C58:F58"/>
  </mergeCells>
  <pageMargins left="0.2" right="0.2" top="0.37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opLeftCell="A43" workbookViewId="0">
      <selection activeCell="G49" sqref="G49"/>
    </sheetView>
  </sheetViews>
  <sheetFormatPr defaultRowHeight="15.75" x14ac:dyDescent="0.25"/>
  <cols>
    <col min="1" max="1" width="8.5703125" style="84" customWidth="1"/>
    <col min="2" max="2" width="25.7109375" style="84" customWidth="1"/>
    <col min="3" max="3" width="9.85546875" style="85" customWidth="1"/>
    <col min="4" max="4" width="9.7109375" style="84" customWidth="1"/>
    <col min="5" max="5" width="12.42578125" style="84" customWidth="1"/>
    <col min="6" max="6" width="15.5703125" style="32" customWidth="1"/>
    <col min="7" max="7" width="7.42578125" style="32" customWidth="1"/>
    <col min="8" max="8" width="13.28515625" style="86" customWidth="1"/>
    <col min="9" max="9" width="26" style="87" bestFit="1" customWidth="1"/>
    <col min="10" max="10" width="10.7109375" style="88" customWidth="1"/>
    <col min="11" max="11" width="13.7109375" style="88" customWidth="1"/>
    <col min="12" max="12" width="13.7109375" style="87" customWidth="1"/>
    <col min="13" max="13" width="12" style="84" bestFit="1" customWidth="1"/>
    <col min="14" max="16384" width="9.140625" style="84"/>
  </cols>
  <sheetData>
    <row r="1" spans="1:12" x14ac:dyDescent="0.25">
      <c r="A1" s="83" t="s">
        <v>13</v>
      </c>
    </row>
    <row r="2" spans="1:12" x14ac:dyDescent="0.25">
      <c r="A2" s="83" t="s">
        <v>14</v>
      </c>
    </row>
    <row r="4" spans="1:12" ht="18.75" x14ac:dyDescent="0.3">
      <c r="A4" s="211" t="s">
        <v>0</v>
      </c>
      <c r="B4" s="211"/>
      <c r="C4" s="211"/>
      <c r="D4" s="211"/>
      <c r="E4" s="211"/>
      <c r="F4" s="211"/>
    </row>
    <row r="5" spans="1:12" ht="18.75" x14ac:dyDescent="0.3">
      <c r="A5" s="211" t="s">
        <v>12</v>
      </c>
      <c r="B5" s="211"/>
      <c r="C5" s="211"/>
      <c r="D5" s="211"/>
      <c r="E5" s="211"/>
      <c r="F5" s="211"/>
    </row>
    <row r="6" spans="1:12" x14ac:dyDescent="0.25">
      <c r="A6" s="89"/>
      <c r="B6" s="89"/>
      <c r="C6" s="90"/>
      <c r="D6" s="89"/>
      <c r="E6" s="89"/>
      <c r="F6" s="90"/>
    </row>
    <row r="7" spans="1:12" ht="22.5" customHeight="1" x14ac:dyDescent="0.25">
      <c r="A7" s="212" t="s">
        <v>1</v>
      </c>
      <c r="B7" s="214" t="s">
        <v>2</v>
      </c>
      <c r="C7" s="215" t="s">
        <v>3</v>
      </c>
      <c r="D7" s="216"/>
      <c r="E7" s="91" t="s">
        <v>4</v>
      </c>
      <c r="F7" s="92" t="s">
        <v>5</v>
      </c>
    </row>
    <row r="8" spans="1:12" ht="22.5" customHeight="1" x14ac:dyDescent="0.25">
      <c r="A8" s="213"/>
      <c r="B8" s="214"/>
      <c r="C8" s="92" t="s">
        <v>15</v>
      </c>
      <c r="D8" s="91" t="s">
        <v>6</v>
      </c>
      <c r="E8" s="91" t="s">
        <v>15</v>
      </c>
      <c r="F8" s="92" t="s">
        <v>7</v>
      </c>
    </row>
    <row r="9" spans="1:12" s="101" customFormat="1" ht="26.25" customHeight="1" x14ac:dyDescent="0.25">
      <c r="A9" s="93"/>
      <c r="B9" s="94" t="s">
        <v>8</v>
      </c>
      <c r="C9" s="95"/>
      <c r="D9" s="96"/>
      <c r="E9" s="96"/>
      <c r="F9" s="97">
        <f>SUM(F10:F18)</f>
        <v>90075000</v>
      </c>
      <c r="G9" s="98"/>
      <c r="H9" s="86"/>
      <c r="I9" s="99" t="s">
        <v>47</v>
      </c>
      <c r="J9" s="100">
        <f>+SUBTOTAL(9,J10:J52)</f>
        <v>169</v>
      </c>
      <c r="K9" s="100">
        <f>+SUBTOTAL(9,K10:K52)</f>
        <v>3452500</v>
      </c>
      <c r="L9" s="100">
        <f>+SUBTOTAL(9,L10:L52)</f>
        <v>56595250</v>
      </c>
    </row>
    <row r="10" spans="1:12" s="101" customFormat="1" ht="26.25" customHeight="1" x14ac:dyDescent="0.25">
      <c r="A10" s="102">
        <v>44259</v>
      </c>
      <c r="B10" s="103" t="s">
        <v>43</v>
      </c>
      <c r="C10" s="104">
        <v>150</v>
      </c>
      <c r="D10" s="105">
        <f t="shared" ref="D10:D18" si="0">+C10*0.45</f>
        <v>67.5</v>
      </c>
      <c r="E10" s="105">
        <v>101250</v>
      </c>
      <c r="F10" s="106">
        <f>+E10*C10</f>
        <v>15187500</v>
      </c>
      <c r="G10" s="98"/>
      <c r="H10" s="86">
        <v>44259</v>
      </c>
      <c r="I10" s="107" t="s">
        <v>48</v>
      </c>
      <c r="J10" s="88">
        <v>150</v>
      </c>
      <c r="K10" s="88">
        <v>101250</v>
      </c>
      <c r="L10" s="108">
        <f>+J10*K10</f>
        <v>15187500</v>
      </c>
    </row>
    <row r="11" spans="1:12" s="101" customFormat="1" ht="26.25" customHeight="1" x14ac:dyDescent="0.25">
      <c r="A11" s="102"/>
      <c r="B11" s="103" t="s">
        <v>44</v>
      </c>
      <c r="C11" s="104">
        <v>75</v>
      </c>
      <c r="D11" s="105">
        <f t="shared" si="0"/>
        <v>33.75</v>
      </c>
      <c r="E11" s="105">
        <v>96750</v>
      </c>
      <c r="F11" s="106">
        <f>+E11*C11</f>
        <v>7256250</v>
      </c>
      <c r="G11" s="98"/>
      <c r="H11" s="86"/>
      <c r="I11" s="107" t="s">
        <v>49</v>
      </c>
      <c r="J11" s="88">
        <v>75</v>
      </c>
      <c r="K11" s="88">
        <v>96750</v>
      </c>
      <c r="L11" s="108">
        <f t="shared" ref="L11:L52" si="1">+J11*K11</f>
        <v>7256250</v>
      </c>
    </row>
    <row r="12" spans="1:12" s="101" customFormat="1" ht="26.25" customHeight="1" x14ac:dyDescent="0.25">
      <c r="A12" s="102">
        <v>44267</v>
      </c>
      <c r="B12" s="103" t="s">
        <v>43</v>
      </c>
      <c r="C12" s="104">
        <v>150</v>
      </c>
      <c r="D12" s="105">
        <f t="shared" si="0"/>
        <v>67.5</v>
      </c>
      <c r="E12" s="105">
        <v>101250</v>
      </c>
      <c r="F12" s="106">
        <f>+E12*C12</f>
        <v>15187500</v>
      </c>
      <c r="G12" s="98"/>
      <c r="H12" s="86">
        <v>44267</v>
      </c>
      <c r="I12" s="107" t="s">
        <v>48</v>
      </c>
      <c r="J12" s="88">
        <v>150</v>
      </c>
      <c r="K12" s="88">
        <v>101250</v>
      </c>
      <c r="L12" s="108">
        <f t="shared" si="1"/>
        <v>15187500</v>
      </c>
    </row>
    <row r="13" spans="1:12" s="101" customFormat="1" ht="26.25" customHeight="1" x14ac:dyDescent="0.25">
      <c r="A13" s="102"/>
      <c r="B13" s="103" t="s">
        <v>44</v>
      </c>
      <c r="C13" s="104">
        <v>75</v>
      </c>
      <c r="D13" s="105">
        <f t="shared" si="0"/>
        <v>33.75</v>
      </c>
      <c r="E13" s="105">
        <v>96750</v>
      </c>
      <c r="F13" s="106">
        <f>+E13*C13</f>
        <v>7256250</v>
      </c>
      <c r="G13" s="98"/>
      <c r="H13" s="86"/>
      <c r="I13" s="107" t="s">
        <v>49</v>
      </c>
      <c r="J13" s="88">
        <v>75</v>
      </c>
      <c r="K13" s="88">
        <v>96750</v>
      </c>
      <c r="L13" s="108">
        <f t="shared" si="1"/>
        <v>7256250</v>
      </c>
    </row>
    <row r="14" spans="1:12" s="101" customFormat="1" ht="26.25" customHeight="1" x14ac:dyDescent="0.25">
      <c r="A14" s="102"/>
      <c r="B14" s="103" t="s">
        <v>22</v>
      </c>
      <c r="C14" s="104">
        <v>80</v>
      </c>
      <c r="D14" s="105">
        <f t="shared" si="0"/>
        <v>36</v>
      </c>
      <c r="E14" s="105">
        <v>94250</v>
      </c>
      <c r="F14" s="106">
        <f t="shared" ref="F14" si="2">+E14*C14</f>
        <v>7540000</v>
      </c>
      <c r="G14" s="98"/>
      <c r="H14" s="86"/>
      <c r="I14" s="107" t="s">
        <v>50</v>
      </c>
      <c r="J14" s="88">
        <v>40</v>
      </c>
      <c r="K14" s="88">
        <v>186500</v>
      </c>
      <c r="L14" s="108">
        <f t="shared" si="1"/>
        <v>7460000</v>
      </c>
    </row>
    <row r="15" spans="1:12" s="101" customFormat="1" ht="26.25" customHeight="1" x14ac:dyDescent="0.25">
      <c r="A15" s="102"/>
      <c r="B15" s="103" t="s">
        <v>32</v>
      </c>
      <c r="C15" s="104">
        <v>40</v>
      </c>
      <c r="D15" s="105">
        <f t="shared" si="0"/>
        <v>18</v>
      </c>
      <c r="E15" s="105">
        <v>186500</v>
      </c>
      <c r="F15" s="106">
        <f>+E15*C15</f>
        <v>7460000</v>
      </c>
      <c r="G15" s="98"/>
      <c r="H15" s="86"/>
      <c r="I15" s="107" t="s">
        <v>51</v>
      </c>
      <c r="J15" s="88">
        <v>80</v>
      </c>
      <c r="K15" s="88">
        <v>94250</v>
      </c>
      <c r="L15" s="108">
        <f t="shared" si="1"/>
        <v>7540000</v>
      </c>
    </row>
    <row r="16" spans="1:12" s="101" customFormat="1" ht="26.25" customHeight="1" x14ac:dyDescent="0.25">
      <c r="A16" s="102">
        <v>44284</v>
      </c>
      <c r="B16" s="103" t="s">
        <v>43</v>
      </c>
      <c r="C16" s="104">
        <v>150</v>
      </c>
      <c r="D16" s="105">
        <f t="shared" si="0"/>
        <v>67.5</v>
      </c>
      <c r="E16" s="105">
        <v>101250</v>
      </c>
      <c r="F16" s="106">
        <f>+E16*C16</f>
        <v>15187500</v>
      </c>
      <c r="G16" s="98"/>
      <c r="H16" s="86">
        <v>44284</v>
      </c>
      <c r="I16" s="107" t="s">
        <v>48</v>
      </c>
      <c r="J16" s="88">
        <v>150</v>
      </c>
      <c r="K16" s="88">
        <v>101250</v>
      </c>
      <c r="L16" s="108">
        <f t="shared" si="1"/>
        <v>15187500</v>
      </c>
    </row>
    <row r="17" spans="1:15" s="101" customFormat="1" ht="26.25" customHeight="1" x14ac:dyDescent="0.25">
      <c r="A17" s="102"/>
      <c r="B17" s="103" t="s">
        <v>22</v>
      </c>
      <c r="C17" s="104">
        <v>80</v>
      </c>
      <c r="D17" s="105">
        <f t="shared" si="0"/>
        <v>36</v>
      </c>
      <c r="E17" s="105">
        <v>94250</v>
      </c>
      <c r="F17" s="106">
        <f t="shared" ref="F17:F18" si="3">+E17*C17</f>
        <v>7540000</v>
      </c>
      <c r="G17" s="98"/>
      <c r="H17" s="86"/>
      <c r="I17" s="107" t="s">
        <v>50</v>
      </c>
      <c r="J17" s="88">
        <v>40</v>
      </c>
      <c r="K17" s="88">
        <v>186500</v>
      </c>
      <c r="L17" s="108">
        <f t="shared" si="1"/>
        <v>7460000</v>
      </c>
    </row>
    <row r="18" spans="1:15" s="101" customFormat="1" ht="26.25" customHeight="1" x14ac:dyDescent="0.25">
      <c r="A18" s="102"/>
      <c r="B18" s="103" t="s">
        <v>32</v>
      </c>
      <c r="C18" s="104">
        <v>40</v>
      </c>
      <c r="D18" s="105">
        <f t="shared" si="0"/>
        <v>18</v>
      </c>
      <c r="E18" s="105">
        <v>186500</v>
      </c>
      <c r="F18" s="106">
        <f t="shared" si="3"/>
        <v>7460000</v>
      </c>
      <c r="G18" s="98"/>
      <c r="H18" s="86"/>
      <c r="I18" s="107" t="s">
        <v>51</v>
      </c>
      <c r="J18" s="88">
        <v>80</v>
      </c>
      <c r="K18" s="88">
        <v>94250</v>
      </c>
      <c r="L18" s="108">
        <f t="shared" si="1"/>
        <v>7540000</v>
      </c>
    </row>
    <row r="19" spans="1:15" s="101" customFormat="1" ht="26.25" customHeight="1" x14ac:dyDescent="0.25">
      <c r="A19" s="102"/>
      <c r="B19" s="109" t="s">
        <v>20</v>
      </c>
      <c r="C19" s="110">
        <f>SUM(C20:C31)</f>
        <v>196</v>
      </c>
      <c r="D19" s="105"/>
      <c r="E19" s="105"/>
      <c r="F19" s="111">
        <f>SUM(F20:F40)</f>
        <v>33479750</v>
      </c>
      <c r="G19" s="98"/>
      <c r="H19" s="86" t="s">
        <v>52</v>
      </c>
      <c r="I19" s="112"/>
      <c r="J19" s="113"/>
      <c r="K19" s="113"/>
      <c r="L19" s="108"/>
      <c r="M19" s="114"/>
      <c r="N19" s="114"/>
      <c r="O19" s="114"/>
    </row>
    <row r="20" spans="1:15" s="101" customFormat="1" ht="26.25" customHeight="1" x14ac:dyDescent="0.25">
      <c r="A20" s="102">
        <v>44258</v>
      </c>
      <c r="B20" s="103" t="s">
        <v>16</v>
      </c>
      <c r="C20" s="104">
        <v>22</v>
      </c>
      <c r="D20" s="105">
        <f>+C20*0.45</f>
        <v>9.9</v>
      </c>
      <c r="E20" s="105">
        <v>101250</v>
      </c>
      <c r="F20" s="106">
        <f>+E20*C20</f>
        <v>2227500</v>
      </c>
      <c r="G20" s="98" t="s">
        <v>21</v>
      </c>
      <c r="H20" s="86">
        <v>44258</v>
      </c>
      <c r="I20" s="107" t="s">
        <v>48</v>
      </c>
      <c r="J20" s="113">
        <v>-22</v>
      </c>
      <c r="K20" s="88">
        <v>101250</v>
      </c>
      <c r="L20" s="108">
        <f t="shared" si="1"/>
        <v>-2227500</v>
      </c>
      <c r="M20" s="115"/>
      <c r="N20" s="114"/>
      <c r="O20" s="114"/>
    </row>
    <row r="21" spans="1:15" s="101" customFormat="1" ht="26.25" customHeight="1" x14ac:dyDescent="0.25">
      <c r="A21" s="102"/>
      <c r="B21" s="103" t="s">
        <v>17</v>
      </c>
      <c r="C21" s="104">
        <v>4</v>
      </c>
      <c r="D21" s="105">
        <f t="shared" ref="D21:D39" si="4">+C21*0.45</f>
        <v>1.8</v>
      </c>
      <c r="E21" s="105">
        <v>96750</v>
      </c>
      <c r="F21" s="106">
        <f t="shared" ref="F21:F39" si="5">+E21*C21</f>
        <v>387000</v>
      </c>
      <c r="G21" s="98" t="s">
        <v>21</v>
      </c>
      <c r="H21" s="86"/>
      <c r="I21" s="107" t="s">
        <v>49</v>
      </c>
      <c r="J21" s="113">
        <v>-4</v>
      </c>
      <c r="K21" s="88">
        <v>96750</v>
      </c>
      <c r="L21" s="108">
        <f t="shared" si="1"/>
        <v>-387000</v>
      </c>
      <c r="M21" s="115"/>
      <c r="N21" s="114"/>
      <c r="O21" s="114"/>
    </row>
    <row r="22" spans="1:15" s="101" customFormat="1" ht="26.25" customHeight="1" x14ac:dyDescent="0.25">
      <c r="A22" s="102"/>
      <c r="B22" s="103" t="s">
        <v>18</v>
      </c>
      <c r="C22" s="104">
        <v>10</v>
      </c>
      <c r="D22" s="105">
        <f t="shared" si="4"/>
        <v>4.5</v>
      </c>
      <c r="E22" s="105">
        <v>94250</v>
      </c>
      <c r="F22" s="106">
        <f t="shared" si="5"/>
        <v>942500</v>
      </c>
      <c r="G22" s="98" t="s">
        <v>21</v>
      </c>
      <c r="H22" s="86"/>
      <c r="I22" s="107" t="s">
        <v>50</v>
      </c>
      <c r="J22" s="113">
        <v>-1</v>
      </c>
      <c r="K22" s="88">
        <v>186500</v>
      </c>
      <c r="L22" s="108">
        <f t="shared" si="1"/>
        <v>-186500</v>
      </c>
      <c r="M22" s="115"/>
      <c r="N22" s="114"/>
      <c r="O22" s="114"/>
    </row>
    <row r="23" spans="1:15" s="101" customFormat="1" ht="26.25" customHeight="1" x14ac:dyDescent="0.25">
      <c r="A23" s="102"/>
      <c r="B23" s="103" t="s">
        <v>19</v>
      </c>
      <c r="C23" s="104">
        <v>1</v>
      </c>
      <c r="D23" s="105">
        <f t="shared" si="4"/>
        <v>0.45</v>
      </c>
      <c r="E23" s="105">
        <v>186500</v>
      </c>
      <c r="F23" s="106">
        <f t="shared" si="5"/>
        <v>186500</v>
      </c>
      <c r="G23" s="98" t="s">
        <v>21</v>
      </c>
      <c r="H23" s="86"/>
      <c r="I23" s="107" t="s">
        <v>51</v>
      </c>
      <c r="J23" s="113">
        <v>-10</v>
      </c>
      <c r="K23" s="88">
        <v>94250</v>
      </c>
      <c r="L23" s="108">
        <f t="shared" si="1"/>
        <v>-942500</v>
      </c>
      <c r="M23" s="115"/>
      <c r="N23" s="114"/>
      <c r="O23" s="114"/>
    </row>
    <row r="24" spans="1:15" s="101" customFormat="1" ht="26.25" customHeight="1" x14ac:dyDescent="0.25">
      <c r="A24" s="102">
        <v>44261</v>
      </c>
      <c r="B24" s="103" t="s">
        <v>16</v>
      </c>
      <c r="C24" s="104">
        <v>17</v>
      </c>
      <c r="D24" s="105">
        <f t="shared" si="4"/>
        <v>7.65</v>
      </c>
      <c r="E24" s="105">
        <v>101250</v>
      </c>
      <c r="F24" s="106">
        <f t="shared" si="5"/>
        <v>1721250</v>
      </c>
      <c r="G24" s="98" t="s">
        <v>21</v>
      </c>
      <c r="H24" s="86">
        <v>44261</v>
      </c>
      <c r="I24" s="107" t="s">
        <v>48</v>
      </c>
      <c r="J24" s="113">
        <v>-17</v>
      </c>
      <c r="K24" s="88">
        <v>101250</v>
      </c>
      <c r="L24" s="108">
        <f t="shared" si="1"/>
        <v>-1721250</v>
      </c>
      <c r="M24" s="116"/>
      <c r="N24" s="114"/>
      <c r="O24" s="114"/>
    </row>
    <row r="25" spans="1:15" s="101" customFormat="1" ht="26.25" customHeight="1" x14ac:dyDescent="0.25">
      <c r="A25" s="102"/>
      <c r="B25" s="103" t="s">
        <v>17</v>
      </c>
      <c r="C25" s="104">
        <v>11</v>
      </c>
      <c r="D25" s="105">
        <f t="shared" si="4"/>
        <v>4.95</v>
      </c>
      <c r="E25" s="105">
        <v>96750</v>
      </c>
      <c r="F25" s="106">
        <f t="shared" si="5"/>
        <v>1064250</v>
      </c>
      <c r="G25" s="98" t="s">
        <v>21</v>
      </c>
      <c r="H25" s="86"/>
      <c r="I25" s="107" t="s">
        <v>49</v>
      </c>
      <c r="J25" s="113">
        <v>-11</v>
      </c>
      <c r="K25" s="88">
        <v>96750</v>
      </c>
      <c r="L25" s="108">
        <f t="shared" si="1"/>
        <v>-1064250</v>
      </c>
      <c r="M25" s="114"/>
      <c r="N25" s="114"/>
      <c r="O25" s="114"/>
    </row>
    <row r="26" spans="1:15" s="101" customFormat="1" ht="26.25" customHeight="1" x14ac:dyDescent="0.25">
      <c r="A26" s="102"/>
      <c r="B26" s="103" t="s">
        <v>18</v>
      </c>
      <c r="C26" s="104">
        <v>23</v>
      </c>
      <c r="D26" s="105">
        <f t="shared" si="4"/>
        <v>10.35</v>
      </c>
      <c r="E26" s="105">
        <v>94250</v>
      </c>
      <c r="F26" s="106">
        <f t="shared" si="5"/>
        <v>2167750</v>
      </c>
      <c r="G26" s="98" t="s">
        <v>21</v>
      </c>
      <c r="H26" s="86"/>
      <c r="I26" s="107" t="s">
        <v>50</v>
      </c>
      <c r="J26" s="113">
        <v>-2</v>
      </c>
      <c r="K26" s="88">
        <v>186500</v>
      </c>
      <c r="L26" s="108">
        <f t="shared" si="1"/>
        <v>-373000</v>
      </c>
      <c r="M26" s="114"/>
      <c r="N26" s="114"/>
      <c r="O26" s="114"/>
    </row>
    <row r="27" spans="1:15" s="101" customFormat="1" ht="26.25" customHeight="1" x14ac:dyDescent="0.25">
      <c r="A27" s="102"/>
      <c r="B27" s="103" t="s">
        <v>19</v>
      </c>
      <c r="C27" s="104">
        <v>2</v>
      </c>
      <c r="D27" s="105">
        <f t="shared" si="4"/>
        <v>0.9</v>
      </c>
      <c r="E27" s="105">
        <v>186500</v>
      </c>
      <c r="F27" s="106">
        <f t="shared" si="5"/>
        <v>373000</v>
      </c>
      <c r="G27" s="98" t="s">
        <v>21</v>
      </c>
      <c r="H27" s="86"/>
      <c r="I27" s="107" t="s">
        <v>51</v>
      </c>
      <c r="J27" s="113">
        <v>-23</v>
      </c>
      <c r="K27" s="88">
        <v>94250</v>
      </c>
      <c r="L27" s="108">
        <f t="shared" si="1"/>
        <v>-2167750</v>
      </c>
      <c r="M27" s="114"/>
      <c r="N27" s="114"/>
      <c r="O27" s="114"/>
    </row>
    <row r="28" spans="1:15" s="101" customFormat="1" ht="26.25" customHeight="1" x14ac:dyDescent="0.25">
      <c r="A28" s="102">
        <v>44272</v>
      </c>
      <c r="B28" s="103" t="s">
        <v>16</v>
      </c>
      <c r="C28" s="104">
        <v>68</v>
      </c>
      <c r="D28" s="105">
        <f t="shared" si="4"/>
        <v>30.6</v>
      </c>
      <c r="E28" s="105">
        <v>101250</v>
      </c>
      <c r="F28" s="106">
        <f t="shared" si="5"/>
        <v>6885000</v>
      </c>
      <c r="G28" s="98" t="s">
        <v>21</v>
      </c>
      <c r="H28" s="86">
        <v>44272</v>
      </c>
      <c r="I28" s="107" t="s">
        <v>48</v>
      </c>
      <c r="J28" s="88">
        <v>-68</v>
      </c>
      <c r="K28" s="88">
        <v>101250</v>
      </c>
      <c r="L28" s="108">
        <f t="shared" si="1"/>
        <v>-6885000</v>
      </c>
      <c r="N28" s="114"/>
      <c r="O28" s="114"/>
    </row>
    <row r="29" spans="1:15" s="101" customFormat="1" ht="26.25" customHeight="1" x14ac:dyDescent="0.25">
      <c r="A29" s="102"/>
      <c r="B29" s="103" t="s">
        <v>17</v>
      </c>
      <c r="C29" s="104">
        <v>15</v>
      </c>
      <c r="D29" s="105">
        <f t="shared" si="4"/>
        <v>6.75</v>
      </c>
      <c r="E29" s="105">
        <v>96750</v>
      </c>
      <c r="F29" s="106">
        <f t="shared" si="5"/>
        <v>1451250</v>
      </c>
      <c r="G29" s="98" t="s">
        <v>21</v>
      </c>
      <c r="H29" s="86"/>
      <c r="I29" s="107" t="s">
        <v>49</v>
      </c>
      <c r="J29" s="88">
        <v>-15</v>
      </c>
      <c r="K29" s="88">
        <v>96750</v>
      </c>
      <c r="L29" s="108">
        <f t="shared" si="1"/>
        <v>-1451250</v>
      </c>
      <c r="M29" s="84"/>
    </row>
    <row r="30" spans="1:15" s="101" customFormat="1" ht="26.25" customHeight="1" x14ac:dyDescent="0.25">
      <c r="A30" s="102"/>
      <c r="B30" s="103" t="s">
        <v>18</v>
      </c>
      <c r="C30" s="104">
        <v>18</v>
      </c>
      <c r="D30" s="105">
        <f t="shared" si="4"/>
        <v>8.1</v>
      </c>
      <c r="E30" s="105">
        <v>94250</v>
      </c>
      <c r="F30" s="106">
        <f t="shared" si="5"/>
        <v>1696500</v>
      </c>
      <c r="G30" s="98" t="s">
        <v>21</v>
      </c>
      <c r="H30" s="86"/>
      <c r="I30" s="107" t="s">
        <v>50</v>
      </c>
      <c r="J30" s="88">
        <v>-5</v>
      </c>
      <c r="K30" s="88">
        <v>186500</v>
      </c>
      <c r="L30" s="108">
        <f t="shared" si="1"/>
        <v>-932500</v>
      </c>
      <c r="M30" s="84"/>
    </row>
    <row r="31" spans="1:15" s="101" customFormat="1" ht="26.25" customHeight="1" x14ac:dyDescent="0.25">
      <c r="A31" s="102"/>
      <c r="B31" s="103" t="s">
        <v>19</v>
      </c>
      <c r="C31" s="104">
        <v>5</v>
      </c>
      <c r="D31" s="105">
        <f t="shared" si="4"/>
        <v>2.25</v>
      </c>
      <c r="E31" s="105">
        <v>186500</v>
      </c>
      <c r="F31" s="106">
        <f t="shared" si="5"/>
        <v>932500</v>
      </c>
      <c r="G31" s="98" t="s">
        <v>21</v>
      </c>
      <c r="H31" s="86"/>
      <c r="I31" s="107" t="s">
        <v>51</v>
      </c>
      <c r="J31" s="88">
        <v>-18</v>
      </c>
      <c r="K31" s="88">
        <v>94250</v>
      </c>
      <c r="L31" s="108">
        <f t="shared" si="1"/>
        <v>-1696500</v>
      </c>
      <c r="M31" s="84"/>
    </row>
    <row r="32" spans="1:15" s="101" customFormat="1" ht="26.25" customHeight="1" x14ac:dyDescent="0.25">
      <c r="A32" s="117">
        <v>44279</v>
      </c>
      <c r="B32" s="103" t="s">
        <v>16</v>
      </c>
      <c r="C32" s="104">
        <v>24</v>
      </c>
      <c r="D32" s="105">
        <f t="shared" si="4"/>
        <v>10.8</v>
      </c>
      <c r="E32" s="105">
        <v>101250</v>
      </c>
      <c r="F32" s="106">
        <f t="shared" si="5"/>
        <v>2430000</v>
      </c>
      <c r="G32" s="98" t="s">
        <v>21</v>
      </c>
      <c r="H32" s="86"/>
      <c r="I32" s="107"/>
      <c r="J32" s="88"/>
      <c r="K32" s="88"/>
      <c r="L32" s="108"/>
      <c r="M32" s="84"/>
    </row>
    <row r="33" spans="1:13" s="101" customFormat="1" ht="26.25" customHeight="1" x14ac:dyDescent="0.25">
      <c r="A33" s="117"/>
      <c r="B33" s="103" t="s">
        <v>17</v>
      </c>
      <c r="C33" s="104">
        <v>23</v>
      </c>
      <c r="D33" s="105">
        <f t="shared" si="4"/>
        <v>10.35</v>
      </c>
      <c r="E33" s="105">
        <v>96750</v>
      </c>
      <c r="F33" s="106">
        <f t="shared" si="5"/>
        <v>2225250</v>
      </c>
      <c r="G33" s="98" t="s">
        <v>21</v>
      </c>
      <c r="H33" s="86"/>
      <c r="I33" s="107"/>
      <c r="J33" s="88"/>
      <c r="K33" s="88"/>
      <c r="L33" s="108"/>
      <c r="M33" s="84"/>
    </row>
    <row r="34" spans="1:13" s="101" customFormat="1" ht="26.25" customHeight="1" x14ac:dyDescent="0.25">
      <c r="A34" s="117"/>
      <c r="B34" s="103" t="s">
        <v>18</v>
      </c>
      <c r="C34" s="104">
        <v>26</v>
      </c>
      <c r="D34" s="105">
        <f t="shared" si="4"/>
        <v>11.700000000000001</v>
      </c>
      <c r="E34" s="105">
        <v>94250</v>
      </c>
      <c r="F34" s="106">
        <f t="shared" si="5"/>
        <v>2450500</v>
      </c>
      <c r="G34" s="98" t="s">
        <v>21</v>
      </c>
      <c r="H34" s="86"/>
      <c r="I34" s="107"/>
      <c r="J34" s="88"/>
      <c r="K34" s="88"/>
      <c r="L34" s="108"/>
      <c r="M34" s="84"/>
    </row>
    <row r="35" spans="1:13" s="101" customFormat="1" ht="26.25" customHeight="1" x14ac:dyDescent="0.25">
      <c r="A35" s="117"/>
      <c r="B35" s="103" t="s">
        <v>19</v>
      </c>
      <c r="C35" s="104">
        <v>8</v>
      </c>
      <c r="D35" s="105">
        <f t="shared" si="4"/>
        <v>3.6</v>
      </c>
      <c r="E35" s="105">
        <v>186500</v>
      </c>
      <c r="F35" s="106">
        <f t="shared" si="5"/>
        <v>1492000</v>
      </c>
      <c r="G35" s="98" t="s">
        <v>21</v>
      </c>
      <c r="H35" s="86"/>
      <c r="I35" s="107"/>
      <c r="J35" s="88"/>
      <c r="K35" s="88"/>
      <c r="L35" s="108"/>
      <c r="M35" s="84"/>
    </row>
    <row r="36" spans="1:13" s="101" customFormat="1" ht="26.25" customHeight="1" x14ac:dyDescent="0.25">
      <c r="A36" s="117">
        <v>44286</v>
      </c>
      <c r="B36" s="103" t="s">
        <v>16</v>
      </c>
      <c r="C36" s="104">
        <v>18</v>
      </c>
      <c r="D36" s="105">
        <f t="shared" si="4"/>
        <v>8.1</v>
      </c>
      <c r="E36" s="105">
        <v>101250</v>
      </c>
      <c r="F36" s="106">
        <f t="shared" si="5"/>
        <v>1822500</v>
      </c>
      <c r="G36" s="98" t="s">
        <v>21</v>
      </c>
      <c r="H36" s="86"/>
      <c r="I36" s="107"/>
      <c r="J36" s="88"/>
      <c r="K36" s="88"/>
      <c r="L36" s="108"/>
      <c r="M36" s="84"/>
    </row>
    <row r="37" spans="1:13" s="101" customFormat="1" ht="26.25" customHeight="1" x14ac:dyDescent="0.25">
      <c r="A37" s="117"/>
      <c r="B37" s="103" t="s">
        <v>17</v>
      </c>
      <c r="C37" s="104">
        <v>9</v>
      </c>
      <c r="D37" s="105">
        <f t="shared" si="4"/>
        <v>4.05</v>
      </c>
      <c r="E37" s="105">
        <v>96750</v>
      </c>
      <c r="F37" s="106">
        <f t="shared" si="5"/>
        <v>870750</v>
      </c>
      <c r="G37" s="98" t="s">
        <v>21</v>
      </c>
      <c r="H37" s="86"/>
      <c r="I37" s="107"/>
      <c r="J37" s="88"/>
      <c r="K37" s="88"/>
      <c r="L37" s="108"/>
      <c r="M37" s="84"/>
    </row>
    <row r="38" spans="1:13" s="101" customFormat="1" ht="26.25" customHeight="1" x14ac:dyDescent="0.25">
      <c r="A38" s="117"/>
      <c r="B38" s="103" t="s">
        <v>18</v>
      </c>
      <c r="C38" s="104">
        <v>9</v>
      </c>
      <c r="D38" s="105">
        <f t="shared" si="4"/>
        <v>4.05</v>
      </c>
      <c r="E38" s="105">
        <v>94250</v>
      </c>
      <c r="F38" s="106">
        <f t="shared" si="5"/>
        <v>848250</v>
      </c>
      <c r="G38" s="98" t="s">
        <v>21</v>
      </c>
      <c r="H38" s="86"/>
      <c r="I38" s="107"/>
      <c r="J38" s="88"/>
      <c r="K38" s="88"/>
      <c r="L38" s="108"/>
      <c r="M38" s="84"/>
    </row>
    <row r="39" spans="1:13" s="101" customFormat="1" ht="26.25" customHeight="1" x14ac:dyDescent="0.25">
      <c r="A39" s="117"/>
      <c r="B39" s="103" t="s">
        <v>19</v>
      </c>
      <c r="C39" s="104">
        <v>7</v>
      </c>
      <c r="D39" s="105">
        <f t="shared" si="4"/>
        <v>3.15</v>
      </c>
      <c r="E39" s="105">
        <v>186500</v>
      </c>
      <c r="F39" s="106">
        <f t="shared" si="5"/>
        <v>1305500</v>
      </c>
      <c r="G39" s="98" t="s">
        <v>21</v>
      </c>
      <c r="H39" s="86"/>
      <c r="I39" s="107"/>
      <c r="J39" s="88"/>
      <c r="K39" s="88"/>
      <c r="L39" s="108"/>
      <c r="M39" s="84"/>
    </row>
    <row r="40" spans="1:13" s="101" customFormat="1" ht="26.25" customHeight="1" x14ac:dyDescent="0.25">
      <c r="A40" s="117"/>
      <c r="B40" s="103"/>
      <c r="C40" s="104"/>
      <c r="D40" s="105"/>
      <c r="E40" s="105"/>
      <c r="F40" s="106"/>
      <c r="G40" s="98"/>
      <c r="H40" s="86"/>
      <c r="I40" s="107"/>
      <c r="J40" s="88"/>
      <c r="K40" s="88"/>
      <c r="L40" s="108"/>
      <c r="M40" s="84"/>
    </row>
    <row r="41" spans="1:13" s="101" customFormat="1" ht="26.25" customHeight="1" x14ac:dyDescent="0.25">
      <c r="A41" s="118"/>
      <c r="B41" s="119" t="s">
        <v>9</v>
      </c>
      <c r="C41" s="120"/>
      <c r="D41" s="121" t="e">
        <f>SUM(#REF!)</f>
        <v>#REF!</v>
      </c>
      <c r="E41" s="121"/>
      <c r="F41" s="121">
        <f>+F9-F19</f>
        <v>56595250</v>
      </c>
      <c r="G41" s="98"/>
      <c r="H41" s="122">
        <v>44264</v>
      </c>
      <c r="I41" s="123" t="s">
        <v>48</v>
      </c>
      <c r="J41" s="124">
        <v>-267</v>
      </c>
      <c r="K41" s="88"/>
      <c r="L41" s="108">
        <f>+J41*K41</f>
        <v>0</v>
      </c>
      <c r="M41" s="114" t="s">
        <v>53</v>
      </c>
    </row>
    <row r="42" spans="1:13" ht="23.25" customHeight="1" x14ac:dyDescent="0.25">
      <c r="C42" s="209" t="s">
        <v>46</v>
      </c>
      <c r="D42" s="209"/>
      <c r="E42" s="209"/>
      <c r="F42" s="209"/>
      <c r="H42" s="122"/>
      <c r="I42" s="123" t="s">
        <v>49</v>
      </c>
      <c r="J42" s="125">
        <v>-11</v>
      </c>
      <c r="L42" s="108">
        <f>+J42*K42</f>
        <v>0</v>
      </c>
      <c r="M42" s="114" t="s">
        <v>53</v>
      </c>
    </row>
    <row r="43" spans="1:13" ht="23.25" customHeight="1" x14ac:dyDescent="0.25">
      <c r="D43" s="210" t="s">
        <v>10</v>
      </c>
      <c r="E43" s="210"/>
      <c r="F43" s="210"/>
      <c r="H43" s="122"/>
      <c r="I43" s="123" t="s">
        <v>50</v>
      </c>
      <c r="J43" s="125">
        <v>-5</v>
      </c>
      <c r="L43" s="108">
        <f>+J43*K43</f>
        <v>0</v>
      </c>
      <c r="M43" s="114" t="s">
        <v>53</v>
      </c>
    </row>
    <row r="44" spans="1:13" ht="23.25" customHeight="1" x14ac:dyDescent="0.25">
      <c r="H44" s="122"/>
      <c r="I44" s="123" t="s">
        <v>51</v>
      </c>
      <c r="J44" s="125">
        <v>-68</v>
      </c>
      <c r="L44" s="108">
        <f>+J44*K44</f>
        <v>0</v>
      </c>
      <c r="M44" s="114" t="s">
        <v>53</v>
      </c>
    </row>
    <row r="45" spans="1:13" ht="23.25" customHeight="1" x14ac:dyDescent="0.25">
      <c r="H45" s="126">
        <v>44279</v>
      </c>
      <c r="I45" s="127" t="s">
        <v>48</v>
      </c>
      <c r="J45" s="128">
        <v>-24</v>
      </c>
      <c r="K45" s="88">
        <v>101250</v>
      </c>
      <c r="L45" s="108">
        <f t="shared" si="1"/>
        <v>-2430000</v>
      </c>
    </row>
    <row r="46" spans="1:13" ht="23.25" customHeight="1" x14ac:dyDescent="0.25">
      <c r="C46" s="32"/>
      <c r="D46" s="210" t="s">
        <v>11</v>
      </c>
      <c r="E46" s="210"/>
      <c r="F46" s="210"/>
      <c r="H46" s="126"/>
      <c r="I46" s="127" t="s">
        <v>49</v>
      </c>
      <c r="J46" s="128">
        <v>-23</v>
      </c>
      <c r="K46" s="88">
        <v>96750</v>
      </c>
      <c r="L46" s="108">
        <f t="shared" si="1"/>
        <v>-2225250</v>
      </c>
    </row>
    <row r="47" spans="1:13" ht="23.25" customHeight="1" x14ac:dyDescent="0.25">
      <c r="H47" s="126"/>
      <c r="I47" s="127" t="s">
        <v>50</v>
      </c>
      <c r="J47" s="128">
        <v>-8</v>
      </c>
      <c r="K47" s="88">
        <v>186500</v>
      </c>
      <c r="L47" s="108">
        <f t="shared" si="1"/>
        <v>-1492000</v>
      </c>
    </row>
    <row r="48" spans="1:13" ht="23.25" customHeight="1" x14ac:dyDescent="0.25">
      <c r="C48" s="32"/>
      <c r="D48" s="210"/>
      <c r="E48" s="210"/>
      <c r="F48" s="210"/>
      <c r="H48" s="126"/>
      <c r="I48" s="127" t="s">
        <v>51</v>
      </c>
      <c r="J48" s="128">
        <v>-26</v>
      </c>
      <c r="K48" s="88">
        <v>94250</v>
      </c>
      <c r="L48" s="108">
        <f t="shared" si="1"/>
        <v>-2450500</v>
      </c>
    </row>
    <row r="49" spans="3:12" ht="23.25" customHeight="1" x14ac:dyDescent="0.25">
      <c r="C49" s="84"/>
      <c r="F49" s="84"/>
      <c r="G49" s="84"/>
      <c r="H49" s="126">
        <v>44286</v>
      </c>
      <c r="I49" s="127" t="s">
        <v>48</v>
      </c>
      <c r="J49" s="128">
        <v>-18</v>
      </c>
      <c r="K49" s="88">
        <v>101250</v>
      </c>
      <c r="L49" s="108">
        <f t="shared" si="1"/>
        <v>-1822500</v>
      </c>
    </row>
    <row r="50" spans="3:12" ht="23.25" customHeight="1" x14ac:dyDescent="0.25">
      <c r="C50" s="84"/>
      <c r="F50" s="84"/>
      <c r="G50" s="84"/>
      <c r="H50" s="126"/>
      <c r="I50" s="127" t="s">
        <v>49</v>
      </c>
      <c r="J50" s="128">
        <v>-9</v>
      </c>
      <c r="K50" s="88">
        <v>96750</v>
      </c>
      <c r="L50" s="108">
        <f t="shared" si="1"/>
        <v>-870750</v>
      </c>
    </row>
    <row r="51" spans="3:12" ht="23.25" customHeight="1" x14ac:dyDescent="0.25">
      <c r="C51" s="84"/>
      <c r="F51" s="84"/>
      <c r="G51" s="84"/>
      <c r="H51" s="126"/>
      <c r="I51" s="127" t="s">
        <v>50</v>
      </c>
      <c r="J51" s="128">
        <v>-7</v>
      </c>
      <c r="K51" s="88">
        <v>186500</v>
      </c>
      <c r="L51" s="108">
        <f t="shared" si="1"/>
        <v>-1305500</v>
      </c>
    </row>
    <row r="52" spans="3:12" ht="24" customHeight="1" x14ac:dyDescent="0.25">
      <c r="C52" s="84"/>
      <c r="F52" s="84"/>
      <c r="G52" s="84"/>
      <c r="H52" s="126"/>
      <c r="I52" s="127" t="s">
        <v>51</v>
      </c>
      <c r="J52" s="128">
        <v>-9</v>
      </c>
      <c r="K52" s="88">
        <v>94250</v>
      </c>
      <c r="L52" s="108">
        <f t="shared" si="1"/>
        <v>-848250</v>
      </c>
    </row>
    <row r="53" spans="3:12" ht="24" customHeight="1" x14ac:dyDescent="0.25">
      <c r="C53" s="84"/>
      <c r="F53" s="84"/>
      <c r="G53" s="84"/>
    </row>
    <row r="54" spans="3:12" ht="24" customHeight="1" x14ac:dyDescent="0.25">
      <c r="C54" s="84"/>
      <c r="F54" s="84"/>
      <c r="G54" s="84"/>
    </row>
    <row r="55" spans="3:12" ht="24" customHeight="1" x14ac:dyDescent="0.25">
      <c r="C55" s="84"/>
      <c r="F55" s="84"/>
      <c r="G55" s="84"/>
      <c r="I55" s="87" t="s">
        <v>54</v>
      </c>
      <c r="J55" s="88" t="s">
        <v>55</v>
      </c>
    </row>
    <row r="56" spans="3:12" ht="24" customHeight="1" x14ac:dyDescent="0.25">
      <c r="C56" s="84"/>
      <c r="F56" s="84"/>
      <c r="G56" s="84"/>
      <c r="I56" s="129" t="s">
        <v>48</v>
      </c>
      <c r="J56" s="130">
        <f>34-J41</f>
        <v>301</v>
      </c>
      <c r="K56" s="130">
        <v>101250</v>
      </c>
      <c r="L56" s="131">
        <f>+J56*K56</f>
        <v>30476250</v>
      </c>
    </row>
    <row r="57" spans="3:12" ht="24" customHeight="1" x14ac:dyDescent="0.25">
      <c r="C57" s="84"/>
      <c r="F57" s="84"/>
      <c r="G57" s="84"/>
      <c r="I57" s="129" t="s">
        <v>49</v>
      </c>
      <c r="J57" s="130">
        <f>77-J42</f>
        <v>88</v>
      </c>
      <c r="K57" s="130">
        <v>96750</v>
      </c>
      <c r="L57" s="131">
        <f t="shared" ref="L57:L59" si="6">+J57*K57</f>
        <v>8514000</v>
      </c>
    </row>
    <row r="58" spans="3:12" x14ac:dyDescent="0.25">
      <c r="C58" s="84"/>
      <c r="F58" s="84"/>
      <c r="G58" s="84"/>
      <c r="I58" s="129" t="s">
        <v>50</v>
      </c>
      <c r="J58" s="130">
        <f>52-J43</f>
        <v>57</v>
      </c>
      <c r="K58" s="130">
        <v>186500</v>
      </c>
      <c r="L58" s="131">
        <f t="shared" si="6"/>
        <v>10630500</v>
      </c>
    </row>
    <row r="59" spans="3:12" x14ac:dyDescent="0.25">
      <c r="C59" s="84"/>
      <c r="F59" s="84"/>
      <c r="G59" s="84"/>
      <c r="I59" s="129" t="s">
        <v>51</v>
      </c>
      <c r="J59" s="130">
        <f>6-J44</f>
        <v>74</v>
      </c>
      <c r="K59" s="130">
        <v>94250</v>
      </c>
      <c r="L59" s="131">
        <f t="shared" si="6"/>
        <v>6974500</v>
      </c>
    </row>
    <row r="60" spans="3:12" x14ac:dyDescent="0.25">
      <c r="C60" s="84"/>
      <c r="F60" s="84"/>
      <c r="G60" s="84"/>
      <c r="I60" s="132"/>
      <c r="J60" s="130"/>
      <c r="K60" s="130"/>
      <c r="L60" s="131">
        <f>SUM(L56:L59)</f>
        <v>56595250</v>
      </c>
    </row>
    <row r="61" spans="3:12" x14ac:dyDescent="0.25">
      <c r="C61" s="84"/>
      <c r="F61" s="84"/>
      <c r="G61" s="84"/>
      <c r="I61" s="132"/>
      <c r="J61" s="130"/>
      <c r="K61" s="130"/>
      <c r="L61" s="132"/>
    </row>
    <row r="62" spans="3:12" x14ac:dyDescent="0.25">
      <c r="C62" s="84"/>
      <c r="F62" s="84"/>
      <c r="G62" s="84"/>
    </row>
    <row r="64" spans="3:12" x14ac:dyDescent="0.25">
      <c r="C64" s="84"/>
      <c r="F64" s="84"/>
      <c r="G64" s="84"/>
    </row>
  </sheetData>
  <autoFilter ref="A9:F59"/>
  <mergeCells count="9">
    <mergeCell ref="C42:F42"/>
    <mergeCell ref="D43:F43"/>
    <mergeCell ref="D46:F46"/>
    <mergeCell ref="D48:F48"/>
    <mergeCell ref="A4:F4"/>
    <mergeCell ref="A5:F5"/>
    <mergeCell ref="A7:A8"/>
    <mergeCell ref="B7:B8"/>
    <mergeCell ref="C7:D7"/>
  </mergeCells>
  <pageMargins left="0.2" right="0.2" top="0.37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opLeftCell="A37" workbookViewId="0">
      <selection activeCell="D48" sqref="D48:F48"/>
    </sheetView>
  </sheetViews>
  <sheetFormatPr defaultRowHeight="15.75" x14ac:dyDescent="0.25"/>
  <cols>
    <col min="1" max="1" width="8.5703125" style="84" customWidth="1"/>
    <col min="2" max="2" width="25.7109375" style="84" customWidth="1"/>
    <col min="3" max="3" width="9.85546875" style="85" customWidth="1"/>
    <col min="4" max="4" width="9.7109375" style="84" customWidth="1"/>
    <col min="5" max="5" width="12.42578125" style="84" customWidth="1"/>
    <col min="6" max="6" width="15.5703125" style="32" customWidth="1"/>
    <col min="7" max="7" width="7.42578125" style="32" customWidth="1"/>
    <col min="8" max="8" width="13.28515625" style="147" customWidth="1"/>
    <col min="9" max="9" width="26" style="107" bestFit="1" customWidth="1"/>
    <col min="10" max="10" width="10.7109375" style="88" customWidth="1"/>
    <col min="11" max="11" width="13.7109375" style="88" customWidth="1"/>
    <col min="12" max="12" width="13.7109375" style="107" customWidth="1"/>
    <col min="13" max="13" width="12" style="84" bestFit="1" customWidth="1"/>
    <col min="14" max="16384" width="9.140625" style="84"/>
  </cols>
  <sheetData>
    <row r="1" spans="1:12" x14ac:dyDescent="0.25">
      <c r="A1" s="83" t="s">
        <v>13</v>
      </c>
    </row>
    <row r="2" spans="1:12" x14ac:dyDescent="0.25">
      <c r="A2" s="83" t="s">
        <v>14</v>
      </c>
    </row>
    <row r="4" spans="1:12" ht="18.75" x14ac:dyDescent="0.3">
      <c r="A4" s="211" t="s">
        <v>0</v>
      </c>
      <c r="B4" s="211"/>
      <c r="C4" s="211"/>
      <c r="D4" s="211"/>
      <c r="E4" s="211"/>
      <c r="F4" s="211"/>
    </row>
    <row r="5" spans="1:12" ht="18.75" x14ac:dyDescent="0.3">
      <c r="A5" s="211" t="s">
        <v>12</v>
      </c>
      <c r="B5" s="211"/>
      <c r="C5" s="211"/>
      <c r="D5" s="211"/>
      <c r="E5" s="211"/>
      <c r="F5" s="211"/>
    </row>
    <row r="6" spans="1:12" x14ac:dyDescent="0.25">
      <c r="A6" s="140"/>
      <c r="B6" s="140"/>
      <c r="C6" s="90"/>
      <c r="D6" s="140"/>
      <c r="E6" s="140"/>
      <c r="F6" s="90"/>
    </row>
    <row r="7" spans="1:12" ht="22.5" customHeight="1" x14ac:dyDescent="0.25">
      <c r="A7" s="212" t="s">
        <v>1</v>
      </c>
      <c r="B7" s="214" t="s">
        <v>2</v>
      </c>
      <c r="C7" s="215" t="s">
        <v>3</v>
      </c>
      <c r="D7" s="216"/>
      <c r="E7" s="141" t="s">
        <v>4</v>
      </c>
      <c r="F7" s="92" t="s">
        <v>5</v>
      </c>
    </row>
    <row r="8" spans="1:12" ht="22.5" customHeight="1" x14ac:dyDescent="0.25">
      <c r="A8" s="213"/>
      <c r="B8" s="214"/>
      <c r="C8" s="92" t="s">
        <v>15</v>
      </c>
      <c r="D8" s="141" t="s">
        <v>6</v>
      </c>
      <c r="E8" s="141" t="s">
        <v>15</v>
      </c>
      <c r="F8" s="92" t="s">
        <v>7</v>
      </c>
    </row>
    <row r="9" spans="1:12" s="101" customFormat="1" ht="25.5" customHeight="1" x14ac:dyDescent="0.2">
      <c r="A9" s="93"/>
      <c r="B9" s="94" t="s">
        <v>8</v>
      </c>
      <c r="C9" s="95"/>
      <c r="D9" s="96"/>
      <c r="E9" s="96"/>
      <c r="F9" s="97">
        <f>SUM(F10:F18)</f>
        <v>137905000</v>
      </c>
      <c r="G9" s="98"/>
      <c r="H9" s="147"/>
      <c r="I9" s="99" t="s">
        <v>62</v>
      </c>
      <c r="J9" s="100">
        <f>+SUBTOTAL(9,J10:J39)</f>
        <v>125</v>
      </c>
      <c r="K9" s="100"/>
      <c r="L9" s="100">
        <f>+SUBTOTAL(9,L10:L39)</f>
        <v>22779000</v>
      </c>
    </row>
    <row r="10" spans="1:12" s="101" customFormat="1" ht="25.5" customHeight="1" x14ac:dyDescent="0.2">
      <c r="A10" s="102">
        <v>44298</v>
      </c>
      <c r="B10" s="103" t="s">
        <v>56</v>
      </c>
      <c r="C10" s="104">
        <f>2*75+50</f>
        <v>200</v>
      </c>
      <c r="D10" s="105">
        <f>+C10*0.45</f>
        <v>90</v>
      </c>
      <c r="E10" s="105">
        <v>101250</v>
      </c>
      <c r="F10" s="106">
        <f t="shared" ref="F10:F18" si="0">+E10*C10</f>
        <v>20250000</v>
      </c>
      <c r="G10" s="98"/>
      <c r="H10" s="148">
        <v>44298</v>
      </c>
      <c r="I10" s="129" t="s">
        <v>48</v>
      </c>
      <c r="J10" s="149">
        <v>200</v>
      </c>
      <c r="K10" s="130">
        <v>101250</v>
      </c>
      <c r="L10" s="150">
        <f>+J10*K10</f>
        <v>20250000</v>
      </c>
    </row>
    <row r="11" spans="1:12" s="101" customFormat="1" ht="25.5" customHeight="1" x14ac:dyDescent="0.2">
      <c r="A11" s="102"/>
      <c r="B11" s="103" t="s">
        <v>57</v>
      </c>
      <c r="C11" s="104">
        <f>75+25</f>
        <v>100</v>
      </c>
      <c r="D11" s="105">
        <f t="shared" ref="D11:D13" si="1">+C11*0.45</f>
        <v>45</v>
      </c>
      <c r="E11" s="105">
        <v>96750</v>
      </c>
      <c r="F11" s="106">
        <f t="shared" si="0"/>
        <v>9675000</v>
      </c>
      <c r="G11" s="98"/>
      <c r="H11" s="148">
        <v>44298</v>
      </c>
      <c r="I11" s="129" t="s">
        <v>49</v>
      </c>
      <c r="J11" s="149">
        <v>100</v>
      </c>
      <c r="K11" s="130">
        <v>96750</v>
      </c>
      <c r="L11" s="150">
        <f t="shared" ref="L11:L18" si="2">+J11*K11</f>
        <v>9675000</v>
      </c>
    </row>
    <row r="12" spans="1:12" s="101" customFormat="1" ht="25.5" customHeight="1" x14ac:dyDescent="0.2">
      <c r="A12" s="102"/>
      <c r="B12" s="103" t="s">
        <v>18</v>
      </c>
      <c r="C12" s="104">
        <v>40</v>
      </c>
      <c r="D12" s="105">
        <f t="shared" si="1"/>
        <v>18</v>
      </c>
      <c r="E12" s="105">
        <v>94250</v>
      </c>
      <c r="F12" s="106">
        <f t="shared" si="0"/>
        <v>3770000</v>
      </c>
      <c r="G12" s="98"/>
      <c r="H12" s="148">
        <v>44298</v>
      </c>
      <c r="I12" s="129" t="s">
        <v>50</v>
      </c>
      <c r="J12" s="149">
        <v>40</v>
      </c>
      <c r="K12" s="130">
        <v>186500</v>
      </c>
      <c r="L12" s="150">
        <f t="shared" si="2"/>
        <v>7460000</v>
      </c>
    </row>
    <row r="13" spans="1:12" s="101" customFormat="1" ht="25.5" customHeight="1" x14ac:dyDescent="0.2">
      <c r="A13" s="102"/>
      <c r="B13" s="103" t="s">
        <v>19</v>
      </c>
      <c r="C13" s="104">
        <v>40</v>
      </c>
      <c r="D13" s="105">
        <f t="shared" si="1"/>
        <v>18</v>
      </c>
      <c r="E13" s="105">
        <v>186500</v>
      </c>
      <c r="F13" s="106">
        <f t="shared" si="0"/>
        <v>7460000</v>
      </c>
      <c r="G13" s="98"/>
      <c r="H13" s="148">
        <v>44298</v>
      </c>
      <c r="I13" s="129" t="s">
        <v>51</v>
      </c>
      <c r="J13" s="149">
        <v>40</v>
      </c>
      <c r="K13" s="130">
        <v>94250</v>
      </c>
      <c r="L13" s="150">
        <f t="shared" si="2"/>
        <v>3770000</v>
      </c>
    </row>
    <row r="14" spans="1:12" s="101" customFormat="1" ht="25.5" customHeight="1" x14ac:dyDescent="0.2">
      <c r="A14" s="102">
        <v>44322</v>
      </c>
      <c r="B14" s="103" t="s">
        <v>22</v>
      </c>
      <c r="C14" s="104">
        <v>120</v>
      </c>
      <c r="D14" s="105">
        <f>+C14*0.45</f>
        <v>54</v>
      </c>
      <c r="E14" s="105">
        <v>94250</v>
      </c>
      <c r="F14" s="106">
        <f t="shared" si="0"/>
        <v>11310000</v>
      </c>
      <c r="G14" s="98"/>
      <c r="H14" s="148">
        <v>44322</v>
      </c>
      <c r="I14" s="129" t="s">
        <v>51</v>
      </c>
      <c r="J14" s="149">
        <v>120</v>
      </c>
      <c r="K14" s="130">
        <v>94250</v>
      </c>
      <c r="L14" s="150">
        <f t="shared" si="2"/>
        <v>11310000</v>
      </c>
    </row>
    <row r="15" spans="1:12" s="101" customFormat="1" ht="25.5" customHeight="1" x14ac:dyDescent="0.2">
      <c r="A15" s="102">
        <v>44326</v>
      </c>
      <c r="B15" s="103" t="s">
        <v>16</v>
      </c>
      <c r="C15" s="104">
        <v>120</v>
      </c>
      <c r="D15" s="105">
        <f t="shared" ref="D15:D18" si="3">+C15*0.45</f>
        <v>54</v>
      </c>
      <c r="E15" s="105">
        <v>101250</v>
      </c>
      <c r="F15" s="106">
        <f t="shared" si="0"/>
        <v>12150000</v>
      </c>
      <c r="G15" s="98"/>
      <c r="H15" s="148">
        <v>44326</v>
      </c>
      <c r="I15" s="129" t="s">
        <v>48</v>
      </c>
      <c r="J15" s="149">
        <v>120</v>
      </c>
      <c r="K15" s="130">
        <v>101250</v>
      </c>
      <c r="L15" s="150">
        <f t="shared" si="2"/>
        <v>12150000</v>
      </c>
    </row>
    <row r="16" spans="1:12" s="101" customFormat="1" ht="25.5" customHeight="1" x14ac:dyDescent="0.2">
      <c r="A16" s="102">
        <v>44326</v>
      </c>
      <c r="B16" s="103" t="s">
        <v>17</v>
      </c>
      <c r="C16" s="104">
        <v>30</v>
      </c>
      <c r="D16" s="105">
        <f t="shared" si="3"/>
        <v>13.5</v>
      </c>
      <c r="E16" s="105">
        <v>96750</v>
      </c>
      <c r="F16" s="106">
        <f t="shared" si="0"/>
        <v>2902500</v>
      </c>
      <c r="G16" s="98"/>
      <c r="H16" s="148">
        <v>44326</v>
      </c>
      <c r="I16" s="129" t="s">
        <v>49</v>
      </c>
      <c r="J16" s="149">
        <v>30</v>
      </c>
      <c r="K16" s="130">
        <v>96750</v>
      </c>
      <c r="L16" s="150">
        <f t="shared" si="2"/>
        <v>2902500</v>
      </c>
    </row>
    <row r="17" spans="1:15" s="101" customFormat="1" ht="25.5" customHeight="1" x14ac:dyDescent="0.2">
      <c r="A17" s="102">
        <v>44334</v>
      </c>
      <c r="B17" s="103" t="s">
        <v>19</v>
      </c>
      <c r="C17" s="104">
        <v>150</v>
      </c>
      <c r="D17" s="105">
        <f t="shared" si="3"/>
        <v>67.5</v>
      </c>
      <c r="E17" s="105">
        <v>186500</v>
      </c>
      <c r="F17" s="106">
        <f t="shared" si="0"/>
        <v>27975000</v>
      </c>
      <c r="G17" s="98"/>
      <c r="H17" s="148">
        <v>44332</v>
      </c>
      <c r="I17" s="129" t="s">
        <v>50</v>
      </c>
      <c r="J17" s="149">
        <v>150</v>
      </c>
      <c r="K17" s="130">
        <v>186500</v>
      </c>
      <c r="L17" s="150">
        <f t="shared" si="2"/>
        <v>27975000</v>
      </c>
    </row>
    <row r="18" spans="1:15" s="101" customFormat="1" ht="25.5" customHeight="1" x14ac:dyDescent="0.2">
      <c r="A18" s="102">
        <v>44334</v>
      </c>
      <c r="B18" s="103" t="s">
        <v>18</v>
      </c>
      <c r="C18" s="104">
        <v>450</v>
      </c>
      <c r="D18" s="105">
        <f t="shared" si="3"/>
        <v>202.5</v>
      </c>
      <c r="E18" s="105">
        <v>94250</v>
      </c>
      <c r="F18" s="106">
        <f t="shared" si="0"/>
        <v>42412500</v>
      </c>
      <c r="G18" s="98"/>
      <c r="H18" s="148">
        <v>44332</v>
      </c>
      <c r="I18" s="129" t="s">
        <v>51</v>
      </c>
      <c r="J18" s="149">
        <v>450</v>
      </c>
      <c r="K18" s="130">
        <v>94250</v>
      </c>
      <c r="L18" s="150">
        <f t="shared" si="2"/>
        <v>42412500</v>
      </c>
    </row>
    <row r="19" spans="1:15" s="101" customFormat="1" ht="25.5" customHeight="1" x14ac:dyDescent="0.2">
      <c r="A19" s="102"/>
      <c r="B19" s="109" t="s">
        <v>20</v>
      </c>
      <c r="C19" s="110">
        <f>SUM(C20:C31)</f>
        <v>973</v>
      </c>
      <c r="D19" s="105"/>
      <c r="E19" s="105"/>
      <c r="F19" s="111">
        <f>SUM(F20:F40)</f>
        <v>99271500</v>
      </c>
      <c r="G19" s="98"/>
      <c r="H19" s="93"/>
      <c r="I19" s="151" t="s">
        <v>63</v>
      </c>
      <c r="J19" s="93"/>
      <c r="K19" s="93"/>
      <c r="L19" s="93"/>
      <c r="M19" s="114"/>
      <c r="N19" s="114"/>
      <c r="O19" s="114"/>
    </row>
    <row r="20" spans="1:15" s="101" customFormat="1" ht="25.5" customHeight="1" x14ac:dyDescent="0.2">
      <c r="A20" s="102">
        <v>44264</v>
      </c>
      <c r="B20" s="103" t="s">
        <v>56</v>
      </c>
      <c r="C20" s="104">
        <v>267</v>
      </c>
      <c r="D20" s="105">
        <f>+C20*0.45</f>
        <v>120.15</v>
      </c>
      <c r="E20" s="105">
        <v>101250</v>
      </c>
      <c r="F20" s="106">
        <f>+E20*C20</f>
        <v>27033750</v>
      </c>
      <c r="G20" s="98"/>
      <c r="H20" s="148">
        <v>44264</v>
      </c>
      <c r="I20" s="129" t="s">
        <v>48</v>
      </c>
      <c r="J20" s="152">
        <v>-267</v>
      </c>
      <c r="K20" s="130">
        <v>101250</v>
      </c>
      <c r="L20" s="150">
        <f t="shared" ref="L20:L39" si="4">+J20*K20</f>
        <v>-27033750</v>
      </c>
      <c r="M20" s="115"/>
      <c r="N20" s="114"/>
      <c r="O20" s="114"/>
    </row>
    <row r="21" spans="1:15" s="101" customFormat="1" ht="25.5" customHeight="1" x14ac:dyDescent="0.2">
      <c r="A21" s="102"/>
      <c r="B21" s="103" t="s">
        <v>57</v>
      </c>
      <c r="C21" s="104">
        <v>11</v>
      </c>
      <c r="D21" s="105">
        <f t="shared" ref="D21:D31" si="5">+C21*0.45</f>
        <v>4.95</v>
      </c>
      <c r="E21" s="105">
        <v>96750</v>
      </c>
      <c r="F21" s="106">
        <f t="shared" ref="F21:F39" si="6">+E21*C21</f>
        <v>1064250</v>
      </c>
      <c r="G21" s="98"/>
      <c r="H21" s="148">
        <v>44264</v>
      </c>
      <c r="I21" s="129" t="s">
        <v>49</v>
      </c>
      <c r="J21" s="152">
        <v>-11</v>
      </c>
      <c r="K21" s="130">
        <v>96750</v>
      </c>
      <c r="L21" s="150">
        <f t="shared" si="4"/>
        <v>-1064250</v>
      </c>
      <c r="M21" s="115"/>
      <c r="N21" s="114"/>
      <c r="O21" s="114"/>
    </row>
    <row r="22" spans="1:15" s="101" customFormat="1" ht="25.5" customHeight="1" x14ac:dyDescent="0.2">
      <c r="A22" s="102"/>
      <c r="B22" s="103" t="s">
        <v>18</v>
      </c>
      <c r="C22" s="104">
        <v>68</v>
      </c>
      <c r="D22" s="105">
        <f t="shared" si="5"/>
        <v>30.6</v>
      </c>
      <c r="E22" s="105">
        <v>94250</v>
      </c>
      <c r="F22" s="106">
        <f t="shared" si="6"/>
        <v>6409000</v>
      </c>
      <c r="G22" s="98"/>
      <c r="H22" s="148">
        <v>44264</v>
      </c>
      <c r="I22" s="129" t="s">
        <v>50</v>
      </c>
      <c r="J22" s="152">
        <v>-5</v>
      </c>
      <c r="K22" s="130">
        <v>186500</v>
      </c>
      <c r="L22" s="150">
        <f t="shared" si="4"/>
        <v>-932500</v>
      </c>
      <c r="M22" s="115"/>
      <c r="N22" s="114"/>
      <c r="O22" s="114"/>
    </row>
    <row r="23" spans="1:15" s="101" customFormat="1" ht="25.5" customHeight="1" x14ac:dyDescent="0.2">
      <c r="A23" s="102"/>
      <c r="B23" s="103" t="s">
        <v>19</v>
      </c>
      <c r="C23" s="104">
        <v>5</v>
      </c>
      <c r="D23" s="105">
        <f t="shared" si="5"/>
        <v>2.25</v>
      </c>
      <c r="E23" s="105">
        <v>186500</v>
      </c>
      <c r="F23" s="106">
        <f t="shared" si="6"/>
        <v>932500</v>
      </c>
      <c r="G23" s="98"/>
      <c r="H23" s="148">
        <v>44264</v>
      </c>
      <c r="I23" s="129" t="s">
        <v>51</v>
      </c>
      <c r="J23" s="152">
        <v>-68</v>
      </c>
      <c r="K23" s="130">
        <v>94250</v>
      </c>
      <c r="L23" s="150">
        <f t="shared" si="4"/>
        <v>-6409000</v>
      </c>
      <c r="M23" s="115"/>
      <c r="N23" s="114"/>
      <c r="O23" s="114"/>
    </row>
    <row r="24" spans="1:15" s="101" customFormat="1" ht="25.5" customHeight="1" x14ac:dyDescent="0.2">
      <c r="A24" s="102">
        <v>44307</v>
      </c>
      <c r="B24" s="103" t="s">
        <v>56</v>
      </c>
      <c r="C24" s="104">
        <v>56</v>
      </c>
      <c r="D24" s="105">
        <f t="shared" si="5"/>
        <v>25.2</v>
      </c>
      <c r="E24" s="105">
        <v>101250</v>
      </c>
      <c r="F24" s="106">
        <f t="shared" si="6"/>
        <v>5670000</v>
      </c>
      <c r="G24" s="98"/>
      <c r="H24" s="148">
        <v>44293</v>
      </c>
      <c r="I24" s="129" t="s">
        <v>48</v>
      </c>
      <c r="J24" s="152">
        <v>-26</v>
      </c>
      <c r="K24" s="130">
        <v>101250</v>
      </c>
      <c r="L24" s="150">
        <f t="shared" si="4"/>
        <v>-2632500</v>
      </c>
      <c r="M24" s="116"/>
      <c r="N24" s="114"/>
      <c r="O24" s="114"/>
    </row>
    <row r="25" spans="1:15" s="101" customFormat="1" ht="25.5" customHeight="1" x14ac:dyDescent="0.2">
      <c r="A25" s="102"/>
      <c r="B25" s="103" t="s">
        <v>57</v>
      </c>
      <c r="C25" s="104">
        <v>14</v>
      </c>
      <c r="D25" s="105">
        <f t="shared" si="5"/>
        <v>6.3</v>
      </c>
      <c r="E25" s="105">
        <v>96750</v>
      </c>
      <c r="F25" s="106">
        <f t="shared" si="6"/>
        <v>1354500</v>
      </c>
      <c r="G25" s="98"/>
      <c r="H25" s="148">
        <v>44293</v>
      </c>
      <c r="I25" s="129" t="s">
        <v>49</v>
      </c>
      <c r="J25" s="152">
        <v>-4</v>
      </c>
      <c r="K25" s="130">
        <v>96750</v>
      </c>
      <c r="L25" s="150">
        <f t="shared" si="4"/>
        <v>-387000</v>
      </c>
      <c r="M25" s="114"/>
      <c r="N25" s="114"/>
      <c r="O25" s="114"/>
    </row>
    <row r="26" spans="1:15" s="101" customFormat="1" ht="25.5" customHeight="1" x14ac:dyDescent="0.2">
      <c r="A26" s="102"/>
      <c r="B26" s="103" t="s">
        <v>18</v>
      </c>
      <c r="C26" s="104">
        <v>37</v>
      </c>
      <c r="D26" s="105">
        <f t="shared" si="5"/>
        <v>16.650000000000002</v>
      </c>
      <c r="E26" s="105">
        <v>94250</v>
      </c>
      <c r="F26" s="106">
        <f t="shared" si="6"/>
        <v>3487250</v>
      </c>
      <c r="G26" s="98"/>
      <c r="H26" s="148">
        <v>44293</v>
      </c>
      <c r="I26" s="129" t="s">
        <v>50</v>
      </c>
      <c r="J26" s="152">
        <v>-3</v>
      </c>
      <c r="K26" s="130">
        <v>186500</v>
      </c>
      <c r="L26" s="150">
        <f t="shared" si="4"/>
        <v>-559500</v>
      </c>
      <c r="M26" s="114"/>
      <c r="N26" s="114"/>
      <c r="O26" s="114"/>
    </row>
    <row r="27" spans="1:15" s="101" customFormat="1" ht="25.5" customHeight="1" x14ac:dyDescent="0.2">
      <c r="A27" s="102"/>
      <c r="B27" s="103" t="s">
        <v>19</v>
      </c>
      <c r="C27" s="104">
        <v>15</v>
      </c>
      <c r="D27" s="105">
        <f t="shared" si="5"/>
        <v>6.75</v>
      </c>
      <c r="E27" s="105">
        <v>186500</v>
      </c>
      <c r="F27" s="106">
        <f t="shared" si="6"/>
        <v>2797500</v>
      </c>
      <c r="G27" s="98"/>
      <c r="H27" s="148">
        <v>44293</v>
      </c>
      <c r="I27" s="129" t="s">
        <v>51</v>
      </c>
      <c r="J27" s="152">
        <v>-20</v>
      </c>
      <c r="K27" s="130">
        <v>94250</v>
      </c>
      <c r="L27" s="150">
        <f t="shared" si="4"/>
        <v>-1885000</v>
      </c>
      <c r="M27" s="114"/>
      <c r="N27" s="114"/>
      <c r="O27" s="114"/>
    </row>
    <row r="28" spans="1:15" s="101" customFormat="1" ht="25.5" customHeight="1" x14ac:dyDescent="0.2">
      <c r="A28" s="102">
        <v>44315</v>
      </c>
      <c r="B28" s="103" t="s">
        <v>16</v>
      </c>
      <c r="C28" s="104">
        <v>365</v>
      </c>
      <c r="D28" s="105">
        <f t="shared" si="5"/>
        <v>164.25</v>
      </c>
      <c r="E28" s="105">
        <v>101250</v>
      </c>
      <c r="F28" s="106">
        <f t="shared" si="6"/>
        <v>36956250</v>
      </c>
      <c r="G28" s="98"/>
      <c r="H28" s="148">
        <v>44307</v>
      </c>
      <c r="I28" s="129" t="s">
        <v>48</v>
      </c>
      <c r="J28" s="152">
        <v>-56</v>
      </c>
      <c r="K28" s="130">
        <v>101250</v>
      </c>
      <c r="L28" s="150">
        <f t="shared" si="4"/>
        <v>-5670000</v>
      </c>
      <c r="N28" s="114"/>
      <c r="O28" s="114"/>
    </row>
    <row r="29" spans="1:15" s="101" customFormat="1" ht="25.5" customHeight="1" x14ac:dyDescent="0.25">
      <c r="A29" s="102"/>
      <c r="B29" s="103" t="s">
        <v>17</v>
      </c>
      <c r="C29" s="104">
        <v>5</v>
      </c>
      <c r="D29" s="105">
        <f t="shared" si="5"/>
        <v>2.25</v>
      </c>
      <c r="E29" s="105">
        <v>96750</v>
      </c>
      <c r="F29" s="106">
        <f t="shared" si="6"/>
        <v>483750</v>
      </c>
      <c r="G29" s="98"/>
      <c r="H29" s="148">
        <v>44307</v>
      </c>
      <c r="I29" s="129" t="s">
        <v>49</v>
      </c>
      <c r="J29" s="152">
        <v>-14</v>
      </c>
      <c r="K29" s="130">
        <v>96750</v>
      </c>
      <c r="L29" s="150">
        <f t="shared" si="4"/>
        <v>-1354500</v>
      </c>
      <c r="M29" s="84"/>
    </row>
    <row r="30" spans="1:15" s="101" customFormat="1" ht="25.5" customHeight="1" x14ac:dyDescent="0.25">
      <c r="A30" s="102"/>
      <c r="B30" s="103" t="s">
        <v>18</v>
      </c>
      <c r="C30" s="104">
        <v>121</v>
      </c>
      <c r="D30" s="105">
        <f t="shared" si="5"/>
        <v>54.45</v>
      </c>
      <c r="E30" s="105">
        <v>94250</v>
      </c>
      <c r="F30" s="106">
        <f t="shared" si="6"/>
        <v>11404250</v>
      </c>
      <c r="G30" s="98"/>
      <c r="H30" s="148">
        <v>44307</v>
      </c>
      <c r="I30" s="129" t="s">
        <v>50</v>
      </c>
      <c r="J30" s="152">
        <v>-15</v>
      </c>
      <c r="K30" s="130">
        <v>186500</v>
      </c>
      <c r="L30" s="150">
        <f t="shared" si="4"/>
        <v>-2797500</v>
      </c>
      <c r="M30" s="84"/>
    </row>
    <row r="31" spans="1:15" s="101" customFormat="1" ht="25.5" customHeight="1" x14ac:dyDescent="0.25">
      <c r="A31" s="102"/>
      <c r="B31" s="103" t="s">
        <v>19</v>
      </c>
      <c r="C31" s="104">
        <v>9</v>
      </c>
      <c r="D31" s="105">
        <f t="shared" si="5"/>
        <v>4.05</v>
      </c>
      <c r="E31" s="105">
        <v>186500</v>
      </c>
      <c r="F31" s="106">
        <f t="shared" si="6"/>
        <v>1678500</v>
      </c>
      <c r="G31" s="98"/>
      <c r="H31" s="148">
        <v>44307</v>
      </c>
      <c r="I31" s="129" t="s">
        <v>51</v>
      </c>
      <c r="J31" s="152">
        <v>-37</v>
      </c>
      <c r="K31" s="130">
        <v>94250</v>
      </c>
      <c r="L31" s="150">
        <f t="shared" si="4"/>
        <v>-3487250</v>
      </c>
      <c r="M31" s="84"/>
    </row>
    <row r="32" spans="1:15" s="101" customFormat="1" ht="25.5" customHeight="1" x14ac:dyDescent="0.25">
      <c r="A32" s="117"/>
      <c r="B32" s="103"/>
      <c r="C32" s="104"/>
      <c r="D32" s="105"/>
      <c r="E32" s="105"/>
      <c r="F32" s="106">
        <f t="shared" si="6"/>
        <v>0</v>
      </c>
      <c r="G32" s="98"/>
      <c r="H32" s="148">
        <v>44312</v>
      </c>
      <c r="I32" s="129" t="s">
        <v>48</v>
      </c>
      <c r="J32" s="152">
        <v>-345</v>
      </c>
      <c r="K32" s="130">
        <v>101250</v>
      </c>
      <c r="L32" s="150">
        <f t="shared" si="4"/>
        <v>-34931250</v>
      </c>
      <c r="M32" s="84"/>
    </row>
    <row r="33" spans="1:13" s="101" customFormat="1" ht="25.5" customHeight="1" x14ac:dyDescent="0.25">
      <c r="A33" s="117"/>
      <c r="B33" s="103"/>
      <c r="C33" s="104"/>
      <c r="D33" s="105"/>
      <c r="E33" s="105"/>
      <c r="F33" s="106">
        <f t="shared" si="6"/>
        <v>0</v>
      </c>
      <c r="G33" s="98"/>
      <c r="H33" s="148">
        <v>44312</v>
      </c>
      <c r="I33" s="129" t="s">
        <v>49</v>
      </c>
      <c r="J33" s="152">
        <v>-25</v>
      </c>
      <c r="K33" s="130">
        <v>96750</v>
      </c>
      <c r="L33" s="150">
        <f t="shared" si="4"/>
        <v>-2418750</v>
      </c>
      <c r="M33" s="84"/>
    </row>
    <row r="34" spans="1:13" s="101" customFormat="1" ht="25.5" customHeight="1" x14ac:dyDescent="0.25">
      <c r="A34" s="117"/>
      <c r="B34" s="103"/>
      <c r="C34" s="104"/>
      <c r="D34" s="105"/>
      <c r="E34" s="105"/>
      <c r="F34" s="106">
        <f t="shared" si="6"/>
        <v>0</v>
      </c>
      <c r="G34" s="98"/>
      <c r="H34" s="148">
        <v>44312</v>
      </c>
      <c r="I34" s="129" t="s">
        <v>50</v>
      </c>
      <c r="J34" s="152">
        <v>-9</v>
      </c>
      <c r="K34" s="130">
        <v>186500</v>
      </c>
      <c r="L34" s="150">
        <f t="shared" si="4"/>
        <v>-1678500</v>
      </c>
      <c r="M34" s="84"/>
    </row>
    <row r="35" spans="1:13" s="101" customFormat="1" ht="25.5" customHeight="1" x14ac:dyDescent="0.25">
      <c r="A35" s="117"/>
      <c r="B35" s="103"/>
      <c r="C35" s="104"/>
      <c r="D35" s="105"/>
      <c r="E35" s="105"/>
      <c r="F35" s="106">
        <f t="shared" si="6"/>
        <v>0</v>
      </c>
      <c r="G35" s="98"/>
      <c r="H35" s="148">
        <v>44312</v>
      </c>
      <c r="I35" s="129" t="s">
        <v>51</v>
      </c>
      <c r="J35" s="152">
        <v>-121</v>
      </c>
      <c r="K35" s="130">
        <v>94250</v>
      </c>
      <c r="L35" s="150">
        <f t="shared" si="4"/>
        <v>-11404250</v>
      </c>
      <c r="M35" s="84"/>
    </row>
    <row r="36" spans="1:13" s="101" customFormat="1" ht="25.5" customHeight="1" x14ac:dyDescent="0.25">
      <c r="A36" s="117"/>
      <c r="B36" s="103"/>
      <c r="C36" s="104"/>
      <c r="D36" s="105"/>
      <c r="E36" s="105"/>
      <c r="F36" s="106">
        <f t="shared" si="6"/>
        <v>0</v>
      </c>
      <c r="G36" s="98"/>
      <c r="H36" s="148">
        <v>44326</v>
      </c>
      <c r="I36" s="129" t="s">
        <v>48</v>
      </c>
      <c r="J36" s="152">
        <v>-41</v>
      </c>
      <c r="K36" s="130">
        <v>101250</v>
      </c>
      <c r="L36" s="150">
        <f t="shared" si="4"/>
        <v>-4151250</v>
      </c>
      <c r="M36" s="84"/>
    </row>
    <row r="37" spans="1:13" s="101" customFormat="1" ht="25.5" customHeight="1" x14ac:dyDescent="0.25">
      <c r="A37" s="117"/>
      <c r="B37" s="103"/>
      <c r="C37" s="104"/>
      <c r="D37" s="105"/>
      <c r="E37" s="105"/>
      <c r="F37" s="106">
        <f t="shared" si="6"/>
        <v>0</v>
      </c>
      <c r="G37" s="98"/>
      <c r="H37" s="148">
        <v>44326</v>
      </c>
      <c r="I37" s="129" t="s">
        <v>49</v>
      </c>
      <c r="J37" s="152">
        <v>-13</v>
      </c>
      <c r="K37" s="130">
        <v>96750</v>
      </c>
      <c r="L37" s="150">
        <f t="shared" si="4"/>
        <v>-1257750</v>
      </c>
      <c r="M37" s="84"/>
    </row>
    <row r="38" spans="1:13" s="101" customFormat="1" ht="25.5" customHeight="1" x14ac:dyDescent="0.25">
      <c r="A38" s="117"/>
      <c r="B38" s="103"/>
      <c r="C38" s="104"/>
      <c r="D38" s="105"/>
      <c r="E38" s="105"/>
      <c r="F38" s="106">
        <f t="shared" si="6"/>
        <v>0</v>
      </c>
      <c r="G38" s="98"/>
      <c r="H38" s="148">
        <v>44326</v>
      </c>
      <c r="I38" s="129" t="s">
        <v>50</v>
      </c>
      <c r="J38" s="152">
        <v>-9</v>
      </c>
      <c r="K38" s="130">
        <v>186500</v>
      </c>
      <c r="L38" s="150">
        <f t="shared" si="4"/>
        <v>-1678500</v>
      </c>
      <c r="M38" s="84"/>
    </row>
    <row r="39" spans="1:13" s="101" customFormat="1" ht="25.5" customHeight="1" x14ac:dyDescent="0.25">
      <c r="A39" s="117"/>
      <c r="B39" s="103"/>
      <c r="C39" s="104"/>
      <c r="D39" s="105"/>
      <c r="E39" s="105"/>
      <c r="F39" s="106">
        <f t="shared" si="6"/>
        <v>0</v>
      </c>
      <c r="G39" s="98"/>
      <c r="H39" s="148">
        <v>44326</v>
      </c>
      <c r="I39" s="129" t="s">
        <v>51</v>
      </c>
      <c r="J39" s="152">
        <v>-36</v>
      </c>
      <c r="K39" s="130">
        <v>94250</v>
      </c>
      <c r="L39" s="150">
        <f t="shared" si="4"/>
        <v>-3393000</v>
      </c>
      <c r="M39" s="84"/>
    </row>
    <row r="40" spans="1:13" s="101" customFormat="1" ht="25.5" customHeight="1" x14ac:dyDescent="0.25">
      <c r="A40" s="117"/>
      <c r="B40" s="103"/>
      <c r="C40" s="104"/>
      <c r="D40" s="105"/>
      <c r="E40" s="105"/>
      <c r="F40" s="106"/>
      <c r="G40" s="98"/>
      <c r="H40" s="147"/>
      <c r="I40" s="107"/>
      <c r="J40" s="88"/>
      <c r="K40" s="88"/>
      <c r="L40" s="153"/>
      <c r="M40" s="84"/>
    </row>
    <row r="41" spans="1:13" s="101" customFormat="1" ht="23.25" customHeight="1" x14ac:dyDescent="0.2">
      <c r="A41" s="118"/>
      <c r="B41" s="119" t="s">
        <v>9</v>
      </c>
      <c r="C41" s="120"/>
      <c r="D41" s="121"/>
      <c r="E41" s="121"/>
      <c r="F41" s="121">
        <f>+F9-F19</f>
        <v>38633500</v>
      </c>
      <c r="G41" s="98"/>
      <c r="H41" s="147"/>
      <c r="I41" s="107"/>
      <c r="J41" s="113"/>
      <c r="K41" s="88"/>
      <c r="L41" s="153"/>
      <c r="M41" s="114"/>
    </row>
    <row r="42" spans="1:13" ht="23.25" customHeight="1" x14ac:dyDescent="0.25">
      <c r="C42" s="209" t="s">
        <v>46</v>
      </c>
      <c r="D42" s="209"/>
      <c r="E42" s="209"/>
      <c r="F42" s="209"/>
      <c r="I42" s="129" t="s">
        <v>48</v>
      </c>
      <c r="J42" s="154">
        <v>-415</v>
      </c>
      <c r="K42" s="130">
        <v>101250</v>
      </c>
      <c r="L42" s="150">
        <f>+J42*K42</f>
        <v>-42018750</v>
      </c>
      <c r="M42" s="114"/>
    </row>
    <row r="43" spans="1:13" ht="23.25" customHeight="1" x14ac:dyDescent="0.25">
      <c r="D43" s="210" t="s">
        <v>10</v>
      </c>
      <c r="E43" s="210"/>
      <c r="F43" s="210"/>
      <c r="I43" s="129" t="s">
        <v>49</v>
      </c>
      <c r="J43" s="155">
        <v>63</v>
      </c>
      <c r="K43" s="130">
        <v>96750</v>
      </c>
      <c r="L43" s="150">
        <f t="shared" ref="L43:L45" si="7">+J43*K43</f>
        <v>6095250</v>
      </c>
      <c r="M43" s="114"/>
    </row>
    <row r="44" spans="1:13" ht="23.25" customHeight="1" x14ac:dyDescent="0.25">
      <c r="I44" s="129" t="s">
        <v>50</v>
      </c>
      <c r="J44" s="155">
        <v>149</v>
      </c>
      <c r="K44" s="130">
        <v>186500</v>
      </c>
      <c r="L44" s="150">
        <f t="shared" si="7"/>
        <v>27788500</v>
      </c>
      <c r="M44" s="114"/>
    </row>
    <row r="45" spans="1:13" ht="23.25" customHeight="1" x14ac:dyDescent="0.25">
      <c r="I45" s="129" t="s">
        <v>51</v>
      </c>
      <c r="J45" s="155">
        <v>328</v>
      </c>
      <c r="K45" s="130">
        <v>94250</v>
      </c>
      <c r="L45" s="150">
        <f t="shared" si="7"/>
        <v>30914000</v>
      </c>
    </row>
    <row r="46" spans="1:13" ht="23.25" customHeight="1" x14ac:dyDescent="0.25">
      <c r="C46" s="32"/>
      <c r="D46" s="210" t="s">
        <v>11</v>
      </c>
      <c r="E46" s="210"/>
      <c r="F46" s="210"/>
      <c r="I46" s="217" t="s">
        <v>64</v>
      </c>
      <c r="J46" s="217"/>
      <c r="K46" s="217"/>
      <c r="L46" s="156">
        <f>SUM(L42:L45)</f>
        <v>22779000</v>
      </c>
    </row>
    <row r="47" spans="1:13" ht="23.25" customHeight="1" x14ac:dyDescent="0.25">
      <c r="J47" s="113"/>
      <c r="L47" s="153"/>
    </row>
    <row r="48" spans="1:13" ht="23.25" customHeight="1" x14ac:dyDescent="0.25">
      <c r="C48" s="32"/>
      <c r="D48" s="210"/>
      <c r="E48" s="210"/>
      <c r="F48" s="210"/>
      <c r="J48" s="113"/>
      <c r="L48" s="153"/>
    </row>
    <row r="49" spans="3:12" ht="23.25" customHeight="1" x14ac:dyDescent="0.25">
      <c r="C49" s="84"/>
      <c r="F49" s="84"/>
      <c r="G49" s="84"/>
      <c r="J49" s="113"/>
      <c r="L49" s="153"/>
    </row>
    <row r="50" spans="3:12" ht="23.25" customHeight="1" x14ac:dyDescent="0.25">
      <c r="C50" s="84"/>
      <c r="F50" s="84"/>
      <c r="G50" s="84"/>
      <c r="J50" s="113"/>
      <c r="L50" s="153"/>
    </row>
    <row r="51" spans="3:12" ht="23.25" customHeight="1" x14ac:dyDescent="0.25">
      <c r="C51" s="84"/>
      <c r="F51" s="84"/>
      <c r="G51" s="84"/>
      <c r="J51" s="113"/>
      <c r="L51" s="153"/>
    </row>
    <row r="52" spans="3:12" ht="24" customHeight="1" x14ac:dyDescent="0.25">
      <c r="C52" s="84"/>
      <c r="F52" s="84"/>
      <c r="G52" s="84"/>
      <c r="J52" s="113"/>
      <c r="L52" s="153"/>
    </row>
    <row r="53" spans="3:12" ht="24" customHeight="1" x14ac:dyDescent="0.25">
      <c r="C53" s="84"/>
      <c r="F53" s="84"/>
      <c r="G53" s="84"/>
      <c r="J53" s="113"/>
      <c r="L53" s="153"/>
    </row>
    <row r="54" spans="3:12" ht="24" customHeight="1" x14ac:dyDescent="0.25">
      <c r="C54" s="84"/>
      <c r="F54" s="84"/>
      <c r="G54" s="84"/>
      <c r="J54" s="113"/>
      <c r="L54" s="153"/>
    </row>
    <row r="55" spans="3:12" ht="24" customHeight="1" x14ac:dyDescent="0.25">
      <c r="C55" s="84"/>
      <c r="F55" s="84"/>
      <c r="G55" s="84"/>
      <c r="J55" s="113"/>
      <c r="L55" s="153"/>
    </row>
    <row r="56" spans="3:12" ht="24" customHeight="1" x14ac:dyDescent="0.25">
      <c r="C56" s="84"/>
      <c r="F56" s="84"/>
      <c r="G56" s="84"/>
      <c r="J56" s="113"/>
      <c r="L56" s="153"/>
    </row>
    <row r="57" spans="3:12" ht="24" customHeight="1" x14ac:dyDescent="0.25">
      <c r="C57" s="84"/>
      <c r="F57" s="84"/>
      <c r="G57" s="84"/>
    </row>
    <row r="58" spans="3:12" x14ac:dyDescent="0.25">
      <c r="C58" s="84"/>
      <c r="F58" s="84"/>
      <c r="G58" s="84"/>
    </row>
    <row r="59" spans="3:12" x14ac:dyDescent="0.25">
      <c r="C59" s="84"/>
      <c r="F59" s="84"/>
      <c r="G59" s="84"/>
    </row>
    <row r="60" spans="3:12" x14ac:dyDescent="0.25">
      <c r="C60" s="84"/>
      <c r="F60" s="84"/>
      <c r="G60" s="84"/>
    </row>
    <row r="61" spans="3:12" x14ac:dyDescent="0.25">
      <c r="C61" s="84"/>
      <c r="F61" s="84"/>
      <c r="G61" s="84"/>
    </row>
    <row r="62" spans="3:12" x14ac:dyDescent="0.25">
      <c r="C62" s="84"/>
      <c r="F62" s="84"/>
      <c r="G62" s="84"/>
      <c r="J62" s="113"/>
      <c r="L62" s="153"/>
    </row>
    <row r="63" spans="3:12" x14ac:dyDescent="0.25">
      <c r="J63" s="113"/>
      <c r="L63" s="153"/>
    </row>
    <row r="64" spans="3:12" x14ac:dyDescent="0.25">
      <c r="C64" s="84"/>
      <c r="F64" s="84"/>
      <c r="G64" s="84"/>
    </row>
  </sheetData>
  <autoFilter ref="A9:F59"/>
  <mergeCells count="10">
    <mergeCell ref="I46:K46"/>
    <mergeCell ref="D43:F43"/>
    <mergeCell ref="D46:F46"/>
    <mergeCell ref="D48:F48"/>
    <mergeCell ref="A4:F4"/>
    <mergeCell ref="A5:F5"/>
    <mergeCell ref="A7:A8"/>
    <mergeCell ref="B7:B8"/>
    <mergeCell ref="C7:D7"/>
    <mergeCell ref="C42:F42"/>
  </mergeCells>
  <pageMargins left="0.2" right="0.2" top="0.37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opLeftCell="A22" workbookViewId="0">
      <selection activeCell="G28" sqref="G28"/>
    </sheetView>
  </sheetViews>
  <sheetFormatPr defaultRowHeight="15.75" x14ac:dyDescent="0.25"/>
  <cols>
    <col min="1" max="1" width="8.5703125" style="84" customWidth="1"/>
    <col min="2" max="2" width="25.7109375" style="84" customWidth="1"/>
    <col min="3" max="3" width="9.85546875" style="85" customWidth="1"/>
    <col min="4" max="4" width="9.7109375" style="84" customWidth="1"/>
    <col min="5" max="5" width="12.42578125" style="84" customWidth="1"/>
    <col min="6" max="6" width="15.5703125" style="32" customWidth="1"/>
    <col min="7" max="7" width="7.42578125" style="32" customWidth="1"/>
    <col min="8" max="8" width="13.28515625" style="86" customWidth="1"/>
    <col min="9" max="9" width="26" style="87" bestFit="1" customWidth="1"/>
    <col min="10" max="10" width="10.7109375" style="88" customWidth="1"/>
    <col min="11" max="11" width="13.7109375" style="88" customWidth="1"/>
    <col min="12" max="12" width="13.7109375" style="87" customWidth="1"/>
    <col min="13" max="13" width="12" style="84" bestFit="1" customWidth="1"/>
    <col min="14" max="16384" width="9.140625" style="84"/>
  </cols>
  <sheetData>
    <row r="1" spans="1:12" x14ac:dyDescent="0.25">
      <c r="A1" s="83" t="s">
        <v>13</v>
      </c>
    </row>
    <row r="2" spans="1:12" x14ac:dyDescent="0.25">
      <c r="A2" s="83" t="s">
        <v>14</v>
      </c>
    </row>
    <row r="4" spans="1:12" ht="18.75" x14ac:dyDescent="0.3">
      <c r="A4" s="211" t="s">
        <v>0</v>
      </c>
      <c r="B4" s="211"/>
      <c r="C4" s="211"/>
      <c r="D4" s="211"/>
      <c r="E4" s="211"/>
      <c r="F4" s="211"/>
    </row>
    <row r="5" spans="1:12" ht="18.75" x14ac:dyDescent="0.3">
      <c r="A5" s="211" t="s">
        <v>12</v>
      </c>
      <c r="B5" s="211"/>
      <c r="C5" s="211"/>
      <c r="D5" s="211"/>
      <c r="E5" s="211"/>
      <c r="F5" s="211"/>
    </row>
    <row r="6" spans="1:12" x14ac:dyDescent="0.25">
      <c r="A6" s="134"/>
      <c r="B6" s="134"/>
      <c r="C6" s="90"/>
      <c r="D6" s="134"/>
      <c r="E6" s="134"/>
      <c r="F6" s="90"/>
    </row>
    <row r="7" spans="1:12" ht="22.5" customHeight="1" x14ac:dyDescent="0.25">
      <c r="A7" s="212" t="s">
        <v>1</v>
      </c>
      <c r="B7" s="214" t="s">
        <v>2</v>
      </c>
      <c r="C7" s="215" t="s">
        <v>3</v>
      </c>
      <c r="D7" s="216"/>
      <c r="E7" s="135" t="s">
        <v>4</v>
      </c>
      <c r="F7" s="92" t="s">
        <v>5</v>
      </c>
    </row>
    <row r="8" spans="1:12" ht="22.5" customHeight="1" x14ac:dyDescent="0.25">
      <c r="A8" s="213"/>
      <c r="B8" s="214"/>
      <c r="C8" s="92" t="s">
        <v>15</v>
      </c>
      <c r="D8" s="135" t="s">
        <v>6</v>
      </c>
      <c r="E8" s="135" t="s">
        <v>15</v>
      </c>
      <c r="F8" s="92" t="s">
        <v>7</v>
      </c>
    </row>
    <row r="9" spans="1:12" s="101" customFormat="1" ht="25.5" customHeight="1" x14ac:dyDescent="0.25">
      <c r="A9" s="93"/>
      <c r="B9" s="94" t="s">
        <v>8</v>
      </c>
      <c r="C9" s="95"/>
      <c r="D9" s="96"/>
      <c r="E9" s="96"/>
      <c r="F9" s="97">
        <f>SUM(F10:F18)</f>
        <v>0</v>
      </c>
      <c r="G9" s="98"/>
      <c r="H9" s="86"/>
      <c r="I9" s="99"/>
      <c r="J9" s="100"/>
      <c r="K9" s="100"/>
      <c r="L9" s="100"/>
    </row>
    <row r="10" spans="1:12" s="101" customFormat="1" ht="25.5" customHeight="1" x14ac:dyDescent="0.25">
      <c r="A10" s="102"/>
      <c r="B10" s="103"/>
      <c r="C10" s="104"/>
      <c r="D10" s="105"/>
      <c r="E10" s="105"/>
      <c r="F10" s="106">
        <f>+E10*C10</f>
        <v>0</v>
      </c>
      <c r="G10" s="98"/>
      <c r="H10" s="86"/>
      <c r="I10" s="107"/>
      <c r="J10" s="88"/>
      <c r="K10" s="88"/>
      <c r="L10" s="108"/>
    </row>
    <row r="11" spans="1:12" s="101" customFormat="1" ht="25.5" customHeight="1" x14ac:dyDescent="0.25">
      <c r="A11" s="102"/>
      <c r="B11" s="103"/>
      <c r="C11" s="104"/>
      <c r="D11" s="105"/>
      <c r="E11" s="105"/>
      <c r="F11" s="106">
        <f>+E11*C11</f>
        <v>0</v>
      </c>
      <c r="G11" s="98"/>
      <c r="H11" s="86"/>
      <c r="I11" s="107"/>
      <c r="J11" s="88"/>
      <c r="K11" s="88"/>
      <c r="L11" s="108"/>
    </row>
    <row r="12" spans="1:12" s="101" customFormat="1" ht="25.5" customHeight="1" x14ac:dyDescent="0.25">
      <c r="A12" s="102"/>
      <c r="B12" s="103"/>
      <c r="C12" s="104"/>
      <c r="D12" s="105"/>
      <c r="E12" s="105"/>
      <c r="F12" s="106">
        <f>+E12*C12</f>
        <v>0</v>
      </c>
      <c r="G12" s="98"/>
      <c r="H12" s="86"/>
      <c r="I12" s="107"/>
      <c r="J12" s="88"/>
      <c r="K12" s="88"/>
      <c r="L12" s="108"/>
    </row>
    <row r="13" spans="1:12" s="101" customFormat="1" ht="25.5" customHeight="1" x14ac:dyDescent="0.25">
      <c r="A13" s="102"/>
      <c r="B13" s="103"/>
      <c r="C13" s="104"/>
      <c r="D13" s="105"/>
      <c r="E13" s="105"/>
      <c r="F13" s="106">
        <f>+E13*C13</f>
        <v>0</v>
      </c>
      <c r="G13" s="98"/>
      <c r="H13" s="86"/>
      <c r="I13" s="107"/>
      <c r="J13" s="88"/>
      <c r="K13" s="88"/>
      <c r="L13" s="108"/>
    </row>
    <row r="14" spans="1:12" s="101" customFormat="1" ht="25.5" customHeight="1" x14ac:dyDescent="0.25">
      <c r="A14" s="102"/>
      <c r="B14" s="103"/>
      <c r="C14" s="104"/>
      <c r="D14" s="105"/>
      <c r="E14" s="105"/>
      <c r="F14" s="106">
        <f t="shared" ref="F14" si="0">+E14*C14</f>
        <v>0</v>
      </c>
      <c r="G14" s="98"/>
      <c r="H14" s="86"/>
      <c r="I14" s="107"/>
      <c r="J14" s="88"/>
      <c r="K14" s="88"/>
      <c r="L14" s="108"/>
    </row>
    <row r="15" spans="1:12" s="101" customFormat="1" ht="25.5" customHeight="1" x14ac:dyDescent="0.25">
      <c r="A15" s="102"/>
      <c r="B15" s="103"/>
      <c r="C15" s="104"/>
      <c r="D15" s="105"/>
      <c r="E15" s="105"/>
      <c r="F15" s="106">
        <f>+E15*C15</f>
        <v>0</v>
      </c>
      <c r="G15" s="98"/>
      <c r="H15" s="86"/>
      <c r="I15" s="107"/>
      <c r="J15" s="88"/>
      <c r="K15" s="88"/>
      <c r="L15" s="108"/>
    </row>
    <row r="16" spans="1:12" s="101" customFormat="1" ht="25.5" customHeight="1" x14ac:dyDescent="0.25">
      <c r="A16" s="102"/>
      <c r="B16" s="103"/>
      <c r="C16" s="104"/>
      <c r="D16" s="105"/>
      <c r="E16" s="105"/>
      <c r="F16" s="106">
        <f>+E16*C16</f>
        <v>0</v>
      </c>
      <c r="G16" s="98"/>
      <c r="H16" s="86"/>
      <c r="I16" s="107"/>
      <c r="J16" s="88"/>
      <c r="K16" s="88"/>
      <c r="L16" s="108"/>
    </row>
    <row r="17" spans="1:15" s="101" customFormat="1" ht="25.5" customHeight="1" x14ac:dyDescent="0.25">
      <c r="A17" s="102"/>
      <c r="B17" s="103"/>
      <c r="C17" s="104"/>
      <c r="D17" s="105"/>
      <c r="E17" s="105"/>
      <c r="F17" s="106">
        <f t="shared" ref="F17:F18" si="1">+E17*C17</f>
        <v>0</v>
      </c>
      <c r="G17" s="98"/>
      <c r="H17" s="86"/>
      <c r="I17" s="107"/>
      <c r="J17" s="88"/>
      <c r="K17" s="88"/>
      <c r="L17" s="108"/>
    </row>
    <row r="18" spans="1:15" s="101" customFormat="1" ht="25.5" customHeight="1" x14ac:dyDescent="0.25">
      <c r="A18" s="102"/>
      <c r="B18" s="103"/>
      <c r="C18" s="104"/>
      <c r="D18" s="105"/>
      <c r="E18" s="105"/>
      <c r="F18" s="106">
        <f t="shared" si="1"/>
        <v>0</v>
      </c>
      <c r="G18" s="98"/>
      <c r="H18" s="86"/>
      <c r="I18" s="107"/>
      <c r="J18" s="88"/>
      <c r="K18" s="88"/>
      <c r="L18" s="108"/>
    </row>
    <row r="19" spans="1:15" s="101" customFormat="1" ht="25.5" customHeight="1" x14ac:dyDescent="0.25">
      <c r="A19" s="102"/>
      <c r="B19" s="109" t="s">
        <v>20</v>
      </c>
      <c r="C19" s="110">
        <f>SUM(C20:C31)</f>
        <v>138</v>
      </c>
      <c r="D19" s="105"/>
      <c r="E19" s="105"/>
      <c r="F19" s="111">
        <f>SUM(F20:F40)</f>
        <v>14644250</v>
      </c>
      <c r="G19" s="98"/>
      <c r="H19" s="86"/>
      <c r="I19" s="112">
        <f>SUM(F20:F23)</f>
        <v>14644250</v>
      </c>
      <c r="J19" s="113"/>
      <c r="K19" s="113"/>
      <c r="L19" s="108"/>
      <c r="M19" s="114"/>
      <c r="N19" s="114"/>
      <c r="O19" s="114"/>
    </row>
    <row r="20" spans="1:15" s="101" customFormat="1" ht="25.5" customHeight="1" x14ac:dyDescent="0.25">
      <c r="A20" s="102">
        <v>44366</v>
      </c>
      <c r="B20" s="103" t="s">
        <v>16</v>
      </c>
      <c r="C20" s="104">
        <v>58</v>
      </c>
      <c r="D20" s="104">
        <f>+C20*0.45</f>
        <v>26.1</v>
      </c>
      <c r="E20" s="105">
        <v>101250</v>
      </c>
      <c r="F20" s="106">
        <f>+E20*C20</f>
        <v>5872500</v>
      </c>
      <c r="G20" s="98"/>
      <c r="H20" s="86"/>
      <c r="I20" s="107"/>
      <c r="J20" s="113"/>
      <c r="K20" s="88"/>
      <c r="L20" s="108"/>
      <c r="M20" s="115"/>
      <c r="N20" s="114"/>
      <c r="O20" s="114"/>
    </row>
    <row r="21" spans="1:15" s="101" customFormat="1" ht="25.5" customHeight="1" x14ac:dyDescent="0.25">
      <c r="A21" s="102"/>
      <c r="B21" s="103" t="s">
        <v>17</v>
      </c>
      <c r="C21" s="104">
        <v>13</v>
      </c>
      <c r="D21" s="104">
        <f t="shared" ref="D21:D23" si="2">+C21*0.45</f>
        <v>5.8500000000000005</v>
      </c>
      <c r="E21" s="105">
        <v>96750</v>
      </c>
      <c r="F21" s="106">
        <f t="shared" ref="F21:F39" si="3">+E21*C21</f>
        <v>1257750</v>
      </c>
      <c r="G21" s="98"/>
      <c r="H21" s="86"/>
      <c r="I21" s="107"/>
      <c r="J21" s="113"/>
      <c r="K21" s="88"/>
      <c r="L21" s="108"/>
      <c r="M21" s="115"/>
      <c r="N21" s="114"/>
      <c r="O21" s="114"/>
    </row>
    <row r="22" spans="1:15" s="101" customFormat="1" ht="25.5" customHeight="1" x14ac:dyDescent="0.25">
      <c r="A22" s="102"/>
      <c r="B22" s="103" t="s">
        <v>18</v>
      </c>
      <c r="C22" s="104">
        <v>54</v>
      </c>
      <c r="D22" s="104">
        <f t="shared" si="2"/>
        <v>24.3</v>
      </c>
      <c r="E22" s="105">
        <v>94250</v>
      </c>
      <c r="F22" s="106">
        <f t="shared" si="3"/>
        <v>5089500</v>
      </c>
      <c r="G22" s="98"/>
      <c r="H22" s="86"/>
      <c r="I22" s="107"/>
      <c r="J22" s="113"/>
      <c r="K22" s="88"/>
      <c r="L22" s="108"/>
      <c r="M22" s="115"/>
      <c r="N22" s="114"/>
      <c r="O22" s="114"/>
    </row>
    <row r="23" spans="1:15" s="101" customFormat="1" ht="25.5" customHeight="1" x14ac:dyDescent="0.25">
      <c r="A23" s="102"/>
      <c r="B23" s="103" t="s">
        <v>19</v>
      </c>
      <c r="C23" s="104">
        <v>13</v>
      </c>
      <c r="D23" s="104">
        <f t="shared" si="2"/>
        <v>5.8500000000000005</v>
      </c>
      <c r="E23" s="105">
        <v>186500</v>
      </c>
      <c r="F23" s="106">
        <f t="shared" si="3"/>
        <v>2424500</v>
      </c>
      <c r="G23" s="98"/>
      <c r="H23" s="86"/>
      <c r="I23" s="107"/>
      <c r="J23" s="113"/>
      <c r="K23" s="88"/>
      <c r="L23" s="108"/>
      <c r="M23" s="115"/>
      <c r="N23" s="114"/>
      <c r="O23" s="114"/>
    </row>
    <row r="24" spans="1:15" s="101" customFormat="1" ht="25.5" customHeight="1" x14ac:dyDescent="0.25">
      <c r="A24" s="102"/>
      <c r="B24" s="103"/>
      <c r="C24" s="104"/>
      <c r="D24" s="105"/>
      <c r="E24" s="105"/>
      <c r="F24" s="106">
        <f>+E24*C24</f>
        <v>0</v>
      </c>
      <c r="G24" s="98"/>
      <c r="H24" s="86"/>
      <c r="I24" s="139">
        <f>SUM(F24:F27)</f>
        <v>0</v>
      </c>
      <c r="J24" s="113"/>
      <c r="K24" s="88"/>
      <c r="L24" s="108"/>
      <c r="M24" s="116"/>
      <c r="N24" s="114"/>
      <c r="O24" s="114"/>
    </row>
    <row r="25" spans="1:15" s="101" customFormat="1" ht="25.5" customHeight="1" x14ac:dyDescent="0.25">
      <c r="A25" s="102"/>
      <c r="B25" s="103"/>
      <c r="C25" s="104"/>
      <c r="D25" s="105"/>
      <c r="E25" s="105"/>
      <c r="F25" s="106">
        <f t="shared" si="3"/>
        <v>0</v>
      </c>
      <c r="G25" s="98"/>
      <c r="H25" s="86"/>
      <c r="I25" s="107"/>
      <c r="J25" s="113"/>
      <c r="K25" s="88"/>
      <c r="L25" s="108"/>
      <c r="M25" s="114"/>
      <c r="N25" s="114"/>
      <c r="O25" s="114"/>
    </row>
    <row r="26" spans="1:15" s="101" customFormat="1" ht="25.5" customHeight="1" x14ac:dyDescent="0.25">
      <c r="A26" s="102"/>
      <c r="B26" s="103"/>
      <c r="C26" s="104"/>
      <c r="D26" s="105"/>
      <c r="E26" s="105"/>
      <c r="F26" s="106">
        <f t="shared" si="3"/>
        <v>0</v>
      </c>
      <c r="G26" s="98"/>
      <c r="H26" s="86"/>
      <c r="I26" s="107"/>
      <c r="J26" s="113"/>
      <c r="K26" s="88"/>
      <c r="L26" s="108"/>
      <c r="M26" s="114"/>
      <c r="N26" s="114"/>
      <c r="O26" s="114"/>
    </row>
    <row r="27" spans="1:15" s="101" customFormat="1" ht="25.5" customHeight="1" x14ac:dyDescent="0.25">
      <c r="A27" s="102"/>
      <c r="B27" s="103"/>
      <c r="C27" s="104"/>
      <c r="D27" s="105"/>
      <c r="E27" s="105"/>
      <c r="F27" s="106">
        <f t="shared" si="3"/>
        <v>0</v>
      </c>
      <c r="G27" s="98"/>
      <c r="H27" s="86"/>
      <c r="I27" s="107"/>
      <c r="J27" s="113"/>
      <c r="K27" s="88"/>
      <c r="L27" s="108"/>
      <c r="M27" s="114"/>
      <c r="N27" s="114"/>
      <c r="O27" s="114"/>
    </row>
    <row r="28" spans="1:15" s="101" customFormat="1" ht="25.5" customHeight="1" x14ac:dyDescent="0.25">
      <c r="A28" s="102"/>
      <c r="B28" s="103"/>
      <c r="C28" s="104"/>
      <c r="D28" s="105"/>
      <c r="E28" s="105"/>
      <c r="F28" s="106">
        <f t="shared" si="3"/>
        <v>0</v>
      </c>
      <c r="G28" s="98"/>
      <c r="H28" s="86"/>
      <c r="I28" s="107"/>
      <c r="J28" s="88"/>
      <c r="K28" s="88"/>
      <c r="L28" s="108"/>
      <c r="N28" s="114"/>
      <c r="O28" s="114"/>
    </row>
    <row r="29" spans="1:15" s="101" customFormat="1" ht="25.5" customHeight="1" x14ac:dyDescent="0.25">
      <c r="A29" s="102"/>
      <c r="B29" s="103"/>
      <c r="C29" s="104"/>
      <c r="D29" s="105"/>
      <c r="E29" s="105"/>
      <c r="F29" s="106">
        <f t="shared" si="3"/>
        <v>0</v>
      </c>
      <c r="G29" s="98"/>
      <c r="H29" s="86"/>
      <c r="I29" s="107"/>
      <c r="J29" s="88"/>
      <c r="K29" s="88"/>
      <c r="L29" s="108"/>
      <c r="M29" s="84"/>
    </row>
    <row r="30" spans="1:15" s="101" customFormat="1" ht="25.5" customHeight="1" x14ac:dyDescent="0.25">
      <c r="A30" s="102"/>
      <c r="B30" s="103"/>
      <c r="C30" s="104"/>
      <c r="D30" s="105"/>
      <c r="E30" s="105"/>
      <c r="F30" s="106">
        <f t="shared" si="3"/>
        <v>0</v>
      </c>
      <c r="G30" s="98"/>
      <c r="H30" s="86"/>
      <c r="I30" s="107"/>
      <c r="J30" s="88"/>
      <c r="K30" s="88"/>
      <c r="L30" s="108"/>
      <c r="M30" s="84"/>
    </row>
    <row r="31" spans="1:15" s="101" customFormat="1" ht="25.5" customHeight="1" x14ac:dyDescent="0.25">
      <c r="A31" s="102"/>
      <c r="B31" s="103"/>
      <c r="C31" s="104"/>
      <c r="D31" s="105"/>
      <c r="E31" s="105"/>
      <c r="F31" s="106">
        <f t="shared" si="3"/>
        <v>0</v>
      </c>
      <c r="G31" s="98"/>
      <c r="H31" s="86"/>
      <c r="I31" s="107"/>
      <c r="J31" s="88"/>
      <c r="K31" s="88"/>
      <c r="L31" s="108"/>
      <c r="M31" s="84"/>
    </row>
    <row r="32" spans="1:15" s="101" customFormat="1" ht="25.5" customHeight="1" x14ac:dyDescent="0.25">
      <c r="A32" s="117"/>
      <c r="B32" s="103"/>
      <c r="C32" s="104"/>
      <c r="D32" s="105"/>
      <c r="E32" s="105"/>
      <c r="F32" s="106">
        <f t="shared" si="3"/>
        <v>0</v>
      </c>
      <c r="G32" s="98"/>
      <c r="H32" s="86"/>
      <c r="I32" s="107"/>
      <c r="J32" s="88"/>
      <c r="K32" s="88"/>
      <c r="L32" s="108"/>
      <c r="M32" s="84"/>
    </row>
    <row r="33" spans="1:13" s="101" customFormat="1" ht="25.5" customHeight="1" x14ac:dyDescent="0.25">
      <c r="A33" s="117"/>
      <c r="B33" s="103"/>
      <c r="C33" s="104"/>
      <c r="D33" s="105"/>
      <c r="E33" s="105"/>
      <c r="F33" s="106">
        <f t="shared" si="3"/>
        <v>0</v>
      </c>
      <c r="G33" s="98"/>
      <c r="H33" s="86"/>
      <c r="I33" s="107"/>
      <c r="J33" s="88"/>
      <c r="K33" s="88"/>
      <c r="L33" s="108"/>
      <c r="M33" s="84"/>
    </row>
    <row r="34" spans="1:13" s="101" customFormat="1" ht="25.5" customHeight="1" x14ac:dyDescent="0.25">
      <c r="A34" s="117"/>
      <c r="B34" s="103"/>
      <c r="C34" s="104"/>
      <c r="D34" s="105"/>
      <c r="E34" s="105"/>
      <c r="F34" s="106">
        <f t="shared" si="3"/>
        <v>0</v>
      </c>
      <c r="G34" s="98"/>
      <c r="H34" s="86"/>
      <c r="I34" s="107"/>
      <c r="J34" s="88"/>
      <c r="K34" s="88"/>
      <c r="L34" s="108"/>
      <c r="M34" s="84"/>
    </row>
    <row r="35" spans="1:13" s="101" customFormat="1" ht="25.5" customHeight="1" x14ac:dyDescent="0.25">
      <c r="A35" s="117"/>
      <c r="B35" s="103"/>
      <c r="C35" s="104"/>
      <c r="D35" s="105"/>
      <c r="E35" s="105"/>
      <c r="F35" s="106">
        <f t="shared" si="3"/>
        <v>0</v>
      </c>
      <c r="G35" s="98"/>
      <c r="H35" s="86"/>
      <c r="I35" s="107"/>
      <c r="J35" s="88"/>
      <c r="K35" s="88"/>
      <c r="L35" s="108"/>
      <c r="M35" s="84"/>
    </row>
    <row r="36" spans="1:13" s="101" customFormat="1" ht="25.5" customHeight="1" x14ac:dyDescent="0.25">
      <c r="A36" s="117"/>
      <c r="B36" s="103"/>
      <c r="C36" s="104"/>
      <c r="D36" s="105"/>
      <c r="E36" s="105"/>
      <c r="F36" s="106">
        <f t="shared" si="3"/>
        <v>0</v>
      </c>
      <c r="G36" s="98"/>
      <c r="H36" s="86"/>
      <c r="I36" s="107"/>
      <c r="J36" s="88"/>
      <c r="K36" s="88"/>
      <c r="L36" s="108"/>
      <c r="M36" s="84"/>
    </row>
    <row r="37" spans="1:13" s="101" customFormat="1" ht="25.5" customHeight="1" x14ac:dyDescent="0.25">
      <c r="A37" s="117"/>
      <c r="B37" s="103"/>
      <c r="C37" s="104"/>
      <c r="D37" s="105"/>
      <c r="E37" s="105"/>
      <c r="F37" s="106">
        <f t="shared" si="3"/>
        <v>0</v>
      </c>
      <c r="G37" s="98"/>
      <c r="H37" s="86"/>
      <c r="I37" s="107"/>
      <c r="J37" s="88"/>
      <c r="K37" s="88"/>
      <c r="L37" s="108"/>
      <c r="M37" s="84"/>
    </row>
    <row r="38" spans="1:13" s="101" customFormat="1" ht="25.5" customHeight="1" x14ac:dyDescent="0.25">
      <c r="A38" s="117"/>
      <c r="B38" s="103"/>
      <c r="C38" s="104"/>
      <c r="D38" s="105"/>
      <c r="E38" s="105"/>
      <c r="F38" s="106">
        <f t="shared" si="3"/>
        <v>0</v>
      </c>
      <c r="G38" s="98"/>
      <c r="H38" s="86"/>
      <c r="I38" s="107"/>
      <c r="J38" s="88"/>
      <c r="K38" s="88"/>
      <c r="L38" s="108"/>
      <c r="M38" s="84"/>
    </row>
    <row r="39" spans="1:13" s="101" customFormat="1" ht="25.5" customHeight="1" x14ac:dyDescent="0.25">
      <c r="A39" s="117"/>
      <c r="B39" s="103"/>
      <c r="C39" s="104"/>
      <c r="D39" s="105"/>
      <c r="E39" s="105"/>
      <c r="F39" s="106">
        <f t="shared" si="3"/>
        <v>0</v>
      </c>
      <c r="G39" s="98"/>
      <c r="H39" s="86"/>
      <c r="I39" s="107"/>
      <c r="J39" s="88"/>
      <c r="K39" s="88"/>
      <c r="L39" s="108"/>
      <c r="M39" s="84"/>
    </row>
    <row r="40" spans="1:13" s="101" customFormat="1" ht="25.5" customHeight="1" x14ac:dyDescent="0.25">
      <c r="A40" s="117"/>
      <c r="B40" s="103"/>
      <c r="C40" s="104"/>
      <c r="D40" s="105"/>
      <c r="E40" s="105"/>
      <c r="F40" s="106"/>
      <c r="G40" s="98"/>
      <c r="H40" s="86"/>
      <c r="I40" s="107"/>
      <c r="J40" s="88"/>
      <c r="K40" s="88"/>
      <c r="L40" s="108"/>
      <c r="M40" s="84"/>
    </row>
    <row r="41" spans="1:13" s="101" customFormat="1" ht="23.25" customHeight="1" x14ac:dyDescent="0.25">
      <c r="A41" s="118"/>
      <c r="B41" s="119" t="s">
        <v>9</v>
      </c>
      <c r="C41" s="120"/>
      <c r="D41" s="121"/>
      <c r="E41" s="121"/>
      <c r="F41" s="121">
        <f>+F9-F19</f>
        <v>-14644250</v>
      </c>
      <c r="G41" s="98"/>
      <c r="H41" s="122"/>
      <c r="I41" s="123"/>
      <c r="J41" s="124"/>
      <c r="K41" s="88"/>
      <c r="L41" s="108"/>
      <c r="M41" s="114"/>
    </row>
    <row r="42" spans="1:13" ht="23.25" customHeight="1" x14ac:dyDescent="0.25">
      <c r="C42" s="209" t="s">
        <v>46</v>
      </c>
      <c r="D42" s="209"/>
      <c r="E42" s="209"/>
      <c r="F42" s="209"/>
      <c r="H42" s="122"/>
      <c r="I42" s="123"/>
      <c r="J42" s="124"/>
      <c r="L42" s="108"/>
      <c r="M42" s="114"/>
    </row>
    <row r="43" spans="1:13" ht="23.25" customHeight="1" x14ac:dyDescent="0.25">
      <c r="D43" s="210" t="s">
        <v>10</v>
      </c>
      <c r="E43" s="210"/>
      <c r="F43" s="210"/>
      <c r="H43" s="122"/>
      <c r="I43" s="123"/>
      <c r="J43" s="124"/>
      <c r="L43" s="108"/>
      <c r="M43" s="114"/>
    </row>
    <row r="44" spans="1:13" ht="23.25" hidden="1" customHeight="1" x14ac:dyDescent="0.25">
      <c r="H44" s="122"/>
      <c r="I44" s="123"/>
      <c r="J44" s="124"/>
      <c r="L44" s="108"/>
      <c r="M44" s="114"/>
    </row>
    <row r="45" spans="1:13" ht="23.25" hidden="1" customHeight="1" x14ac:dyDescent="0.25">
      <c r="H45" s="126"/>
      <c r="I45" s="123"/>
      <c r="J45" s="124"/>
      <c r="L45" s="108"/>
    </row>
    <row r="46" spans="1:13" ht="23.25" hidden="1" customHeight="1" x14ac:dyDescent="0.25">
      <c r="C46" s="32"/>
      <c r="D46" s="210" t="s">
        <v>11</v>
      </c>
      <c r="E46" s="210"/>
      <c r="F46" s="210"/>
      <c r="H46" s="126"/>
      <c r="I46" s="123"/>
      <c r="J46" s="124"/>
      <c r="L46" s="108"/>
    </row>
    <row r="47" spans="1:13" ht="23.25" hidden="1" customHeight="1" x14ac:dyDescent="0.25">
      <c r="H47" s="126"/>
      <c r="I47" s="123"/>
      <c r="J47" s="124"/>
      <c r="L47" s="108"/>
    </row>
    <row r="48" spans="1:13" ht="23.25" hidden="1" customHeight="1" x14ac:dyDescent="0.25">
      <c r="C48" s="32"/>
      <c r="D48" s="210"/>
      <c r="E48" s="210"/>
      <c r="F48" s="210"/>
      <c r="H48" s="126"/>
      <c r="I48" s="123"/>
      <c r="J48" s="124"/>
      <c r="L48" s="108"/>
    </row>
    <row r="49" spans="3:12" ht="23.25" hidden="1" customHeight="1" x14ac:dyDescent="0.25">
      <c r="C49" s="84"/>
      <c r="F49" s="84"/>
      <c r="G49" s="84"/>
      <c r="H49" s="126"/>
      <c r="I49" s="123"/>
      <c r="J49" s="124"/>
      <c r="L49" s="108"/>
    </row>
    <row r="50" spans="3:12" ht="23.25" hidden="1" customHeight="1" x14ac:dyDescent="0.25">
      <c r="C50" s="84"/>
      <c r="F50" s="84"/>
      <c r="G50" s="84"/>
      <c r="H50" s="126"/>
      <c r="I50" s="123"/>
      <c r="J50" s="124"/>
      <c r="L50" s="108"/>
    </row>
    <row r="51" spans="3:12" ht="23.25" hidden="1" customHeight="1" x14ac:dyDescent="0.25">
      <c r="C51" s="84"/>
      <c r="F51" s="84"/>
      <c r="G51" s="84"/>
      <c r="H51" s="126"/>
      <c r="I51" s="123"/>
      <c r="J51" s="124"/>
      <c r="L51" s="108"/>
    </row>
    <row r="52" spans="3:12" ht="24" hidden="1" customHeight="1" x14ac:dyDescent="0.25">
      <c r="C52" s="84"/>
      <c r="F52" s="84"/>
      <c r="G52" s="84"/>
      <c r="H52" s="126"/>
      <c r="I52" s="123"/>
      <c r="J52" s="124"/>
      <c r="L52" s="108"/>
    </row>
    <row r="53" spans="3:12" ht="24" hidden="1" customHeight="1" x14ac:dyDescent="0.25">
      <c r="C53" s="84"/>
      <c r="F53" s="84"/>
      <c r="G53" s="84"/>
      <c r="I53" s="123"/>
      <c r="J53" s="124"/>
      <c r="L53" s="108"/>
    </row>
    <row r="54" spans="3:12" ht="24" hidden="1" customHeight="1" x14ac:dyDescent="0.25">
      <c r="C54" s="84"/>
      <c r="F54" s="84"/>
      <c r="G54" s="84"/>
      <c r="I54" s="123"/>
      <c r="J54" s="124"/>
      <c r="L54" s="108"/>
    </row>
    <row r="55" spans="3:12" ht="24" hidden="1" customHeight="1" x14ac:dyDescent="0.25">
      <c r="C55" s="84"/>
      <c r="F55" s="84"/>
      <c r="G55" s="84"/>
      <c r="I55" s="123"/>
      <c r="J55" s="124"/>
      <c r="L55" s="108"/>
    </row>
    <row r="56" spans="3:12" ht="24" hidden="1" customHeight="1" x14ac:dyDescent="0.25">
      <c r="C56" s="84"/>
      <c r="F56" s="84"/>
      <c r="G56" s="84"/>
      <c r="I56" s="123"/>
      <c r="J56" s="124"/>
      <c r="L56" s="108"/>
    </row>
    <row r="57" spans="3:12" ht="24" customHeight="1" x14ac:dyDescent="0.25">
      <c r="C57" s="84"/>
      <c r="F57" s="84"/>
      <c r="G57" s="84"/>
      <c r="I57" s="123"/>
      <c r="J57" s="124"/>
      <c r="L57" s="108"/>
    </row>
    <row r="58" spans="3:12" x14ac:dyDescent="0.25">
      <c r="C58" s="84"/>
      <c r="F58" s="84"/>
      <c r="G58" s="84"/>
      <c r="I58" s="123"/>
      <c r="J58" s="124"/>
      <c r="L58" s="108"/>
    </row>
    <row r="59" spans="3:12" x14ac:dyDescent="0.25">
      <c r="C59" s="84"/>
      <c r="F59" s="84"/>
      <c r="G59" s="84"/>
      <c r="I59" s="123"/>
      <c r="J59" s="124"/>
      <c r="L59" s="108"/>
    </row>
    <row r="60" spans="3:12" x14ac:dyDescent="0.25">
      <c r="C60" s="84"/>
      <c r="F60" s="84"/>
      <c r="G60" s="84"/>
      <c r="I60" s="123"/>
      <c r="J60" s="124"/>
      <c r="L60" s="108"/>
    </row>
    <row r="61" spans="3:12" x14ac:dyDescent="0.25">
      <c r="C61" s="84"/>
      <c r="F61" s="84"/>
      <c r="G61" s="84"/>
      <c r="I61" s="123"/>
      <c r="J61" s="124"/>
      <c r="L61" s="108"/>
    </row>
    <row r="62" spans="3:12" x14ac:dyDescent="0.25">
      <c r="C62" s="84"/>
      <c r="F62" s="84"/>
      <c r="G62" s="84"/>
      <c r="I62" s="123"/>
      <c r="J62" s="124"/>
      <c r="L62" s="108"/>
    </row>
    <row r="63" spans="3:12" x14ac:dyDescent="0.25">
      <c r="I63" s="123"/>
      <c r="J63" s="124"/>
      <c r="L63" s="108"/>
    </row>
    <row r="64" spans="3:12" x14ac:dyDescent="0.25">
      <c r="C64" s="84"/>
      <c r="F64" s="84"/>
      <c r="G64" s="84"/>
    </row>
  </sheetData>
  <autoFilter ref="A9:F59"/>
  <mergeCells count="9">
    <mergeCell ref="D43:F43"/>
    <mergeCell ref="D46:F46"/>
    <mergeCell ref="D48:F48"/>
    <mergeCell ref="A4:F4"/>
    <mergeCell ref="A5:F5"/>
    <mergeCell ref="A7:A8"/>
    <mergeCell ref="B7:B8"/>
    <mergeCell ref="C7:D7"/>
    <mergeCell ref="C42:F42"/>
  </mergeCells>
  <pageMargins left="0.2" right="0.2" top="0.37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>
      <selection activeCell="I17" sqref="I17:I22"/>
    </sheetView>
  </sheetViews>
  <sheetFormatPr defaultRowHeight="15.75" x14ac:dyDescent="0.25"/>
  <cols>
    <col min="1" max="1" width="8.5703125" style="84" customWidth="1"/>
    <col min="2" max="2" width="25.7109375" style="84" customWidth="1"/>
    <col min="3" max="3" width="9.85546875" style="85" customWidth="1"/>
    <col min="4" max="4" width="9.7109375" style="84" customWidth="1"/>
    <col min="5" max="5" width="12.42578125" style="84" customWidth="1"/>
    <col min="6" max="6" width="15.5703125" style="32" customWidth="1"/>
    <col min="7" max="7" width="7.42578125" style="32" customWidth="1"/>
    <col min="8" max="8" width="13.28515625" style="86" customWidth="1"/>
    <col min="9" max="9" width="26" style="87" bestFit="1" customWidth="1"/>
    <col min="10" max="10" width="10.7109375" style="88" customWidth="1"/>
    <col min="11" max="11" width="13.7109375" style="88" customWidth="1"/>
    <col min="12" max="12" width="13.7109375" style="87" customWidth="1"/>
    <col min="13" max="13" width="12" style="84" bestFit="1" customWidth="1"/>
    <col min="14" max="16384" width="9.140625" style="84"/>
  </cols>
  <sheetData>
    <row r="1" spans="1:12" x14ac:dyDescent="0.25">
      <c r="A1" s="83" t="s">
        <v>13</v>
      </c>
    </row>
    <row r="2" spans="1:12" x14ac:dyDescent="0.25">
      <c r="A2" s="83" t="s">
        <v>14</v>
      </c>
    </row>
    <row r="4" spans="1:12" ht="18.75" x14ac:dyDescent="0.3">
      <c r="A4" s="211" t="s">
        <v>0</v>
      </c>
      <c r="B4" s="211"/>
      <c r="C4" s="211"/>
      <c r="D4" s="211"/>
      <c r="E4" s="211"/>
      <c r="F4" s="211"/>
    </row>
    <row r="5" spans="1:12" ht="18.75" x14ac:dyDescent="0.3">
      <c r="A5" s="211" t="s">
        <v>12</v>
      </c>
      <c r="B5" s="211"/>
      <c r="C5" s="211"/>
      <c r="D5" s="211"/>
      <c r="E5" s="211"/>
      <c r="F5" s="211"/>
    </row>
    <row r="6" spans="1:12" x14ac:dyDescent="0.25">
      <c r="A6" s="137"/>
      <c r="B6" s="137"/>
      <c r="C6" s="90"/>
      <c r="D6" s="137"/>
      <c r="E6" s="137"/>
      <c r="F6" s="90"/>
    </row>
    <row r="7" spans="1:12" ht="22.5" customHeight="1" x14ac:dyDescent="0.25">
      <c r="A7" s="212" t="s">
        <v>1</v>
      </c>
      <c r="B7" s="214" t="s">
        <v>2</v>
      </c>
      <c r="C7" s="215" t="s">
        <v>3</v>
      </c>
      <c r="D7" s="216"/>
      <c r="E7" s="138" t="s">
        <v>4</v>
      </c>
      <c r="F7" s="92" t="s">
        <v>5</v>
      </c>
    </row>
    <row r="8" spans="1:12" ht="22.5" customHeight="1" x14ac:dyDescent="0.25">
      <c r="A8" s="213"/>
      <c r="B8" s="214"/>
      <c r="C8" s="92" t="s">
        <v>15</v>
      </c>
      <c r="D8" s="138" t="s">
        <v>6</v>
      </c>
      <c r="E8" s="138" t="s">
        <v>15</v>
      </c>
      <c r="F8" s="92" t="s">
        <v>7</v>
      </c>
    </row>
    <row r="9" spans="1:12" s="101" customFormat="1" ht="25.5" customHeight="1" x14ac:dyDescent="0.25">
      <c r="A9" s="93"/>
      <c r="B9" s="94" t="s">
        <v>8</v>
      </c>
      <c r="C9" s="95"/>
      <c r="D9" s="96"/>
      <c r="E9" s="96"/>
      <c r="F9" s="97">
        <f>SUM(F10:F18)</f>
        <v>0</v>
      </c>
      <c r="G9" s="98"/>
      <c r="H9" s="86"/>
      <c r="I9" s="99"/>
      <c r="J9" s="100"/>
      <c r="K9" s="100"/>
      <c r="L9" s="100"/>
    </row>
    <row r="10" spans="1:12" s="101" customFormat="1" ht="25.5" customHeight="1" x14ac:dyDescent="0.25">
      <c r="A10" s="102"/>
      <c r="B10" s="103"/>
      <c r="C10" s="104"/>
      <c r="D10" s="105"/>
      <c r="E10" s="105"/>
      <c r="F10" s="106">
        <f>+E10*C10</f>
        <v>0</v>
      </c>
      <c r="G10" s="98"/>
      <c r="H10" s="86"/>
      <c r="I10" s="107"/>
      <c r="J10" s="88"/>
      <c r="K10" s="88"/>
      <c r="L10" s="108"/>
    </row>
    <row r="11" spans="1:12" s="101" customFormat="1" ht="25.5" customHeight="1" x14ac:dyDescent="0.25">
      <c r="A11" s="102"/>
      <c r="B11" s="103"/>
      <c r="C11" s="104"/>
      <c r="D11" s="105"/>
      <c r="E11" s="105"/>
      <c r="F11" s="106">
        <f>+E11*C11</f>
        <v>0</v>
      </c>
      <c r="G11" s="98"/>
      <c r="H11" s="86"/>
      <c r="I11" s="107"/>
      <c r="J11" s="88"/>
      <c r="K11" s="88"/>
      <c r="L11" s="108"/>
    </row>
    <row r="12" spans="1:12" s="101" customFormat="1" ht="25.5" customHeight="1" x14ac:dyDescent="0.25">
      <c r="A12" s="102"/>
      <c r="B12" s="103"/>
      <c r="C12" s="104"/>
      <c r="D12" s="105"/>
      <c r="E12" s="105"/>
      <c r="F12" s="106">
        <f>+E12*C12</f>
        <v>0</v>
      </c>
      <c r="G12" s="98"/>
      <c r="H12" s="86"/>
      <c r="I12" s="107"/>
      <c r="J12" s="88"/>
      <c r="K12" s="88"/>
      <c r="L12" s="108"/>
    </row>
    <row r="13" spans="1:12" s="101" customFormat="1" ht="25.5" customHeight="1" x14ac:dyDescent="0.25">
      <c r="A13" s="102"/>
      <c r="B13" s="103"/>
      <c r="C13" s="104"/>
      <c r="D13" s="105"/>
      <c r="E13" s="105"/>
      <c r="F13" s="106">
        <f>+E13*C13</f>
        <v>0</v>
      </c>
      <c r="G13" s="98"/>
      <c r="H13" s="86"/>
      <c r="I13" s="107"/>
      <c r="J13" s="88"/>
      <c r="K13" s="88"/>
      <c r="L13" s="108"/>
    </row>
    <row r="14" spans="1:12" s="101" customFormat="1" ht="25.5" customHeight="1" x14ac:dyDescent="0.25">
      <c r="A14" s="102"/>
      <c r="B14" s="103"/>
      <c r="C14" s="104"/>
      <c r="D14" s="105"/>
      <c r="E14" s="105"/>
      <c r="F14" s="106">
        <f t="shared" ref="F14" si="0">+E14*C14</f>
        <v>0</v>
      </c>
      <c r="G14" s="98"/>
      <c r="H14" s="86"/>
      <c r="I14" s="107"/>
      <c r="J14" s="88"/>
      <c r="K14" s="88"/>
      <c r="L14" s="108"/>
    </row>
    <row r="15" spans="1:12" s="101" customFormat="1" ht="25.5" customHeight="1" x14ac:dyDescent="0.25">
      <c r="A15" s="102"/>
      <c r="B15" s="103"/>
      <c r="C15" s="104"/>
      <c r="D15" s="105"/>
      <c r="E15" s="105"/>
      <c r="F15" s="106">
        <f>+E15*C15</f>
        <v>0</v>
      </c>
      <c r="G15" s="98"/>
      <c r="H15" s="86"/>
      <c r="I15" s="107"/>
      <c r="J15" s="88"/>
      <c r="K15" s="88"/>
      <c r="L15" s="108"/>
    </row>
    <row r="16" spans="1:12" s="101" customFormat="1" ht="25.5" customHeight="1" x14ac:dyDescent="0.25">
      <c r="A16" s="102"/>
      <c r="B16" s="103"/>
      <c r="C16" s="104"/>
      <c r="D16" s="105"/>
      <c r="E16" s="105"/>
      <c r="F16" s="106">
        <f>+E16*C16</f>
        <v>0</v>
      </c>
      <c r="G16" s="98"/>
      <c r="H16" s="86"/>
      <c r="I16" s="107"/>
      <c r="J16" s="88"/>
      <c r="K16" s="88"/>
      <c r="L16" s="108"/>
    </row>
    <row r="17" spans="1:15" s="101" customFormat="1" ht="25.5" customHeight="1" x14ac:dyDescent="0.25">
      <c r="A17" s="102"/>
      <c r="B17" s="103"/>
      <c r="C17" s="104"/>
      <c r="D17" s="105"/>
      <c r="E17" s="105"/>
      <c r="F17" s="106">
        <f t="shared" ref="F17:F18" si="1">+E17*C17</f>
        <v>0</v>
      </c>
      <c r="G17" s="98"/>
      <c r="H17" s="86"/>
      <c r="I17" s="107"/>
      <c r="J17" s="88"/>
      <c r="K17" s="88"/>
      <c r="L17" s="108"/>
    </row>
    <row r="18" spans="1:15" s="101" customFormat="1" ht="25.5" customHeight="1" x14ac:dyDescent="0.25">
      <c r="A18" s="102"/>
      <c r="B18" s="103"/>
      <c r="C18" s="104"/>
      <c r="D18" s="105"/>
      <c r="E18" s="105"/>
      <c r="F18" s="106">
        <f t="shared" si="1"/>
        <v>0</v>
      </c>
      <c r="G18" s="98"/>
      <c r="H18" s="86"/>
      <c r="I18" s="107"/>
      <c r="J18" s="88"/>
      <c r="K18" s="88"/>
      <c r="L18" s="108"/>
    </row>
    <row r="19" spans="1:15" s="101" customFormat="1" ht="25.5" customHeight="1" x14ac:dyDescent="0.25">
      <c r="A19" s="102"/>
      <c r="B19" s="109" t="s">
        <v>20</v>
      </c>
      <c r="C19" s="110">
        <f>SUM(C20:C27)</f>
        <v>394</v>
      </c>
      <c r="D19" s="105"/>
      <c r="E19" s="105"/>
      <c r="F19" s="111">
        <f>SUM(F20:F36)</f>
        <v>40154250</v>
      </c>
      <c r="G19" s="98"/>
      <c r="H19" s="86"/>
      <c r="I19" s="112"/>
      <c r="J19" s="113"/>
      <c r="K19" s="113"/>
      <c r="L19" s="108"/>
      <c r="M19" s="114"/>
      <c r="N19" s="114"/>
      <c r="O19" s="114"/>
    </row>
    <row r="20" spans="1:15" s="101" customFormat="1" ht="25.5" customHeight="1" x14ac:dyDescent="0.25">
      <c r="A20" s="102">
        <v>44553</v>
      </c>
      <c r="B20" s="103" t="s">
        <v>16</v>
      </c>
      <c r="C20" s="104">
        <v>327</v>
      </c>
      <c r="D20" s="105">
        <f t="shared" ref="D20:D23" si="2">+C20*0.45</f>
        <v>147.15</v>
      </c>
      <c r="E20" s="105">
        <v>101250</v>
      </c>
      <c r="F20" s="106">
        <f>+E20*C20</f>
        <v>33108750</v>
      </c>
      <c r="G20" s="98"/>
      <c r="H20" s="86"/>
      <c r="I20" s="139"/>
      <c r="J20" s="113"/>
      <c r="K20" s="88"/>
      <c r="L20" s="108"/>
      <c r="M20" s="116"/>
      <c r="N20" s="114"/>
      <c r="O20" s="114"/>
    </row>
    <row r="21" spans="1:15" s="101" customFormat="1" ht="25.5" customHeight="1" x14ac:dyDescent="0.25">
      <c r="A21" s="102"/>
      <c r="B21" s="103" t="s">
        <v>17</v>
      </c>
      <c r="C21" s="104">
        <v>34</v>
      </c>
      <c r="D21" s="105">
        <f t="shared" si="2"/>
        <v>15.3</v>
      </c>
      <c r="E21" s="105">
        <v>96750</v>
      </c>
      <c r="F21" s="106">
        <f t="shared" ref="F21:F35" si="3">+E21*C21</f>
        <v>3289500</v>
      </c>
      <c r="G21" s="98"/>
      <c r="H21" s="86"/>
      <c r="I21" s="107"/>
      <c r="J21" s="113"/>
      <c r="K21" s="88"/>
      <c r="L21" s="108"/>
      <c r="M21" s="114"/>
      <c r="N21" s="114"/>
      <c r="O21" s="114"/>
    </row>
    <row r="22" spans="1:15" s="101" customFormat="1" ht="25.5" customHeight="1" x14ac:dyDescent="0.25">
      <c r="A22" s="102"/>
      <c r="B22" s="103" t="s">
        <v>18</v>
      </c>
      <c r="C22" s="104">
        <v>26</v>
      </c>
      <c r="D22" s="105">
        <f t="shared" si="2"/>
        <v>11.700000000000001</v>
      </c>
      <c r="E22" s="105">
        <v>94250</v>
      </c>
      <c r="F22" s="106">
        <f t="shared" si="3"/>
        <v>2450500</v>
      </c>
      <c r="G22" s="98"/>
      <c r="H22" s="86"/>
      <c r="I22" s="107"/>
      <c r="J22" s="113"/>
      <c r="K22" s="88"/>
      <c r="L22" s="108"/>
      <c r="M22" s="114"/>
      <c r="N22" s="114"/>
      <c r="O22" s="114"/>
    </row>
    <row r="23" spans="1:15" s="101" customFormat="1" ht="25.5" customHeight="1" x14ac:dyDescent="0.25">
      <c r="A23" s="102"/>
      <c r="B23" s="103" t="s">
        <v>19</v>
      </c>
      <c r="C23" s="104">
        <v>7</v>
      </c>
      <c r="D23" s="105">
        <f t="shared" si="2"/>
        <v>3.15</v>
      </c>
      <c r="E23" s="105">
        <v>186500</v>
      </c>
      <c r="F23" s="106">
        <f t="shared" si="3"/>
        <v>1305500</v>
      </c>
      <c r="G23" s="98"/>
      <c r="H23" s="86"/>
      <c r="I23" s="107"/>
      <c r="J23" s="113"/>
      <c r="K23" s="88"/>
      <c r="L23" s="108"/>
      <c r="M23" s="114"/>
      <c r="N23" s="114"/>
      <c r="O23" s="114"/>
    </row>
    <row r="24" spans="1:15" s="101" customFormat="1" ht="25.5" customHeight="1" x14ac:dyDescent="0.25">
      <c r="A24" s="102"/>
      <c r="B24" s="103"/>
      <c r="C24" s="104"/>
      <c r="D24" s="105"/>
      <c r="E24" s="105"/>
      <c r="F24" s="106">
        <f t="shared" si="3"/>
        <v>0</v>
      </c>
      <c r="G24" s="98"/>
      <c r="H24" s="86"/>
      <c r="I24" s="107"/>
      <c r="J24" s="88"/>
      <c r="K24" s="88"/>
      <c r="L24" s="108"/>
      <c r="N24" s="114"/>
      <c r="O24" s="114"/>
    </row>
    <row r="25" spans="1:15" s="101" customFormat="1" ht="25.5" customHeight="1" x14ac:dyDescent="0.25">
      <c r="A25" s="102"/>
      <c r="B25" s="103"/>
      <c r="C25" s="104"/>
      <c r="D25" s="105"/>
      <c r="E25" s="105"/>
      <c r="F25" s="106">
        <f t="shared" si="3"/>
        <v>0</v>
      </c>
      <c r="G25" s="98"/>
      <c r="H25" s="86"/>
      <c r="I25" s="107"/>
      <c r="J25" s="88"/>
      <c r="K25" s="88"/>
      <c r="L25" s="108"/>
      <c r="M25" s="84"/>
    </row>
    <row r="26" spans="1:15" s="101" customFormat="1" ht="25.5" customHeight="1" x14ac:dyDescent="0.25">
      <c r="A26" s="102"/>
      <c r="B26" s="103"/>
      <c r="C26" s="104"/>
      <c r="D26" s="105"/>
      <c r="E26" s="105"/>
      <c r="F26" s="106">
        <f t="shared" si="3"/>
        <v>0</v>
      </c>
      <c r="G26" s="98"/>
      <c r="H26" s="86"/>
      <c r="I26" s="107"/>
      <c r="J26" s="88"/>
      <c r="K26" s="88"/>
      <c r="L26" s="108"/>
      <c r="M26" s="84"/>
    </row>
    <row r="27" spans="1:15" s="101" customFormat="1" ht="25.5" customHeight="1" x14ac:dyDescent="0.25">
      <c r="A27" s="102"/>
      <c r="B27" s="103"/>
      <c r="C27" s="104"/>
      <c r="D27" s="105"/>
      <c r="E27" s="105"/>
      <c r="F27" s="106">
        <f t="shared" si="3"/>
        <v>0</v>
      </c>
      <c r="G27" s="98"/>
      <c r="H27" s="86"/>
      <c r="I27" s="107"/>
      <c r="J27" s="88"/>
      <c r="K27" s="88"/>
      <c r="L27" s="108"/>
      <c r="M27" s="84"/>
    </row>
    <row r="28" spans="1:15" s="101" customFormat="1" ht="25.5" customHeight="1" x14ac:dyDescent="0.25">
      <c r="A28" s="117"/>
      <c r="B28" s="103"/>
      <c r="C28" s="104"/>
      <c r="D28" s="105"/>
      <c r="E28" s="105"/>
      <c r="F28" s="106">
        <f t="shared" si="3"/>
        <v>0</v>
      </c>
      <c r="G28" s="98"/>
      <c r="H28" s="86"/>
      <c r="I28" s="107"/>
      <c r="J28" s="88"/>
      <c r="K28" s="88"/>
      <c r="L28" s="108"/>
      <c r="M28" s="84"/>
    </row>
    <row r="29" spans="1:15" s="101" customFormat="1" ht="25.5" customHeight="1" x14ac:dyDescent="0.25">
      <c r="A29" s="117"/>
      <c r="B29" s="103"/>
      <c r="C29" s="104"/>
      <c r="D29" s="105"/>
      <c r="E29" s="105"/>
      <c r="F29" s="106">
        <f t="shared" si="3"/>
        <v>0</v>
      </c>
      <c r="G29" s="98"/>
      <c r="H29" s="86"/>
      <c r="I29" s="107"/>
      <c r="J29" s="88"/>
      <c r="K29" s="88"/>
      <c r="L29" s="108"/>
      <c r="M29" s="84"/>
    </row>
    <row r="30" spans="1:15" s="101" customFormat="1" ht="25.5" customHeight="1" x14ac:dyDescent="0.25">
      <c r="A30" s="117"/>
      <c r="B30" s="103"/>
      <c r="C30" s="104"/>
      <c r="D30" s="105"/>
      <c r="E30" s="105"/>
      <c r="F30" s="106">
        <f t="shared" si="3"/>
        <v>0</v>
      </c>
      <c r="G30" s="98"/>
      <c r="H30" s="86"/>
      <c r="I30" s="107"/>
      <c r="J30" s="88"/>
      <c r="K30" s="88"/>
      <c r="L30" s="108"/>
      <c r="M30" s="84"/>
    </row>
    <row r="31" spans="1:15" s="101" customFormat="1" ht="25.5" customHeight="1" x14ac:dyDescent="0.25">
      <c r="A31" s="117"/>
      <c r="B31" s="103"/>
      <c r="C31" s="104"/>
      <c r="D31" s="105"/>
      <c r="E31" s="105"/>
      <c r="F31" s="106">
        <f t="shared" si="3"/>
        <v>0</v>
      </c>
      <c r="G31" s="98"/>
      <c r="H31" s="86"/>
      <c r="I31" s="107"/>
      <c r="J31" s="88"/>
      <c r="K31" s="88"/>
      <c r="L31" s="108"/>
      <c r="M31" s="84"/>
    </row>
    <row r="32" spans="1:15" s="101" customFormat="1" ht="25.5" customHeight="1" x14ac:dyDescent="0.25">
      <c r="A32" s="117"/>
      <c r="B32" s="103"/>
      <c r="C32" s="104"/>
      <c r="D32" s="105"/>
      <c r="E32" s="105"/>
      <c r="F32" s="106">
        <f t="shared" si="3"/>
        <v>0</v>
      </c>
      <c r="G32" s="98"/>
      <c r="H32" s="86"/>
      <c r="I32" s="107"/>
      <c r="J32" s="88"/>
      <c r="K32" s="88"/>
      <c r="L32" s="108"/>
      <c r="M32" s="84"/>
    </row>
    <row r="33" spans="1:13" s="101" customFormat="1" ht="25.5" customHeight="1" x14ac:dyDescent="0.25">
      <c r="A33" s="117"/>
      <c r="B33" s="103"/>
      <c r="C33" s="104"/>
      <c r="D33" s="105"/>
      <c r="E33" s="105"/>
      <c r="F33" s="106">
        <f t="shared" si="3"/>
        <v>0</v>
      </c>
      <c r="G33" s="98"/>
      <c r="H33" s="86"/>
      <c r="I33" s="107"/>
      <c r="J33" s="88"/>
      <c r="K33" s="88"/>
      <c r="L33" s="108"/>
      <c r="M33" s="84"/>
    </row>
    <row r="34" spans="1:13" s="101" customFormat="1" ht="25.5" customHeight="1" x14ac:dyDescent="0.25">
      <c r="A34" s="117"/>
      <c r="B34" s="103"/>
      <c r="C34" s="104"/>
      <c r="D34" s="105"/>
      <c r="E34" s="105"/>
      <c r="F34" s="106">
        <f t="shared" si="3"/>
        <v>0</v>
      </c>
      <c r="G34" s="98"/>
      <c r="H34" s="86"/>
      <c r="I34" s="107"/>
      <c r="J34" s="88"/>
      <c r="K34" s="88"/>
      <c r="L34" s="108"/>
      <c r="M34" s="84"/>
    </row>
    <row r="35" spans="1:13" s="101" customFormat="1" ht="25.5" customHeight="1" x14ac:dyDescent="0.25">
      <c r="A35" s="117"/>
      <c r="B35" s="103"/>
      <c r="C35" s="104"/>
      <c r="D35" s="105"/>
      <c r="E35" s="105"/>
      <c r="F35" s="106">
        <f t="shared" si="3"/>
        <v>0</v>
      </c>
      <c r="G35" s="98"/>
      <c r="H35" s="86"/>
      <c r="I35" s="107"/>
      <c r="J35" s="88"/>
      <c r="K35" s="88"/>
      <c r="L35" s="108"/>
      <c r="M35" s="84"/>
    </row>
    <row r="36" spans="1:13" s="101" customFormat="1" ht="25.5" customHeight="1" x14ac:dyDescent="0.25">
      <c r="A36" s="117"/>
      <c r="B36" s="103"/>
      <c r="C36" s="104"/>
      <c r="D36" s="105"/>
      <c r="E36" s="105"/>
      <c r="F36" s="106"/>
      <c r="G36" s="98"/>
      <c r="H36" s="86"/>
      <c r="I36" s="107"/>
      <c r="J36" s="88"/>
      <c r="K36" s="88"/>
      <c r="L36" s="108"/>
      <c r="M36" s="84"/>
    </row>
    <row r="37" spans="1:13" s="101" customFormat="1" ht="23.25" customHeight="1" x14ac:dyDescent="0.25">
      <c r="A37" s="118"/>
      <c r="B37" s="119" t="s">
        <v>9</v>
      </c>
      <c r="C37" s="120"/>
      <c r="D37" s="121"/>
      <c r="E37" s="121"/>
      <c r="F37" s="121">
        <f>+F9-F19</f>
        <v>-40154250</v>
      </c>
      <c r="G37" s="98"/>
      <c r="H37" s="122"/>
      <c r="I37" s="123"/>
      <c r="J37" s="124"/>
      <c r="K37" s="88"/>
      <c r="L37" s="108"/>
      <c r="M37" s="114"/>
    </row>
    <row r="38" spans="1:13" ht="23.25" customHeight="1" x14ac:dyDescent="0.25">
      <c r="C38" s="209" t="s">
        <v>59</v>
      </c>
      <c r="D38" s="209"/>
      <c r="E38" s="209"/>
      <c r="F38" s="209"/>
      <c r="H38" s="122"/>
      <c r="I38" s="123"/>
      <c r="J38" s="124"/>
      <c r="L38" s="108"/>
      <c r="M38" s="114"/>
    </row>
    <row r="39" spans="1:13" ht="23.25" customHeight="1" x14ac:dyDescent="0.25">
      <c r="D39" s="210" t="s">
        <v>10</v>
      </c>
      <c r="E39" s="210"/>
      <c r="F39" s="210"/>
      <c r="H39" s="122"/>
      <c r="I39" s="123"/>
      <c r="J39" s="124"/>
      <c r="L39" s="108"/>
      <c r="M39" s="114"/>
    </row>
    <row r="40" spans="1:13" ht="23.25" hidden="1" customHeight="1" x14ac:dyDescent="0.25">
      <c r="H40" s="122"/>
      <c r="I40" s="123"/>
      <c r="J40" s="124"/>
      <c r="L40" s="108"/>
      <c r="M40" s="114"/>
    </row>
    <row r="41" spans="1:13" ht="23.25" hidden="1" customHeight="1" x14ac:dyDescent="0.25">
      <c r="H41" s="126"/>
      <c r="I41" s="123"/>
      <c r="J41" s="124"/>
      <c r="L41" s="108"/>
    </row>
    <row r="42" spans="1:13" ht="23.25" hidden="1" customHeight="1" x14ac:dyDescent="0.25">
      <c r="C42" s="32"/>
      <c r="D42" s="210" t="s">
        <v>11</v>
      </c>
      <c r="E42" s="210"/>
      <c r="F42" s="210"/>
      <c r="H42" s="126"/>
      <c r="I42" s="123"/>
      <c r="J42" s="124"/>
      <c r="L42" s="108"/>
    </row>
    <row r="43" spans="1:13" ht="23.25" hidden="1" customHeight="1" x14ac:dyDescent="0.25">
      <c r="H43" s="126"/>
      <c r="I43" s="123"/>
      <c r="J43" s="124"/>
      <c r="L43" s="108"/>
    </row>
    <row r="44" spans="1:13" ht="23.25" hidden="1" customHeight="1" x14ac:dyDescent="0.25">
      <c r="C44" s="32"/>
      <c r="D44" s="210"/>
      <c r="E44" s="210"/>
      <c r="F44" s="210"/>
      <c r="H44" s="126"/>
      <c r="I44" s="123"/>
      <c r="J44" s="124"/>
      <c r="L44" s="108"/>
    </row>
    <row r="45" spans="1:13" ht="23.25" hidden="1" customHeight="1" x14ac:dyDescent="0.25">
      <c r="C45" s="84"/>
      <c r="F45" s="84"/>
      <c r="G45" s="84"/>
      <c r="H45" s="126"/>
      <c r="I45" s="123"/>
      <c r="J45" s="124"/>
      <c r="L45" s="108"/>
    </row>
    <row r="46" spans="1:13" ht="23.25" hidden="1" customHeight="1" x14ac:dyDescent="0.25">
      <c r="C46" s="84"/>
      <c r="F46" s="84"/>
      <c r="G46" s="84"/>
      <c r="H46" s="126"/>
      <c r="I46" s="123"/>
      <c r="J46" s="124"/>
      <c r="L46" s="108"/>
    </row>
    <row r="47" spans="1:13" ht="23.25" hidden="1" customHeight="1" x14ac:dyDescent="0.25">
      <c r="C47" s="84"/>
      <c r="F47" s="84"/>
      <c r="G47" s="84"/>
      <c r="H47" s="126"/>
      <c r="I47" s="123"/>
      <c r="J47" s="124"/>
      <c r="L47" s="108"/>
    </row>
    <row r="48" spans="1:13" ht="24" hidden="1" customHeight="1" x14ac:dyDescent="0.25">
      <c r="C48" s="84"/>
      <c r="F48" s="84"/>
      <c r="G48" s="84"/>
      <c r="H48" s="126"/>
      <c r="I48" s="123"/>
      <c r="J48" s="124"/>
      <c r="L48" s="108"/>
    </row>
    <row r="49" spans="3:12" ht="24" hidden="1" customHeight="1" x14ac:dyDescent="0.25">
      <c r="C49" s="84"/>
      <c r="F49" s="84"/>
      <c r="G49" s="84"/>
      <c r="I49" s="123"/>
      <c r="J49" s="124"/>
      <c r="L49" s="108"/>
    </row>
    <row r="50" spans="3:12" ht="24" hidden="1" customHeight="1" x14ac:dyDescent="0.25">
      <c r="C50" s="84"/>
      <c r="F50" s="84"/>
      <c r="G50" s="84"/>
      <c r="I50" s="123"/>
      <c r="J50" s="124"/>
      <c r="L50" s="108"/>
    </row>
    <row r="51" spans="3:12" ht="24" hidden="1" customHeight="1" x14ac:dyDescent="0.25">
      <c r="C51" s="84"/>
      <c r="F51" s="84"/>
      <c r="G51" s="84"/>
      <c r="I51" s="123"/>
      <c r="J51" s="124"/>
      <c r="L51" s="108"/>
    </row>
    <row r="52" spans="3:12" ht="24" hidden="1" customHeight="1" x14ac:dyDescent="0.25">
      <c r="C52" s="84"/>
      <c r="F52" s="84"/>
      <c r="G52" s="84"/>
      <c r="I52" s="123"/>
      <c r="J52" s="124"/>
      <c r="L52" s="108"/>
    </row>
    <row r="53" spans="3:12" ht="24" customHeight="1" x14ac:dyDescent="0.25">
      <c r="C53" s="84"/>
      <c r="F53" s="84"/>
      <c r="G53" s="84"/>
      <c r="I53" s="123"/>
      <c r="J53" s="124"/>
      <c r="L53" s="108"/>
    </row>
    <row r="54" spans="3:12" x14ac:dyDescent="0.25">
      <c r="C54" s="84"/>
      <c r="F54" s="84"/>
      <c r="G54" s="84"/>
      <c r="I54" s="123"/>
      <c r="J54" s="124"/>
      <c r="L54" s="108"/>
    </row>
    <row r="55" spans="3:12" x14ac:dyDescent="0.25">
      <c r="C55" s="84"/>
      <c r="F55" s="84"/>
      <c r="G55" s="84"/>
      <c r="I55" s="123"/>
      <c r="J55" s="124"/>
      <c r="L55" s="108"/>
    </row>
    <row r="56" spans="3:12" x14ac:dyDescent="0.25">
      <c r="C56" s="84"/>
      <c r="F56" s="84"/>
      <c r="G56" s="84"/>
      <c r="I56" s="123"/>
      <c r="J56" s="124"/>
      <c r="L56" s="108"/>
    </row>
    <row r="57" spans="3:12" x14ac:dyDescent="0.25">
      <c r="C57" s="84"/>
      <c r="F57" s="84"/>
      <c r="G57" s="84"/>
      <c r="I57" s="123"/>
      <c r="J57" s="124"/>
      <c r="L57" s="108"/>
    </row>
    <row r="58" spans="3:12" x14ac:dyDescent="0.25">
      <c r="C58" s="84"/>
      <c r="F58" s="84"/>
      <c r="G58" s="84"/>
      <c r="I58" s="123"/>
      <c r="J58" s="124"/>
      <c r="L58" s="108"/>
    </row>
    <row r="59" spans="3:12" x14ac:dyDescent="0.25">
      <c r="I59" s="123"/>
      <c r="J59" s="124"/>
      <c r="L59" s="108"/>
    </row>
    <row r="60" spans="3:12" x14ac:dyDescent="0.25">
      <c r="C60" s="84"/>
      <c r="F60" s="84"/>
      <c r="G60" s="84"/>
    </row>
  </sheetData>
  <autoFilter ref="A9:F55"/>
  <mergeCells count="9">
    <mergeCell ref="D39:F39"/>
    <mergeCell ref="D42:F42"/>
    <mergeCell ref="D44:F44"/>
    <mergeCell ref="A4:F4"/>
    <mergeCell ref="A5:F5"/>
    <mergeCell ref="A7:A8"/>
    <mergeCell ref="B7:B8"/>
    <mergeCell ref="C7:D7"/>
    <mergeCell ref="C38:F38"/>
  </mergeCells>
  <pageMargins left="0.2" right="0.2" top="0.37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23" sqref="E23"/>
    </sheetView>
  </sheetViews>
  <sheetFormatPr defaultRowHeight="15" x14ac:dyDescent="0.25"/>
  <cols>
    <col min="1" max="1" width="16.140625" style="41" customWidth="1"/>
    <col min="2" max="2" width="18.5703125" style="41" customWidth="1"/>
    <col min="3" max="3" width="18.5703125" style="41" hidden="1" customWidth="1"/>
    <col min="4" max="5" width="18.5703125" style="41" customWidth="1"/>
    <col min="6" max="6" width="56.42578125" style="41" bestFit="1" customWidth="1"/>
    <col min="7" max="16384" width="9.140625" style="41"/>
  </cols>
  <sheetData>
    <row r="1" spans="1:6" ht="32.25" customHeight="1" x14ac:dyDescent="0.25">
      <c r="A1" s="218" t="s">
        <v>58</v>
      </c>
      <c r="B1" s="218"/>
      <c r="C1" s="218"/>
      <c r="D1" s="218"/>
      <c r="E1" s="218"/>
    </row>
    <row r="2" spans="1:6" ht="39.75" customHeight="1" x14ac:dyDescent="0.25">
      <c r="A2" s="44" t="s">
        <v>29</v>
      </c>
      <c r="B2" s="44" t="s">
        <v>26</v>
      </c>
      <c r="C2" s="44" t="s">
        <v>27</v>
      </c>
      <c r="D2" s="44" t="s">
        <v>28</v>
      </c>
      <c r="E2" s="44" t="s">
        <v>68</v>
      </c>
      <c r="F2" s="43"/>
    </row>
    <row r="3" spans="1:6" ht="21.75" customHeight="1" x14ac:dyDescent="0.25">
      <c r="A3" s="47">
        <v>44133</v>
      </c>
      <c r="B3" s="57">
        <v>266991750</v>
      </c>
      <c r="C3" s="48"/>
      <c r="D3" s="48"/>
      <c r="E3" s="48"/>
    </row>
    <row r="4" spans="1:6" ht="21.75" customHeight="1" x14ac:dyDescent="0.25">
      <c r="A4" s="49">
        <v>44134</v>
      </c>
      <c r="B4" s="58"/>
      <c r="C4" s="53">
        <v>266991750</v>
      </c>
      <c r="D4" s="50"/>
      <c r="E4" s="50"/>
    </row>
    <row r="5" spans="1:6" ht="21.75" customHeight="1" x14ac:dyDescent="0.25">
      <c r="A5" s="49">
        <v>44154</v>
      </c>
      <c r="B5" s="58">
        <v>666549000</v>
      </c>
      <c r="C5" s="53"/>
      <c r="D5" s="50"/>
      <c r="E5" s="50"/>
    </row>
    <row r="6" spans="1:6" ht="21.75" customHeight="1" x14ac:dyDescent="0.25">
      <c r="A6" s="49">
        <v>44159</v>
      </c>
      <c r="B6" s="58"/>
      <c r="C6" s="53">
        <v>444195000</v>
      </c>
      <c r="D6" s="50">
        <v>266991750</v>
      </c>
      <c r="E6" s="50"/>
    </row>
    <row r="7" spans="1:6" ht="21.75" customHeight="1" x14ac:dyDescent="0.25">
      <c r="A7" s="49">
        <v>44165</v>
      </c>
      <c r="B7" s="58">
        <v>41125500</v>
      </c>
      <c r="C7" s="53">
        <v>41125500</v>
      </c>
      <c r="D7" s="50"/>
      <c r="E7" s="50"/>
    </row>
    <row r="8" spans="1:6" ht="21.75" customHeight="1" x14ac:dyDescent="0.25">
      <c r="A8" s="49">
        <v>44181</v>
      </c>
      <c r="B8" s="58">
        <v>96702500</v>
      </c>
      <c r="C8" s="50"/>
      <c r="D8" s="50"/>
      <c r="E8" s="50"/>
    </row>
    <row r="9" spans="1:6" ht="21.75" customHeight="1" x14ac:dyDescent="0.25">
      <c r="A9" s="49">
        <v>44195</v>
      </c>
      <c r="B9" s="58">
        <v>337413500</v>
      </c>
      <c r="C9" s="50"/>
      <c r="D9" s="50"/>
      <c r="E9" s="50"/>
    </row>
    <row r="10" spans="1:6" ht="21.75" customHeight="1" x14ac:dyDescent="0.25">
      <c r="A10" s="49">
        <v>44200</v>
      </c>
      <c r="B10" s="58"/>
      <c r="C10" s="50"/>
      <c r="D10" s="60">
        <v>707604500</v>
      </c>
      <c r="E10" s="50"/>
      <c r="F10" s="54"/>
    </row>
    <row r="11" spans="1:6" ht="21.75" customHeight="1" x14ac:dyDescent="0.25">
      <c r="A11" s="59">
        <v>44221</v>
      </c>
      <c r="B11" s="60"/>
      <c r="C11" s="60"/>
      <c r="D11" s="60">
        <v>96708000</v>
      </c>
      <c r="E11" s="50"/>
      <c r="F11" s="54"/>
    </row>
    <row r="12" spans="1:6" ht="21.75" customHeight="1" x14ac:dyDescent="0.25">
      <c r="A12" s="49">
        <v>44227</v>
      </c>
      <c r="B12" s="50">
        <f>+T1.21!F57</f>
        <v>73333000</v>
      </c>
      <c r="C12" s="50"/>
      <c r="D12" s="60"/>
      <c r="E12" s="50"/>
      <c r="F12" s="54"/>
    </row>
    <row r="13" spans="1:6" ht="21.75" customHeight="1" x14ac:dyDescent="0.25">
      <c r="A13" s="49">
        <v>44232</v>
      </c>
      <c r="B13" s="50"/>
      <c r="C13" s="50"/>
      <c r="D13" s="60">
        <v>322653166</v>
      </c>
      <c r="E13" s="50" t="s">
        <v>45</v>
      </c>
      <c r="F13" s="32"/>
    </row>
    <row r="14" spans="1:6" s="145" customFormat="1" ht="21.75" customHeight="1" x14ac:dyDescent="0.25">
      <c r="A14" s="142">
        <v>44228</v>
      </c>
      <c r="B14" s="143"/>
      <c r="C14" s="143"/>
      <c r="D14" s="143">
        <v>14760200</v>
      </c>
      <c r="E14" s="143"/>
      <c r="F14" s="144" t="s">
        <v>60</v>
      </c>
    </row>
    <row r="15" spans="1:6" ht="21.75" customHeight="1" x14ac:dyDescent="0.25">
      <c r="A15" s="49">
        <v>44249</v>
      </c>
      <c r="B15" s="50"/>
      <c r="C15" s="50"/>
      <c r="D15" s="60">
        <v>73333000</v>
      </c>
      <c r="E15" s="50"/>
      <c r="F15" s="32"/>
    </row>
    <row r="16" spans="1:6" ht="21.75" customHeight="1" x14ac:dyDescent="0.25">
      <c r="A16" s="81">
        <v>44255</v>
      </c>
      <c r="B16" s="82">
        <f>+'T2.21 '!F57</f>
        <v>319353500</v>
      </c>
      <c r="C16" s="136">
        <v>319353500</v>
      </c>
      <c r="D16" s="60"/>
      <c r="E16" s="82"/>
      <c r="F16" s="32"/>
    </row>
    <row r="17" spans="1:6" ht="21.75" customHeight="1" x14ac:dyDescent="0.25">
      <c r="A17" s="81">
        <v>44286</v>
      </c>
      <c r="B17" s="82">
        <f>+T3.21!F41</f>
        <v>56595250</v>
      </c>
      <c r="C17" s="82">
        <f>+B17</f>
        <v>56595250</v>
      </c>
      <c r="D17" s="60"/>
      <c r="E17" s="82"/>
      <c r="F17" s="32" t="s">
        <v>65</v>
      </c>
    </row>
    <row r="18" spans="1:6" ht="21.75" customHeight="1" x14ac:dyDescent="0.25">
      <c r="A18" s="81">
        <v>44292</v>
      </c>
      <c r="B18" s="82"/>
      <c r="C18" s="82" t="e">
        <f>+#REF!</f>
        <v>#REF!</v>
      </c>
      <c r="D18" s="60">
        <v>319353000</v>
      </c>
      <c r="E18" s="82"/>
    </row>
    <row r="19" spans="1:6" ht="21.75" customHeight="1" x14ac:dyDescent="0.25">
      <c r="A19" s="81">
        <v>44345</v>
      </c>
      <c r="B19" s="146">
        <v>64797750</v>
      </c>
      <c r="C19" s="82"/>
      <c r="D19" s="82"/>
      <c r="E19" s="82"/>
      <c r="F19" s="32" t="s">
        <v>66</v>
      </c>
    </row>
    <row r="20" spans="1:6" ht="21.75" customHeight="1" x14ac:dyDescent="0.25">
      <c r="A20" s="81">
        <v>44357</v>
      </c>
      <c r="B20" s="82">
        <v>-42018750</v>
      </c>
      <c r="C20" s="82">
        <f>+'T4+5.21 '!F41</f>
        <v>38633500</v>
      </c>
      <c r="D20" s="133"/>
      <c r="E20" s="82"/>
      <c r="F20" s="32" t="s">
        <v>67</v>
      </c>
    </row>
    <row r="21" spans="1:6" ht="21.75" customHeight="1" x14ac:dyDescent="0.25">
      <c r="A21" s="81">
        <v>44377</v>
      </c>
      <c r="B21" s="82">
        <f>+'T6.21 '!F41</f>
        <v>-14644250</v>
      </c>
      <c r="C21" s="82">
        <f>+'T6.21 '!F41</f>
        <v>-14644250</v>
      </c>
      <c r="D21" s="133"/>
      <c r="E21" s="82"/>
      <c r="F21" s="144" t="s">
        <v>61</v>
      </c>
    </row>
    <row r="22" spans="1:6" ht="21.75" customHeight="1" x14ac:dyDescent="0.25">
      <c r="A22" s="51">
        <v>44553</v>
      </c>
      <c r="B22" s="52">
        <f>+T12.21!F37</f>
        <v>-40154250</v>
      </c>
      <c r="C22" s="52"/>
      <c r="D22" s="52"/>
      <c r="E22" s="52"/>
      <c r="F22" s="144" t="s">
        <v>61</v>
      </c>
    </row>
    <row r="23" spans="1:6" ht="21.75" customHeight="1" x14ac:dyDescent="0.25">
      <c r="A23" s="45" t="s">
        <v>30</v>
      </c>
      <c r="B23" s="46">
        <f>SUM(B3:B22)</f>
        <v>1826044500</v>
      </c>
      <c r="C23" s="46" t="e">
        <f>SUM(C3:C22)</f>
        <v>#REF!</v>
      </c>
      <c r="D23" s="46">
        <f>SUM(D3:D22)</f>
        <v>1801403616</v>
      </c>
      <c r="E23" s="46">
        <f>B23-D23</f>
        <v>24640884</v>
      </c>
      <c r="F23" s="76"/>
    </row>
    <row r="24" spans="1:6" x14ac:dyDescent="0.25">
      <c r="A24" s="42"/>
      <c r="B24" s="31"/>
      <c r="C24" s="31"/>
      <c r="D24" s="31"/>
      <c r="E24" s="31"/>
    </row>
    <row r="25" spans="1:6" x14ac:dyDescent="0.25">
      <c r="A25" s="42"/>
      <c r="B25" s="31"/>
      <c r="C25" s="31"/>
      <c r="D25" s="31"/>
      <c r="E25" s="68"/>
    </row>
    <row r="26" spans="1:6" x14ac:dyDescent="0.25">
      <c r="A26" s="42"/>
      <c r="B26" s="31"/>
      <c r="C26" s="31"/>
      <c r="D26" s="31"/>
      <c r="E26" s="31"/>
    </row>
    <row r="27" spans="1:6" x14ac:dyDescent="0.25">
      <c r="A27" s="42"/>
      <c r="B27" s="31"/>
      <c r="C27" s="31"/>
      <c r="D27" s="31"/>
      <c r="E27" s="31"/>
    </row>
    <row r="28" spans="1:6" x14ac:dyDescent="0.25">
      <c r="A28" s="42"/>
      <c r="B28" s="31"/>
      <c r="C28" s="31"/>
      <c r="D28" s="31"/>
      <c r="E28" s="31"/>
    </row>
    <row r="29" spans="1:6" x14ac:dyDescent="0.25">
      <c r="A29" s="42"/>
      <c r="B29" s="31"/>
      <c r="C29" s="31"/>
      <c r="D29" s="31"/>
      <c r="E29" s="31"/>
    </row>
    <row r="31" spans="1:6" x14ac:dyDescent="0.25">
      <c r="E31" s="76"/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5" zoomScaleNormal="85" workbookViewId="0">
      <selection sqref="A1:XFD1048576"/>
    </sheetView>
  </sheetViews>
  <sheetFormatPr defaultRowHeight="15.75" x14ac:dyDescent="0.25"/>
  <cols>
    <col min="1" max="1" width="7.5703125" style="185" customWidth="1"/>
    <col min="2" max="2" width="30.85546875" style="185" customWidth="1"/>
    <col min="3" max="3" width="20.140625" style="185" hidden="1" customWidth="1"/>
    <col min="4" max="5" width="16.7109375" style="185" customWidth="1"/>
    <col min="6" max="6" width="25.140625" style="185" customWidth="1"/>
    <col min="7" max="8" width="9.140625" style="171"/>
    <col min="9" max="9" width="9.28515625" style="170" bestFit="1" customWidth="1"/>
    <col min="10" max="10" width="10.5703125" style="170" bestFit="1" customWidth="1"/>
    <col min="11" max="11" width="14.28515625" style="170" bestFit="1" customWidth="1"/>
    <col min="12" max="16384" width="9.140625" style="171"/>
  </cols>
  <sheetData>
    <row r="1" spans="1:11" s="167" customFormat="1" ht="18" customHeight="1" x14ac:dyDescent="0.25">
      <c r="A1" s="223" t="s">
        <v>69</v>
      </c>
      <c r="B1" s="223"/>
      <c r="C1" s="223"/>
      <c r="D1" s="223"/>
      <c r="E1" s="223"/>
      <c r="F1" s="223"/>
      <c r="G1" s="165"/>
      <c r="H1" s="165"/>
      <c r="I1" s="166"/>
      <c r="J1" s="166"/>
      <c r="K1" s="166"/>
    </row>
    <row r="2" spans="1:11" s="167" customFormat="1" ht="18" customHeight="1" x14ac:dyDescent="0.25">
      <c r="A2" s="223" t="s">
        <v>70</v>
      </c>
      <c r="B2" s="223"/>
      <c r="C2" s="223"/>
      <c r="D2" s="223"/>
      <c r="E2" s="223"/>
      <c r="F2" s="223"/>
      <c r="G2" s="165"/>
      <c r="H2" s="165"/>
      <c r="I2" s="166"/>
      <c r="J2" s="166"/>
      <c r="K2" s="166"/>
    </row>
    <row r="3" spans="1:11" s="167" customFormat="1" ht="18" customHeight="1" x14ac:dyDescent="0.25">
      <c r="A3" s="223" t="s">
        <v>71</v>
      </c>
      <c r="B3" s="223"/>
      <c r="C3" s="223"/>
      <c r="D3" s="223"/>
      <c r="E3" s="223"/>
      <c r="F3" s="223"/>
      <c r="G3" s="165"/>
      <c r="H3" s="165"/>
      <c r="I3" s="166"/>
      <c r="J3" s="166"/>
      <c r="K3" s="166"/>
    </row>
    <row r="4" spans="1:11" s="167" customFormat="1" ht="18" customHeight="1" x14ac:dyDescent="0.25">
      <c r="A4" s="223" t="s">
        <v>72</v>
      </c>
      <c r="B4" s="223"/>
      <c r="C4" s="223"/>
      <c r="D4" s="223"/>
      <c r="E4" s="223"/>
      <c r="F4" s="223"/>
      <c r="G4" s="165"/>
      <c r="H4" s="165"/>
      <c r="I4" s="166"/>
      <c r="J4" s="166"/>
      <c r="K4" s="166"/>
    </row>
    <row r="5" spans="1:11" s="167" customFormat="1" ht="18" customHeight="1" x14ac:dyDescent="0.25">
      <c r="A5" s="224" t="s">
        <v>77</v>
      </c>
      <c r="B5" s="224"/>
      <c r="C5" s="224"/>
      <c r="D5" s="224"/>
      <c r="E5" s="224"/>
      <c r="F5" s="224"/>
      <c r="G5" s="165"/>
      <c r="H5" s="165"/>
      <c r="I5" s="166"/>
      <c r="J5" s="166"/>
      <c r="K5" s="166"/>
    </row>
    <row r="6" spans="1:11" s="167" customFormat="1" ht="18" customHeight="1" x14ac:dyDescent="0.25">
      <c r="A6" s="186"/>
      <c r="B6" s="186"/>
      <c r="C6" s="225" t="s">
        <v>74</v>
      </c>
      <c r="D6" s="225"/>
      <c r="E6" s="225"/>
      <c r="F6" s="225"/>
      <c r="G6" s="165"/>
      <c r="H6" s="165"/>
      <c r="I6" s="166"/>
      <c r="J6" s="166"/>
      <c r="K6" s="166"/>
    </row>
    <row r="7" spans="1:11" s="167" customFormat="1" ht="18" customHeight="1" x14ac:dyDescent="0.25">
      <c r="A7" s="157" t="s">
        <v>82</v>
      </c>
      <c r="B7" s="158"/>
      <c r="C7" s="187"/>
      <c r="D7" s="221" t="s">
        <v>83</v>
      </c>
      <c r="E7" s="221"/>
      <c r="F7" s="221"/>
      <c r="G7" s="165"/>
      <c r="H7" s="165"/>
      <c r="I7" s="166"/>
      <c r="J7" s="166"/>
      <c r="K7" s="166"/>
    </row>
    <row r="8" spans="1:11" s="167" customFormat="1" ht="18" customHeight="1" x14ac:dyDescent="0.25">
      <c r="A8" s="221" t="s">
        <v>76</v>
      </c>
      <c r="B8" s="221"/>
      <c r="C8" s="221"/>
      <c r="D8" s="221"/>
      <c r="E8" s="221"/>
      <c r="F8" s="221"/>
      <c r="G8" s="168"/>
      <c r="H8" s="168"/>
      <c r="I8" s="166"/>
      <c r="J8" s="166"/>
      <c r="K8" s="166"/>
    </row>
    <row r="9" spans="1:11" s="167" customFormat="1" ht="18" customHeight="1" x14ac:dyDescent="0.25">
      <c r="A9" s="163" t="s">
        <v>78</v>
      </c>
      <c r="B9" s="163"/>
      <c r="C9" s="163"/>
      <c r="D9" s="163"/>
      <c r="E9" s="163"/>
      <c r="F9" s="163"/>
      <c r="G9" s="168"/>
      <c r="H9" s="168"/>
      <c r="I9" s="166"/>
      <c r="J9" s="166"/>
      <c r="K9" s="166"/>
    </row>
    <row r="10" spans="1:11" ht="18" customHeight="1" x14ac:dyDescent="0.25">
      <c r="A10" s="159" t="s">
        <v>73</v>
      </c>
      <c r="B10" s="159" t="s">
        <v>84</v>
      </c>
      <c r="C10" s="159" t="s">
        <v>85</v>
      </c>
      <c r="D10" s="162" t="s">
        <v>86</v>
      </c>
      <c r="E10" s="160" t="s">
        <v>87</v>
      </c>
      <c r="F10" s="160" t="s">
        <v>88</v>
      </c>
      <c r="G10" s="169"/>
      <c r="H10" s="169"/>
      <c r="I10" s="219" t="s">
        <v>91</v>
      </c>
      <c r="J10" s="220"/>
      <c r="K10" s="194">
        <v>24640884</v>
      </c>
    </row>
    <row r="11" spans="1:11" ht="18" customHeight="1" x14ac:dyDescent="0.25">
      <c r="A11" s="172">
        <v>1</v>
      </c>
      <c r="B11" s="173" t="s">
        <v>48</v>
      </c>
      <c r="C11" s="174" t="s">
        <v>79</v>
      </c>
      <c r="D11" s="192">
        <v>181</v>
      </c>
      <c r="E11" s="175">
        <v>101250</v>
      </c>
      <c r="F11" s="176">
        <f t="shared" ref="F11:F19" si="0">D11*E11</f>
        <v>18326250</v>
      </c>
      <c r="G11" s="177"/>
      <c r="H11" s="177"/>
      <c r="I11" s="191">
        <v>261</v>
      </c>
      <c r="J11" s="191">
        <v>94250</v>
      </c>
      <c r="K11" s="191">
        <f>I11*J11</f>
        <v>24599250</v>
      </c>
    </row>
    <row r="12" spans="1:11" ht="18" customHeight="1" x14ac:dyDescent="0.25">
      <c r="A12" s="172">
        <v>2</v>
      </c>
      <c r="B12" s="173" t="s">
        <v>51</v>
      </c>
      <c r="C12" s="174"/>
      <c r="D12" s="192">
        <v>64</v>
      </c>
      <c r="E12" s="175">
        <v>94250</v>
      </c>
      <c r="F12" s="176">
        <f t="shared" si="0"/>
        <v>6032000</v>
      </c>
      <c r="G12" s="177"/>
      <c r="H12" s="177"/>
      <c r="I12" s="191"/>
      <c r="J12" s="191"/>
      <c r="K12" s="191"/>
    </row>
    <row r="13" spans="1:11" ht="18" customHeight="1" x14ac:dyDescent="0.25">
      <c r="A13" s="172">
        <v>3</v>
      </c>
      <c r="B13" s="173" t="s">
        <v>51</v>
      </c>
      <c r="C13" s="174"/>
      <c r="D13" s="192">
        <v>14</v>
      </c>
      <c r="E13" s="175">
        <v>94250</v>
      </c>
      <c r="F13" s="176">
        <f t="shared" si="0"/>
        <v>1319500</v>
      </c>
      <c r="G13" s="177"/>
      <c r="H13" s="177"/>
      <c r="I13" s="191"/>
      <c r="J13" s="191"/>
      <c r="K13" s="191"/>
    </row>
    <row r="14" spans="1:11" ht="18" customHeight="1" x14ac:dyDescent="0.25">
      <c r="A14" s="172">
        <v>4</v>
      </c>
      <c r="B14" s="173" t="s">
        <v>92</v>
      </c>
      <c r="C14" s="174"/>
      <c r="D14" s="192">
        <v>4</v>
      </c>
      <c r="E14" s="175">
        <v>186500</v>
      </c>
      <c r="F14" s="176">
        <f t="shared" si="0"/>
        <v>746000</v>
      </c>
      <c r="G14" s="177"/>
      <c r="H14" s="177"/>
      <c r="I14" s="191"/>
      <c r="J14" s="191"/>
      <c r="K14" s="191"/>
    </row>
    <row r="15" spans="1:11" ht="18" customHeight="1" x14ac:dyDescent="0.25">
      <c r="A15" s="172">
        <v>5</v>
      </c>
      <c r="B15" s="173" t="s">
        <v>51</v>
      </c>
      <c r="C15" s="174"/>
      <c r="D15" s="192">
        <v>25</v>
      </c>
      <c r="E15" s="175">
        <v>94250</v>
      </c>
      <c r="F15" s="176">
        <f t="shared" si="0"/>
        <v>2356250</v>
      </c>
      <c r="G15" s="177"/>
      <c r="H15" s="177"/>
      <c r="I15" s="191"/>
      <c r="J15" s="191"/>
      <c r="K15" s="191"/>
    </row>
    <row r="16" spans="1:11" ht="18" customHeight="1" x14ac:dyDescent="0.25">
      <c r="A16" s="172">
        <v>6</v>
      </c>
      <c r="B16" s="173" t="s">
        <v>51</v>
      </c>
      <c r="C16" s="174"/>
      <c r="D16" s="192">
        <v>3</v>
      </c>
      <c r="E16" s="175">
        <v>94250</v>
      </c>
      <c r="F16" s="176">
        <f t="shared" si="0"/>
        <v>282750</v>
      </c>
      <c r="G16" s="177"/>
      <c r="H16" s="177"/>
      <c r="I16" s="191"/>
      <c r="J16" s="191"/>
      <c r="K16" s="191"/>
    </row>
    <row r="17" spans="1:13" ht="18" customHeight="1" x14ac:dyDescent="0.25">
      <c r="A17" s="172">
        <v>7</v>
      </c>
      <c r="B17" s="173" t="s">
        <v>92</v>
      </c>
      <c r="C17" s="174"/>
      <c r="D17" s="192">
        <v>20</v>
      </c>
      <c r="E17" s="175">
        <v>186500</v>
      </c>
      <c r="F17" s="176">
        <f t="shared" si="0"/>
        <v>3730000</v>
      </c>
      <c r="G17" s="177"/>
      <c r="H17" s="177"/>
      <c r="I17" s="191"/>
      <c r="J17" s="191"/>
      <c r="K17" s="191"/>
    </row>
    <row r="18" spans="1:13" ht="18" customHeight="1" x14ac:dyDescent="0.25">
      <c r="A18" s="172">
        <v>8</v>
      </c>
      <c r="B18" s="173" t="s">
        <v>48</v>
      </c>
      <c r="C18" s="174"/>
      <c r="D18" s="192">
        <v>10</v>
      </c>
      <c r="E18" s="175">
        <v>101250</v>
      </c>
      <c r="F18" s="176">
        <f t="shared" si="0"/>
        <v>1012500</v>
      </c>
      <c r="G18" s="177"/>
      <c r="H18" s="177"/>
      <c r="I18" s="191"/>
      <c r="J18" s="191"/>
      <c r="K18" s="191"/>
    </row>
    <row r="19" spans="1:13" ht="18" customHeight="1" x14ac:dyDescent="0.25">
      <c r="A19" s="172">
        <v>9</v>
      </c>
      <c r="B19" s="173" t="s">
        <v>93</v>
      </c>
      <c r="C19" s="174"/>
      <c r="D19" s="192">
        <v>6</v>
      </c>
      <c r="E19" s="175">
        <v>96750</v>
      </c>
      <c r="F19" s="176">
        <f t="shared" si="0"/>
        <v>580500</v>
      </c>
      <c r="G19" s="177"/>
      <c r="H19" s="177"/>
      <c r="I19" s="191"/>
      <c r="J19" s="191"/>
      <c r="K19" s="191"/>
    </row>
    <row r="20" spans="1:13" ht="18" customHeight="1" x14ac:dyDescent="0.25">
      <c r="A20" s="178"/>
      <c r="B20" s="179" t="s">
        <v>75</v>
      </c>
      <c r="C20" s="179"/>
      <c r="D20" s="193">
        <f>SUM(D11:D19)</f>
        <v>327</v>
      </c>
      <c r="E20" s="180"/>
      <c r="F20" s="193">
        <f>SUM(F11:F19)</f>
        <v>34385750</v>
      </c>
      <c r="G20" s="181"/>
      <c r="H20" s="181"/>
      <c r="I20" s="191"/>
      <c r="J20" s="164" t="s">
        <v>90</v>
      </c>
      <c r="K20" s="164">
        <f>K11-K10</f>
        <v>-41634</v>
      </c>
      <c r="M20" s="171">
        <v>41634</v>
      </c>
    </row>
    <row r="21" spans="1:13" ht="18" customHeight="1" x14ac:dyDescent="0.25">
      <c r="A21" s="161"/>
      <c r="B21" s="182"/>
      <c r="C21" s="183"/>
      <c r="D21" s="183"/>
      <c r="E21" s="184"/>
      <c r="F21" s="184"/>
      <c r="G21" s="169"/>
      <c r="H21" s="169"/>
      <c r="I21" s="191">
        <v>262</v>
      </c>
      <c r="J21" s="191">
        <v>94250</v>
      </c>
      <c r="K21" s="191">
        <f>I21*J21</f>
        <v>24693500</v>
      </c>
    </row>
    <row r="22" spans="1:13" ht="18" customHeight="1" x14ac:dyDescent="0.25">
      <c r="B22" s="190" t="s">
        <v>80</v>
      </c>
      <c r="E22" s="222" t="s">
        <v>81</v>
      </c>
      <c r="F22" s="222"/>
      <c r="I22" s="191"/>
      <c r="J22" s="164" t="s">
        <v>89</v>
      </c>
      <c r="K22" s="164">
        <f>K21-K10</f>
        <v>52616</v>
      </c>
    </row>
    <row r="23" spans="1:13" x14ac:dyDescent="0.25">
      <c r="F23" s="188"/>
    </row>
    <row r="24" spans="1:13" x14ac:dyDescent="0.25">
      <c r="F24" s="189"/>
    </row>
    <row r="25" spans="1:13" x14ac:dyDescent="0.25">
      <c r="E25" s="195" t="s">
        <v>91</v>
      </c>
      <c r="F25" s="194">
        <v>24640884</v>
      </c>
    </row>
    <row r="26" spans="1:13" x14ac:dyDescent="0.25">
      <c r="E26" s="196" t="s">
        <v>89</v>
      </c>
      <c r="F26" s="197">
        <f>F20-F25</f>
        <v>9744866</v>
      </c>
    </row>
    <row r="27" spans="1:13" x14ac:dyDescent="0.25">
      <c r="F27" s="188"/>
    </row>
    <row r="29" spans="1:13" x14ac:dyDescent="0.25">
      <c r="F29" s="198"/>
    </row>
  </sheetData>
  <mergeCells count="10">
    <mergeCell ref="I10:J10"/>
    <mergeCell ref="A8:F8"/>
    <mergeCell ref="E22:F22"/>
    <mergeCell ref="D7:F7"/>
    <mergeCell ref="A1:F1"/>
    <mergeCell ref="A2:F2"/>
    <mergeCell ref="A3:F3"/>
    <mergeCell ref="A4:F4"/>
    <mergeCell ref="A5:F5"/>
    <mergeCell ref="C6:F6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4" workbookViewId="0">
      <selection activeCell="E20" sqref="E20"/>
    </sheetView>
  </sheetViews>
  <sheetFormatPr defaultRowHeight="15" x14ac:dyDescent="0.25"/>
  <cols>
    <col min="1" max="1" width="7.5703125" style="185" customWidth="1"/>
    <col min="2" max="2" width="30.85546875" style="185" customWidth="1"/>
    <col min="3" max="3" width="20.140625" style="185" hidden="1" customWidth="1"/>
    <col min="4" max="5" width="16.7109375" style="185" customWidth="1"/>
    <col min="6" max="6" width="25.140625" style="185" customWidth="1"/>
    <col min="7" max="8" width="9.140625" style="171"/>
    <col min="9" max="9" width="9.28515625" style="170" bestFit="1" customWidth="1"/>
    <col min="10" max="10" width="10.5703125" style="170" bestFit="1" customWidth="1"/>
    <col min="11" max="11" width="14.28515625" style="170" bestFit="1" customWidth="1"/>
    <col min="12" max="16384" width="9.140625" style="171"/>
  </cols>
  <sheetData>
    <row r="1" spans="1:13" s="167" customFormat="1" ht="18" customHeight="1" x14ac:dyDescent="0.25">
      <c r="A1" s="223" t="s">
        <v>69</v>
      </c>
      <c r="B1" s="223"/>
      <c r="C1" s="223"/>
      <c r="D1" s="223"/>
      <c r="E1" s="223"/>
      <c r="F1" s="223"/>
      <c r="G1" s="165"/>
      <c r="H1" s="165"/>
      <c r="I1" s="166"/>
      <c r="J1" s="166"/>
      <c r="K1" s="166"/>
    </row>
    <row r="2" spans="1:13" s="167" customFormat="1" ht="18" customHeight="1" x14ac:dyDescent="0.25">
      <c r="A2" s="223" t="s">
        <v>70</v>
      </c>
      <c r="B2" s="223"/>
      <c r="C2" s="223"/>
      <c r="D2" s="223"/>
      <c r="E2" s="223"/>
      <c r="F2" s="223"/>
      <c r="G2" s="165"/>
      <c r="H2" s="165"/>
      <c r="I2" s="166"/>
      <c r="J2" s="166"/>
      <c r="K2" s="166"/>
    </row>
    <row r="3" spans="1:13" s="167" customFormat="1" ht="18" customHeight="1" x14ac:dyDescent="0.25">
      <c r="A3" s="223" t="s">
        <v>71</v>
      </c>
      <c r="B3" s="223"/>
      <c r="C3" s="223"/>
      <c r="D3" s="223"/>
      <c r="E3" s="223"/>
      <c r="F3" s="223"/>
      <c r="G3" s="165"/>
      <c r="H3" s="165"/>
      <c r="I3" s="166"/>
      <c r="J3" s="166"/>
      <c r="K3" s="166"/>
    </row>
    <row r="4" spans="1:13" s="167" customFormat="1" ht="18" customHeight="1" x14ac:dyDescent="0.25">
      <c r="A4" s="223" t="s">
        <v>72</v>
      </c>
      <c r="B4" s="223"/>
      <c r="C4" s="223"/>
      <c r="D4" s="223"/>
      <c r="E4" s="223"/>
      <c r="F4" s="223"/>
      <c r="G4" s="165"/>
      <c r="H4" s="165"/>
      <c r="I4" s="166"/>
      <c r="J4" s="166"/>
      <c r="K4" s="166"/>
    </row>
    <row r="5" spans="1:13" s="167" customFormat="1" ht="18" customHeight="1" x14ac:dyDescent="0.25">
      <c r="A5" s="224" t="s">
        <v>77</v>
      </c>
      <c r="B5" s="224"/>
      <c r="C5" s="224"/>
      <c r="D5" s="224"/>
      <c r="E5" s="224"/>
      <c r="F5" s="224"/>
      <c r="G5" s="165"/>
      <c r="H5" s="165"/>
      <c r="I5" s="166"/>
      <c r="J5" s="166"/>
      <c r="K5" s="166"/>
    </row>
    <row r="6" spans="1:13" s="167" customFormat="1" ht="18" customHeight="1" x14ac:dyDescent="0.25">
      <c r="A6" s="186"/>
      <c r="B6" s="186"/>
      <c r="C6" s="225" t="s">
        <v>94</v>
      </c>
      <c r="D6" s="225"/>
      <c r="E6" s="225"/>
      <c r="F6" s="225"/>
      <c r="G6" s="165"/>
      <c r="H6" s="165"/>
      <c r="I6" s="166"/>
      <c r="J6" s="166"/>
      <c r="K6" s="166"/>
    </row>
    <row r="7" spans="1:13" s="167" customFormat="1" ht="18" customHeight="1" x14ac:dyDescent="0.25">
      <c r="A7" s="157" t="s">
        <v>82</v>
      </c>
      <c r="B7" s="158"/>
      <c r="C7" s="187"/>
      <c r="D7" s="221" t="s">
        <v>83</v>
      </c>
      <c r="E7" s="221"/>
      <c r="F7" s="221"/>
      <c r="G7" s="165"/>
      <c r="H7" s="165"/>
      <c r="I7" s="166"/>
      <c r="J7" s="166"/>
      <c r="K7" s="166"/>
    </row>
    <row r="8" spans="1:13" s="167" customFormat="1" ht="18" customHeight="1" x14ac:dyDescent="0.25">
      <c r="A8" s="221" t="s">
        <v>76</v>
      </c>
      <c r="B8" s="221"/>
      <c r="C8" s="221"/>
      <c r="D8" s="221"/>
      <c r="E8" s="221"/>
      <c r="F8" s="221"/>
      <c r="G8" s="168"/>
      <c r="H8" s="168"/>
      <c r="I8" s="166"/>
      <c r="J8" s="166"/>
      <c r="K8" s="166"/>
    </row>
    <row r="9" spans="1:13" s="167" customFormat="1" ht="18" customHeight="1" x14ac:dyDescent="0.25">
      <c r="A9" s="199" t="s">
        <v>78</v>
      </c>
      <c r="B9" s="199"/>
      <c r="C9" s="199"/>
      <c r="D9" s="199"/>
      <c r="E9" s="199"/>
      <c r="F9" s="199"/>
      <c r="G9" s="168"/>
      <c r="H9" s="168"/>
      <c r="I9" s="166"/>
      <c r="J9" s="166"/>
      <c r="K9" s="166"/>
    </row>
    <row r="10" spans="1:13" ht="18" customHeight="1" x14ac:dyDescent="0.25">
      <c r="A10" s="159" t="s">
        <v>73</v>
      </c>
      <c r="B10" s="159" t="s">
        <v>84</v>
      </c>
      <c r="C10" s="159" t="s">
        <v>85</v>
      </c>
      <c r="D10" s="162" t="s">
        <v>86</v>
      </c>
      <c r="E10" s="160" t="s">
        <v>87</v>
      </c>
      <c r="F10" s="160" t="s">
        <v>88</v>
      </c>
      <c r="G10" s="169"/>
      <c r="H10" s="169"/>
      <c r="I10" s="219" t="s">
        <v>91</v>
      </c>
      <c r="J10" s="220"/>
      <c r="K10" s="194">
        <v>24640884</v>
      </c>
    </row>
    <row r="11" spans="1:13" ht="18" customHeight="1" x14ac:dyDescent="0.25">
      <c r="A11" s="172">
        <v>2</v>
      </c>
      <c r="B11" s="173" t="s">
        <v>51</v>
      </c>
      <c r="C11" s="174"/>
      <c r="D11" s="192">
        <v>251</v>
      </c>
      <c r="E11" s="175">
        <v>94250</v>
      </c>
      <c r="F11" s="176">
        <f t="shared" ref="F11:F12" si="0">D11*E11</f>
        <v>23656750</v>
      </c>
      <c r="G11" s="177"/>
      <c r="H11" s="177"/>
      <c r="I11" s="191"/>
      <c r="J11" s="191"/>
      <c r="K11" s="191"/>
    </row>
    <row r="12" spans="1:13" ht="18" customHeight="1" x14ac:dyDescent="0.25">
      <c r="A12" s="172">
        <v>4</v>
      </c>
      <c r="B12" s="173" t="s">
        <v>92</v>
      </c>
      <c r="C12" s="174"/>
      <c r="D12" s="192">
        <v>10</v>
      </c>
      <c r="E12" s="175">
        <v>186500</v>
      </c>
      <c r="F12" s="176">
        <f t="shared" si="0"/>
        <v>1865000</v>
      </c>
      <c r="G12" s="177"/>
      <c r="H12" s="177"/>
      <c r="I12" s="191"/>
      <c r="J12" s="191"/>
      <c r="K12" s="191"/>
    </row>
    <row r="13" spans="1:13" ht="18" customHeight="1" x14ac:dyDescent="0.25">
      <c r="A13" s="178"/>
      <c r="B13" s="179" t="s">
        <v>75</v>
      </c>
      <c r="C13" s="179"/>
      <c r="D13" s="193">
        <f>SUM(D11:D12)</f>
        <v>261</v>
      </c>
      <c r="E13" s="180"/>
      <c r="F13" s="193">
        <f>SUM(F11:F12)</f>
        <v>25521750</v>
      </c>
      <c r="G13" s="181"/>
      <c r="H13" s="181"/>
      <c r="I13" s="191"/>
      <c r="J13" s="164" t="s">
        <v>90</v>
      </c>
      <c r="K13" s="164" t="e">
        <f>#REF!-K10</f>
        <v>#REF!</v>
      </c>
      <c r="M13" s="171">
        <v>41634</v>
      </c>
    </row>
    <row r="14" spans="1:13" ht="18" customHeight="1" x14ac:dyDescent="0.25">
      <c r="A14" s="161"/>
      <c r="B14" s="182"/>
      <c r="C14" s="183"/>
      <c r="D14" s="183"/>
      <c r="E14" s="184"/>
      <c r="F14" s="184"/>
      <c r="G14" s="169"/>
      <c r="H14" s="169"/>
      <c r="I14" s="191">
        <v>262</v>
      </c>
      <c r="J14" s="191">
        <v>94250</v>
      </c>
      <c r="K14" s="191">
        <f>I14*J14</f>
        <v>24693500</v>
      </c>
    </row>
    <row r="15" spans="1:13" ht="18" customHeight="1" x14ac:dyDescent="0.25">
      <c r="B15" s="200" t="s">
        <v>80</v>
      </c>
      <c r="E15" s="222" t="s">
        <v>81</v>
      </c>
      <c r="F15" s="222"/>
      <c r="I15" s="191"/>
      <c r="J15" s="164" t="s">
        <v>89</v>
      </c>
      <c r="K15" s="164">
        <f>K14-K10</f>
        <v>52616</v>
      </c>
    </row>
    <row r="16" spans="1:13" ht="15.75" x14ac:dyDescent="0.25">
      <c r="F16" s="188"/>
    </row>
    <row r="17" spans="5:6" ht="15.75" x14ac:dyDescent="0.25">
      <c r="F17" s="189"/>
    </row>
    <row r="18" spans="5:6" ht="15.75" x14ac:dyDescent="0.25">
      <c r="E18" s="195" t="s">
        <v>91</v>
      </c>
      <c r="F18" s="194">
        <v>24640884</v>
      </c>
    </row>
    <row r="19" spans="5:6" ht="15.75" x14ac:dyDescent="0.25">
      <c r="E19" s="196" t="s">
        <v>89</v>
      </c>
      <c r="F19" s="197">
        <f>F13-F18</f>
        <v>880866</v>
      </c>
    </row>
    <row r="20" spans="5:6" ht="15.75" x14ac:dyDescent="0.25">
      <c r="E20" s="171" t="s">
        <v>95</v>
      </c>
      <c r="F20" s="188"/>
    </row>
    <row r="22" spans="5:6" ht="15.75" x14ac:dyDescent="0.25">
      <c r="F22" s="198"/>
    </row>
    <row r="23" spans="5:6" ht="15.75" x14ac:dyDescent="0.25"/>
    <row r="24" spans="5:6" ht="15.75" x14ac:dyDescent="0.25"/>
    <row r="25" spans="5:6" ht="15.75" x14ac:dyDescent="0.25"/>
    <row r="26" spans="5:6" ht="15.75" x14ac:dyDescent="0.25"/>
    <row r="27" spans="5:6" ht="15.75" x14ac:dyDescent="0.25"/>
    <row r="28" spans="5:6" ht="15.75" x14ac:dyDescent="0.25"/>
  </sheetData>
  <mergeCells count="10">
    <mergeCell ref="D7:F7"/>
    <mergeCell ref="A8:F8"/>
    <mergeCell ref="I10:J10"/>
    <mergeCell ref="E15:F15"/>
    <mergeCell ref="A1:F1"/>
    <mergeCell ref="A2:F2"/>
    <mergeCell ref="A3:F3"/>
    <mergeCell ref="A4:F4"/>
    <mergeCell ref="A5:F5"/>
    <mergeCell ref="C6:F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T1.21</vt:lpstr>
      <vt:lpstr>T2.21 </vt:lpstr>
      <vt:lpstr>T3.21</vt:lpstr>
      <vt:lpstr>T4+5.21 </vt:lpstr>
      <vt:lpstr>T6.21 </vt:lpstr>
      <vt:lpstr>T12.21</vt:lpstr>
      <vt:lpstr>TỔNG HỢP NGỌC THƠM</vt:lpstr>
      <vt:lpstr>Nháp_Anh Ngọc</vt:lpstr>
      <vt:lpstr>Xuất trả T12-2021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2021-12-31T04:04:36Z</dcterms:modified>
</cp:coreProperties>
</file>