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CÔNG NỢ T-MART NĂM 2022_MỚI\"/>
    </mc:Choice>
  </mc:AlternateContent>
  <bookViews>
    <workbookView xWindow="-120" yWindow="-120" windowWidth="20730" windowHeight="11160" activeTab="2"/>
  </bookViews>
  <sheets>
    <sheet name="Danh mục" sheetId="5" r:id="rId1"/>
    <sheet name="ĐƠN ĐẦU KHAI TRUONG" sheetId="2" r:id="rId2"/>
    <sheet name="T04-22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82" i="6" l="1"/>
  <c r="BL74" i="6"/>
  <c r="BL73" i="6"/>
  <c r="BJ85" i="6"/>
  <c r="BL85" i="6" s="1"/>
  <c r="BJ84" i="6"/>
  <c r="BL84" i="6" s="1"/>
  <c r="BJ83" i="6"/>
  <c r="BL83" i="6" s="1"/>
  <c r="BJ82" i="6"/>
  <c r="BJ81" i="6"/>
  <c r="BL81" i="6" s="1"/>
  <c r="BJ80" i="6"/>
  <c r="BL80" i="6" s="1"/>
  <c r="BJ75" i="6"/>
  <c r="BL75" i="6" s="1"/>
  <c r="BJ74" i="6"/>
  <c r="BJ73" i="6"/>
  <c r="BJ72" i="6"/>
  <c r="BL72" i="6" s="1"/>
  <c r="BJ71" i="6"/>
  <c r="BL71" i="6" s="1"/>
  <c r="BJ70" i="6"/>
  <c r="BL70" i="6" s="1"/>
  <c r="BJ69" i="6"/>
  <c r="BL69" i="6" s="1"/>
  <c r="BJ68" i="6"/>
  <c r="BL68" i="6" s="1"/>
  <c r="BI85" i="6"/>
  <c r="BI84" i="6"/>
  <c r="BI83" i="6"/>
  <c r="BI82" i="6"/>
  <c r="BI81" i="6"/>
  <c r="BI80" i="6"/>
  <c r="BI75" i="6"/>
  <c r="BI74" i="6"/>
  <c r="BI73" i="6"/>
  <c r="BI72" i="6"/>
  <c r="BI71" i="6"/>
  <c r="BI70" i="6"/>
  <c r="BI69" i="6"/>
  <c r="BI68" i="6"/>
  <c r="BG85" i="6"/>
  <c r="BG84" i="6"/>
  <c r="BG83" i="6"/>
  <c r="BG82" i="6"/>
  <c r="BG81" i="6"/>
  <c r="BG80" i="6"/>
  <c r="BG75" i="6"/>
  <c r="BG74" i="6"/>
  <c r="BG73" i="6"/>
  <c r="BG72" i="6"/>
  <c r="BG71" i="6"/>
  <c r="BG70" i="6"/>
  <c r="BG69" i="6"/>
  <c r="BG68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AK87" i="6"/>
  <c r="AC87" i="6"/>
  <c r="AS87" i="6"/>
  <c r="Q87" i="6"/>
  <c r="R87" i="6"/>
  <c r="S87" i="6"/>
  <c r="T87" i="6"/>
  <c r="U87" i="6"/>
  <c r="V87" i="6"/>
  <c r="W87" i="6"/>
  <c r="X87" i="6"/>
  <c r="Y87" i="6"/>
  <c r="Z87" i="6"/>
  <c r="AA87" i="6"/>
  <c r="AB87" i="6"/>
  <c r="AD87" i="6"/>
  <c r="AE87" i="6"/>
  <c r="AF87" i="6"/>
  <c r="AG87" i="6"/>
  <c r="AH87" i="6"/>
  <c r="AI87" i="6"/>
  <c r="AJ87" i="6"/>
  <c r="AL87" i="6"/>
  <c r="AM87" i="6"/>
  <c r="AN87" i="6"/>
  <c r="AO87" i="6"/>
  <c r="AP87" i="6"/>
  <c r="AQ87" i="6"/>
  <c r="AR87" i="6"/>
  <c r="AT87" i="6"/>
  <c r="AU87" i="6"/>
  <c r="AV87" i="6"/>
  <c r="AW87" i="6"/>
  <c r="AX87" i="6"/>
  <c r="AY87" i="6"/>
  <c r="AZ87" i="6"/>
  <c r="BA87" i="6"/>
  <c r="BB87" i="6"/>
  <c r="BC87" i="6"/>
  <c r="BD87" i="6"/>
  <c r="BE87" i="6"/>
  <c r="BF87" i="6"/>
  <c r="BL86" i="6" l="1"/>
  <c r="BG87" i="6"/>
  <c r="BL87" i="6" l="1"/>
  <c r="BL88" i="6" s="1"/>
  <c r="BG79" i="6" l="1"/>
  <c r="BG78" i="6"/>
  <c r="BG77" i="6"/>
  <c r="BG76" i="6"/>
  <c r="BI79" i="6" l="1"/>
  <c r="BI78" i="6"/>
  <c r="BI77" i="6"/>
  <c r="BI76" i="6"/>
  <c r="BJ79" i="6"/>
  <c r="BJ78" i="6"/>
  <c r="BJ77" i="6"/>
  <c r="BJ76" i="6"/>
  <c r="BJ60" i="6"/>
  <c r="BL60" i="6" s="1"/>
  <c r="BI60" i="6"/>
  <c r="BJ59" i="6"/>
  <c r="BL59" i="6" s="1"/>
  <c r="BI59" i="6"/>
  <c r="BJ58" i="6"/>
  <c r="BL58" i="6" s="1"/>
  <c r="BI58" i="6"/>
  <c r="BJ57" i="6"/>
  <c r="BL57" i="6" s="1"/>
  <c r="BI57" i="6"/>
  <c r="BJ56" i="6"/>
  <c r="BL56" i="6" s="1"/>
  <c r="BI56" i="6"/>
  <c r="BJ55" i="6"/>
  <c r="BL55" i="6" s="1"/>
  <c r="BI55" i="6"/>
  <c r="BJ54" i="6"/>
  <c r="BL54" i="6" s="1"/>
  <c r="BI54" i="6"/>
  <c r="BJ53" i="6"/>
  <c r="BL53" i="6" s="1"/>
  <c r="BI53" i="6"/>
  <c r="BJ52" i="6"/>
  <c r="BL52" i="6" s="1"/>
  <c r="BI52" i="6"/>
  <c r="BJ51" i="6"/>
  <c r="BL51" i="6" s="1"/>
  <c r="BI51" i="6"/>
  <c r="BJ50" i="6"/>
  <c r="BL50" i="6" s="1"/>
  <c r="BI50" i="6"/>
  <c r="BJ49" i="6"/>
  <c r="BL49" i="6" s="1"/>
  <c r="BI49" i="6"/>
  <c r="BJ40" i="6"/>
  <c r="BI40" i="6"/>
  <c r="BG40" i="6"/>
  <c r="BJ39" i="6"/>
  <c r="BI39" i="6"/>
  <c r="BG39" i="6"/>
  <c r="BJ38" i="6"/>
  <c r="BI38" i="6"/>
  <c r="BG38" i="6"/>
  <c r="BJ37" i="6"/>
  <c r="BI37" i="6"/>
  <c r="BG37" i="6"/>
  <c r="BJ36" i="6"/>
  <c r="BI36" i="6"/>
  <c r="BG36" i="6"/>
  <c r="BJ35" i="6"/>
  <c r="BI35" i="6"/>
  <c r="BG35" i="6"/>
  <c r="BJ34" i="6"/>
  <c r="BI34" i="6"/>
  <c r="BG34" i="6"/>
  <c r="BJ33" i="6"/>
  <c r="BI33" i="6"/>
  <c r="BG33" i="6"/>
  <c r="BJ32" i="6"/>
  <c r="BI32" i="6"/>
  <c r="BG32" i="6"/>
  <c r="BJ31" i="6"/>
  <c r="BI31" i="6"/>
  <c r="BG31" i="6"/>
  <c r="BJ30" i="6"/>
  <c r="BI30" i="6"/>
  <c r="BG30" i="6"/>
  <c r="BJ29" i="6"/>
  <c r="BI29" i="6"/>
  <c r="BG29" i="6"/>
  <c r="BJ16" i="6"/>
  <c r="BI16" i="6"/>
  <c r="BG16" i="6"/>
  <c r="BJ15" i="6"/>
  <c r="BI15" i="6"/>
  <c r="BG15" i="6"/>
  <c r="BJ14" i="6"/>
  <c r="BI14" i="6"/>
  <c r="BG14" i="6"/>
  <c r="BJ13" i="6"/>
  <c r="BI13" i="6"/>
  <c r="BG13" i="6"/>
  <c r="BJ12" i="6"/>
  <c r="BI12" i="6"/>
  <c r="BG12" i="6"/>
  <c r="BJ11" i="6"/>
  <c r="BI11" i="6"/>
  <c r="BG11" i="6"/>
  <c r="BJ10" i="6"/>
  <c r="BI10" i="6"/>
  <c r="BG10" i="6"/>
  <c r="BJ9" i="6"/>
  <c r="BI9" i="6"/>
  <c r="BG9" i="6"/>
  <c r="BJ8" i="6"/>
  <c r="BI8" i="6"/>
  <c r="BG8" i="6"/>
  <c r="BJ7" i="6"/>
  <c r="BI7" i="6"/>
  <c r="BG7" i="6"/>
  <c r="BJ6" i="6"/>
  <c r="BI6" i="6"/>
  <c r="BG6" i="6"/>
  <c r="BJ5" i="6"/>
  <c r="BI5" i="6"/>
  <c r="BG5" i="6"/>
  <c r="BL8" i="6" l="1"/>
  <c r="BF88" i="6"/>
  <c r="BL12" i="6"/>
  <c r="BL11" i="6"/>
  <c r="BL5" i="6"/>
  <c r="BL17" i="6" s="1"/>
  <c r="BL19" i="6" s="1"/>
  <c r="BL10" i="6"/>
  <c r="BL14" i="6"/>
  <c r="BL78" i="6"/>
  <c r="BL16" i="6"/>
  <c r="BL9" i="6"/>
  <c r="BL13" i="6"/>
  <c r="BL6" i="6"/>
  <c r="BL7" i="6"/>
  <c r="BL15" i="6"/>
  <c r="BL77" i="6"/>
  <c r="BL79" i="6"/>
  <c r="BL76" i="6"/>
  <c r="BL93" i="6" s="1"/>
  <c r="BL30" i="6"/>
  <c r="BL38" i="6"/>
  <c r="BL34" i="6"/>
  <c r="BL31" i="6"/>
  <c r="BL35" i="6"/>
  <c r="BL39" i="6"/>
  <c r="BL36" i="6"/>
  <c r="BL32" i="6"/>
  <c r="BL40" i="6"/>
  <c r="BL61" i="6"/>
  <c r="BL62" i="6" s="1"/>
  <c r="BL63" i="6" s="1"/>
  <c r="BL29" i="6"/>
  <c r="BL41" i="6" s="1"/>
  <c r="BL43" i="6" s="1"/>
  <c r="BL33" i="6"/>
  <c r="BL37" i="6"/>
  <c r="BL90" i="6" l="1"/>
  <c r="BL18" i="6"/>
  <c r="BL42" i="6"/>
  <c r="K84" i="2" l="1"/>
  <c r="M70" i="2" l="1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H70" i="2"/>
  <c r="H71" i="2"/>
  <c r="H72" i="2"/>
  <c r="H73" i="2"/>
  <c r="H74" i="2"/>
  <c r="H75" i="2"/>
  <c r="H76" i="2"/>
  <c r="H77" i="2"/>
  <c r="H78" i="2"/>
  <c r="H79" i="2"/>
  <c r="H80" i="2"/>
  <c r="L80" i="2" s="1"/>
  <c r="H81" i="2"/>
  <c r="H82" i="2"/>
  <c r="H83" i="2"/>
  <c r="L83" i="2" s="1"/>
  <c r="H84" i="2"/>
  <c r="H69" i="2"/>
  <c r="Q80" i="2"/>
  <c r="R80" i="2" s="1"/>
  <c r="Q83" i="2"/>
  <c r="R83" i="2" s="1"/>
  <c r="M86" i="2" l="1"/>
  <c r="M87" i="2" s="1"/>
  <c r="N86" i="2"/>
  <c r="N87" i="2" s="1"/>
  <c r="J81" i="2" l="1"/>
  <c r="J82" i="2"/>
  <c r="J83" i="2"/>
  <c r="J112" i="2" l="1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R36" i="2"/>
  <c r="R32" i="2"/>
  <c r="R35" i="2"/>
  <c r="R39" i="2" l="1"/>
  <c r="R40" i="2" s="1"/>
  <c r="R41" i="2" s="1"/>
  <c r="H7" i="2" l="1"/>
  <c r="H8" i="2"/>
  <c r="H9" i="2"/>
  <c r="H10" i="2"/>
  <c r="H11" i="2"/>
  <c r="H12" i="2"/>
  <c r="H13" i="2"/>
  <c r="H14" i="2"/>
  <c r="H15" i="2"/>
  <c r="H6" i="2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R15" i="2" l="1"/>
  <c r="R14" i="2"/>
  <c r="R13" i="2"/>
  <c r="R12" i="2"/>
  <c r="R11" i="2"/>
  <c r="R10" i="2"/>
  <c r="R9" i="2"/>
  <c r="R8" i="2"/>
  <c r="R7" i="2"/>
  <c r="R6" i="2"/>
  <c r="R16" i="2" l="1"/>
  <c r="R17" i="2" l="1"/>
  <c r="R18" i="2" s="1"/>
  <c r="R86" i="2" l="1"/>
  <c r="R87" i="2" s="1"/>
  <c r="R88" i="2" l="1"/>
  <c r="G119" i="2" l="1"/>
  <c r="Q85" i="2" l="1"/>
</calcChain>
</file>

<file path=xl/sharedStrings.xml><?xml version="1.0" encoding="utf-8"?>
<sst xmlns="http://schemas.openxmlformats.org/spreadsheetml/2006/main" count="288" uniqueCount="83">
  <si>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</si>
  <si>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</si>
  <si>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</si>
  <si>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</si>
  <si>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</si>
  <si>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</si>
  <si>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</si>
  <si>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</si>
  <si>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</si>
  <si>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</si>
  <si>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</si>
  <si>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</si>
  <si>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</si>
  <si>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</si>
  <si>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</si>
  <si>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</si>
  <si>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</si>
  <si>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</si>
  <si>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</si>
  <si>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</si>
  <si>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</si>
  <si>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</si>
  <si>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</si>
  <si>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</si>
  <si>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</si>
  <si>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</si>
  <si>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</si>
  <si>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</si>
  <si>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</si>
  <si>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</si>
  <si>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</si>
  <si>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</si>
  <si>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</si>
  <si>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</si>
  <si>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</si>
  <si>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</si>
  <si>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</si>
  <si>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</si>
  <si>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</si>
  <si>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</si>
  <si>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</si>
  <si>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Mã SP</t>
  </si>
  <si>
    <t>Tên sản phẩm</t>
  </si>
  <si>
    <t>Giá</t>
  </si>
  <si>
    <t>CGM300</t>
  </si>
  <si>
    <t>Chân Giò Heo Muối 300G</t>
  </si>
  <si>
    <t>CGM500</t>
  </si>
  <si>
    <t>Chân Giò Heo Muối 500G</t>
  </si>
  <si>
    <t>TH200</t>
  </si>
  <si>
    <t>Tai Heo Muối 200G</t>
  </si>
  <si>
    <t>TH400</t>
  </si>
  <si>
    <t>Tai Heo Muối 400G</t>
  </si>
  <si>
    <t>GM500</t>
  </si>
  <si>
    <t>Gà Muối 500G</t>
  </si>
  <si>
    <t>BBM200</t>
  </si>
  <si>
    <t>Bắp Bò Muối 200G</t>
  </si>
  <si>
    <t>BBM300</t>
  </si>
  <si>
    <t>Bắp Bò Muối 300G</t>
  </si>
  <si>
    <t>BBM500</t>
  </si>
  <si>
    <t>Bắp Bò Muối 500G</t>
  </si>
  <si>
    <t>GL500</t>
  </si>
  <si>
    <t>Giò Lụa 500G</t>
  </si>
  <si>
    <t>GTNH500</t>
  </si>
  <si>
    <t>Giò Tai Nấm Hương 500G</t>
  </si>
  <si>
    <t>GTLX250G</t>
  </si>
  <si>
    <t>Giò Tai Lưỡi Xào 250G</t>
  </si>
  <si>
    <t>MNH250</t>
  </si>
  <si>
    <t>Mộc Nấm Hương 250G</t>
  </si>
  <si>
    <t>GL250</t>
  </si>
  <si>
    <t>Giò Lụa Cây 250G</t>
  </si>
  <si>
    <t>GSG250</t>
  </si>
  <si>
    <t>Giò Sụn Gà 250G</t>
  </si>
  <si>
    <t>CN300</t>
  </si>
  <si>
    <t>Chả Nướng 300G</t>
  </si>
  <si>
    <t>CC300</t>
  </si>
  <si>
    <t>Chả Cốm 300G</t>
  </si>
  <si>
    <t>DGSC500</t>
  </si>
  <si>
    <t>Đùi Gà Sốt Cay Vị Tứ Xuyên 500G</t>
  </si>
  <si>
    <t>CGSC400</t>
  </si>
  <si>
    <t>Chân Gà Rút Xương Sốt Siêu Cay 400G</t>
  </si>
  <si>
    <t>8% VAT</t>
  </si>
  <si>
    <t>Tổng tiền</t>
  </si>
  <si>
    <t>BẢNG CHI TIẾT CHỐT CÔNG NỢ ĐƠN HÀNG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</si>
</sst>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3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18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Border="1"/>
    <xf numFmtId="165" fontId="7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vertical="center"/>
    </xf>
    <xf numFmtId="0" fontId="0" fillId="2" borderId="0" xfId="0" applyFill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3" fillId="0" borderId="1" xfId="0" applyNumberFormat="1" applyFont="1" applyBorder="1"/>
    <xf numFmtId="165" fontId="0" fillId="4" borderId="0" xfId="0" applyNumberFormat="1" applyFill="1"/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0" fillId="2" borderId="0" xfId="1" applyNumberFormat="1" applyFont="1" applyFill="1"/>
    <xf numFmtId="165" fontId="18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9" fillId="0" borderId="0" xfId="0" applyFont="1"/>
    <xf numFmtId="9" fontId="20" fillId="0" borderId="1" xfId="2" applyFont="1" applyFill="1" applyBorder="1" applyAlignment="1">
      <alignment horizontal="center" vertical="center" wrapText="1"/>
    </xf>
    <xf numFmtId="165" fontId="19" fillId="0" borderId="1" xfId="0" applyNumberFormat="1" applyFont="1" applyBorder="1"/>
    <xf numFmtId="165" fontId="19" fillId="0" borderId="1" xfId="0" applyNumberFormat="1" applyFon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/>
    <xf numFmtId="165" fontId="19" fillId="0" borderId="5" xfId="0" applyNumberFormat="1" applyFont="1" applyFill="1" applyBorder="1"/>
    <xf numFmtId="0" fontId="21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19" fillId="0" borderId="0" xfId="0" applyNumberFormat="1" applyFont="1"/>
    <xf numFmtId="165" fontId="19" fillId="2" borderId="1" xfId="0" applyNumberFormat="1" applyFont="1" applyFill="1" applyBorder="1"/>
    <xf numFmtId="165" fontId="10" fillId="0" borderId="1" xfId="0" applyNumberFormat="1" applyFont="1" applyFill="1" applyBorder="1"/>
    <xf numFmtId="165" fontId="10" fillId="4" borderId="1" xfId="0" applyNumberFormat="1" applyFont="1" applyFill="1" applyBorder="1"/>
    <xf numFmtId="166" fontId="23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6" fontId="24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166" fontId="24" fillId="0" borderId="1" xfId="1" applyNumberFormat="1" applyFont="1" applyBorder="1"/>
    <xf numFmtId="166" fontId="24" fillId="0" borderId="1" xfId="1" applyNumberFormat="1" applyFont="1" applyBorder="1" applyAlignment="1">
      <alignment horizontal="left" vertical="center"/>
    </xf>
    <xf numFmtId="0" fontId="26" fillId="0" borderId="0" xfId="0" applyFont="1"/>
    <xf numFmtId="0" fontId="26" fillId="0" borderId="0" xfId="0" applyFont="1" applyFill="1"/>
    <xf numFmtId="165" fontId="26" fillId="0" borderId="0" xfId="1" applyNumberFormat="1" applyFont="1"/>
    <xf numFmtId="0" fontId="26" fillId="0" borderId="1" xfId="0" applyFont="1" applyBorder="1"/>
    <xf numFmtId="165" fontId="26" fillId="0" borderId="1" xfId="1" applyNumberFormat="1" applyFont="1" applyBorder="1"/>
    <xf numFmtId="0" fontId="16" fillId="0" borderId="1" xfId="0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9" fontId="16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26" fillId="2" borderId="1" xfId="0" applyFont="1" applyFill="1" applyBorder="1"/>
    <xf numFmtId="165" fontId="26" fillId="0" borderId="1" xfId="0" applyNumberFormat="1" applyFont="1" applyBorder="1"/>
    <xf numFmtId="0" fontId="26" fillId="0" borderId="0" xfId="0" applyFont="1" applyBorder="1"/>
    <xf numFmtId="0" fontId="16" fillId="0" borderId="6" xfId="0" applyFont="1" applyFill="1" applyBorder="1" applyAlignment="1">
      <alignment horizontal="center" vertical="center"/>
    </xf>
    <xf numFmtId="165" fontId="26" fillId="2" borderId="5" xfId="1" applyNumberFormat="1" applyFont="1" applyFill="1" applyBorder="1"/>
    <xf numFmtId="165" fontId="26" fillId="2" borderId="5" xfId="0" applyNumberFormat="1" applyFont="1" applyFill="1" applyBorder="1"/>
    <xf numFmtId="165" fontId="26" fillId="2" borderId="1" xfId="1" applyNumberFormat="1" applyFont="1" applyFill="1" applyBorder="1" applyAlignment="1">
      <alignment horizontal="center"/>
    </xf>
    <xf numFmtId="165" fontId="26" fillId="2" borderId="1" xfId="0" applyNumberFormat="1" applyFont="1" applyFill="1" applyBorder="1"/>
    <xf numFmtId="165" fontId="26" fillId="0" borderId="0" xfId="1" applyNumberFormat="1" applyFont="1" applyFill="1"/>
    <xf numFmtId="165" fontId="26" fillId="2" borderId="1" xfId="1" applyNumberFormat="1" applyFont="1" applyFill="1" applyBorder="1"/>
    <xf numFmtId="165" fontId="26" fillId="2" borderId="5" xfId="0" applyNumberFormat="1" applyFont="1" applyFill="1" applyBorder="1" applyAlignment="1">
      <alignment vertical="center"/>
    </xf>
    <xf numFmtId="165" fontId="26" fillId="2" borderId="1" xfId="0" applyNumberFormat="1" applyFont="1" applyFill="1" applyBorder="1" applyAlignment="1">
      <alignment vertical="center"/>
    </xf>
    <xf numFmtId="165" fontId="26" fillId="2" borderId="1" xfId="1" applyNumberFormat="1" applyFont="1" applyFill="1" applyBorder="1" applyAlignment="1">
      <alignment vertical="center"/>
    </xf>
    <xf numFmtId="166" fontId="16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6" fontId="26" fillId="0" borderId="1" xfId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  <xf numFmtId="0" fontId="29" fillId="5" borderId="1" xfId="0" applyFont="1" applyFill="1" applyBorder="1" applyAlignment="1">
      <alignment vertical="center"/>
    </xf>
    <xf numFmtId="165" fontId="29" fillId="5" borderId="1" xfId="1" applyNumberFormat="1" applyFont="1" applyFill="1" applyBorder="1" applyAlignment="1">
      <alignment vertical="center"/>
    </xf>
    <xf numFmtId="165" fontId="29" fillId="5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/>
    </xf>
    <xf numFmtId="166" fontId="26" fillId="0" borderId="1" xfId="1" applyNumberFormat="1" applyFont="1" applyBorder="1"/>
    <xf numFmtId="0" fontId="29" fillId="5" borderId="1" xfId="0" applyFont="1" applyFill="1" applyBorder="1"/>
    <xf numFmtId="166" fontId="26" fillId="0" borderId="1" xfId="1" applyNumberFormat="1" applyFont="1" applyBorder="1" applyAlignment="1">
      <alignment horizontal="left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vertical="center"/>
    </xf>
    <xf numFmtId="165" fontId="29" fillId="5" borderId="7" xfId="1" applyNumberFormat="1" applyFont="1" applyFill="1" applyBorder="1" applyAlignment="1">
      <alignment vertical="center"/>
    </xf>
    <xf numFmtId="0" fontId="29" fillId="5" borderId="0" xfId="0" applyFont="1" applyFill="1" applyBorder="1"/>
    <xf numFmtId="165" fontId="16" fillId="0" borderId="1" xfId="1" applyNumberFormat="1" applyFont="1" applyBorder="1"/>
    <xf numFmtId="165" fontId="16" fillId="0" borderId="1" xfId="0" applyNumberFormat="1" applyFont="1" applyBorder="1"/>
    <xf numFmtId="165" fontId="30" fillId="5" borderId="0" xfId="0" applyNumberFormat="1" applyFont="1" applyFill="1"/>
    <xf numFmtId="165" fontId="30" fillId="5" borderId="0" xfId="1" applyNumberFormat="1" applyFont="1" applyFill="1"/>
    <xf numFmtId="165" fontId="26" fillId="0" borderId="0" xfId="0" applyNumberFormat="1" applyFont="1"/>
    <xf numFmtId="0" fontId="16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0" xfId="0" applyFont="1"/>
    <xf numFmtId="165" fontId="23" fillId="0" borderId="5" xfId="1" applyNumberFormat="1" applyFont="1" applyBorder="1" applyAlignment="1">
      <alignment horizontal="right" vertical="center"/>
    </xf>
    <xf numFmtId="165" fontId="23" fillId="0" borderId="5" xfId="0" applyNumberFormat="1" applyFont="1" applyBorder="1"/>
    <xf numFmtId="165" fontId="23" fillId="0" borderId="1" xfId="1" applyNumberFormat="1" applyFont="1" applyBorder="1" applyAlignment="1">
      <alignment horizontal="right" vertical="center"/>
    </xf>
    <xf numFmtId="165" fontId="23" fillId="2" borderId="1" xfId="0" applyNumberFormat="1" applyFont="1" applyFill="1" applyBorder="1" applyAlignment="1">
      <alignment vertical="center"/>
    </xf>
    <xf numFmtId="165" fontId="24" fillId="0" borderId="0" xfId="1" applyNumberFormat="1" applyFont="1"/>
    <xf numFmtId="165" fontId="23" fillId="5" borderId="1" xfId="1" applyNumberFormat="1" applyFont="1" applyFill="1" applyBorder="1"/>
    <xf numFmtId="165" fontId="24" fillId="0" borderId="0" xfId="1" applyNumberFormat="1" applyFont="1" applyFill="1"/>
    <xf numFmtId="165" fontId="33" fillId="5" borderId="0" xfId="0" applyNumberFormat="1" applyFont="1" applyFill="1"/>
    <xf numFmtId="0" fontId="16" fillId="0" borderId="0" xfId="0" applyFont="1"/>
    <xf numFmtId="0" fontId="28" fillId="0" borderId="1" xfId="0" applyFont="1" applyFill="1" applyBorder="1" applyAlignment="1">
      <alignment vertical="center"/>
    </xf>
    <xf numFmtId="165" fontId="29" fillId="0" borderId="1" xfId="1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5" fontId="29" fillId="2" borderId="1" xfId="1" applyNumberFormat="1" applyFont="1" applyFill="1" applyBorder="1" applyAlignment="1">
      <alignment vertical="center"/>
    </xf>
    <xf numFmtId="165" fontId="29" fillId="2" borderId="1" xfId="0" applyNumberFormat="1" applyFont="1" applyFill="1" applyBorder="1" applyAlignment="1">
      <alignment vertical="center"/>
    </xf>
    <xf numFmtId="0" fontId="26" fillId="2" borderId="0" xfId="0" applyFont="1" applyFill="1"/>
    <xf numFmtId="166" fontId="26" fillId="2" borderId="1" xfId="1" applyNumberFormat="1" applyFont="1" applyFill="1" applyBorder="1" applyAlignment="1">
      <alignment horizontal="center" vertical="center"/>
    </xf>
    <xf numFmtId="166" fontId="26" fillId="2" borderId="1" xfId="1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/>
    </xf>
    <xf numFmtId="166" fontId="26" fillId="2" borderId="1" xfId="1" applyNumberFormat="1" applyFont="1" applyFill="1" applyBorder="1"/>
    <xf numFmtId="0" fontId="29" fillId="2" borderId="1" xfId="0" applyFont="1" applyFill="1" applyBorder="1"/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165" fontId="29" fillId="0" borderId="1" xfId="0" applyNumberFormat="1" applyFont="1" applyFill="1" applyBorder="1" applyAlignment="1">
      <alignment vertical="center"/>
    </xf>
    <xf numFmtId="166" fontId="26" fillId="0" borderId="1" xfId="1" applyNumberFormat="1" applyFont="1" applyFill="1" applyBorder="1" applyAlignment="1">
      <alignment horizontal="center" vertical="center"/>
    </xf>
    <xf numFmtId="166" fontId="26" fillId="0" borderId="1" xfId="1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/>
    </xf>
    <xf numFmtId="166" fontId="26" fillId="0" borderId="1" xfId="1" applyNumberFormat="1" applyFont="1" applyFill="1" applyBorder="1"/>
    <xf numFmtId="0" fontId="29" fillId="0" borderId="1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6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28" fillId="6" borderId="1" xfId="0" applyFont="1" applyFill="1" applyBorder="1" applyAlignment="1">
      <alignment vertical="center"/>
    </xf>
    <xf numFmtId="0" fontId="28" fillId="6" borderId="7" xfId="0" applyFont="1" applyFill="1" applyBorder="1" applyAlignment="1">
      <alignment vertical="center"/>
    </xf>
    <xf numFmtId="0" fontId="16" fillId="6" borderId="1" xfId="0" applyFont="1" applyFill="1" applyBorder="1"/>
  </cellXfs>
  <cellStyles count="6">
    <cellStyle name="Comma" xfId="1" builtinId="3"/>
    <cellStyle name="Comma 2" xfId="4"/>
    <cellStyle name="Comma 3" xfId="3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"/>
  <sheetViews>
    <sheetView workbookViewId="0">
      <selection activeCell="C13" sqref="C13"/>
    </sheetView>
  </sheetViews>
  <sheetFormatPr defaultRowHeight="15" x14ac:dyDescent="0.25"/>
  <cols>
    <col min="1" max="1" width="6.28515625" customWidth="1"/>
    <col min="2" max="2" width="17.42578125" customWidth="1"/>
    <col min="3" max="3" width="28.85546875" customWidth="1"/>
    <col min="4" max="4" width="18.42578125" customWidth="1"/>
  </cols>
  <sheetData>
    <row r="4" spans="1:4" ht="16.5" x14ac:dyDescent="0.25">
      <c r="A4" s="80" t="s">
        <v>0</v>
      </c>
      <c r="B4" s="80" t="s">
        <v>41</v>
      </c>
      <c r="C4" s="81" t="s">
        <v>42</v>
      </c>
      <c r="D4" s="80" t="s">
        <v>43</v>
      </c>
    </row>
    <row r="5" spans="1:4" ht="16.5" x14ac:dyDescent="0.25">
      <c r="A5" s="82">
        <v>1</v>
      </c>
      <c r="B5" s="83" t="s">
        <v>44</v>
      </c>
      <c r="C5" s="84" t="s">
        <v>45</v>
      </c>
      <c r="D5" s="82">
        <v>73431.818181818177</v>
      </c>
    </row>
    <row r="6" spans="1:4" ht="16.5" x14ac:dyDescent="0.25">
      <c r="A6" s="82">
        <v>2</v>
      </c>
      <c r="B6" s="83" t="s">
        <v>46</v>
      </c>
      <c r="C6" s="85" t="s">
        <v>47</v>
      </c>
      <c r="D6" s="86">
        <v>119066.36363636363</v>
      </c>
    </row>
    <row r="7" spans="1:4" ht="16.5" x14ac:dyDescent="0.25">
      <c r="A7" s="82">
        <v>3</v>
      </c>
      <c r="B7" s="83" t="s">
        <v>48</v>
      </c>
      <c r="C7" s="85" t="s">
        <v>49</v>
      </c>
      <c r="D7" s="86">
        <v>55595.454545454544</v>
      </c>
    </row>
    <row r="8" spans="1:4" ht="16.5" x14ac:dyDescent="0.25">
      <c r="A8" s="82">
        <v>4</v>
      </c>
      <c r="B8" s="83" t="s">
        <v>50</v>
      </c>
      <c r="C8" s="85" t="s">
        <v>51</v>
      </c>
      <c r="D8" s="86">
        <v>107205.45454545453</v>
      </c>
    </row>
    <row r="9" spans="1:4" ht="16.5" x14ac:dyDescent="0.25">
      <c r="A9" s="82">
        <v>5</v>
      </c>
      <c r="B9" s="87" t="s">
        <v>52</v>
      </c>
      <c r="C9" s="85" t="s">
        <v>53</v>
      </c>
      <c r="D9" s="86">
        <v>111058</v>
      </c>
    </row>
    <row r="10" spans="1:4" ht="16.5" x14ac:dyDescent="0.25">
      <c r="A10" s="82">
        <v>6</v>
      </c>
      <c r="B10" s="87" t="s">
        <v>54</v>
      </c>
      <c r="C10" s="85" t="s">
        <v>55</v>
      </c>
      <c r="D10" s="86">
        <v>87787.272727272721</v>
      </c>
    </row>
    <row r="11" spans="1:4" ht="16.5" x14ac:dyDescent="0.25">
      <c r="A11" s="82">
        <v>7</v>
      </c>
      <c r="B11" s="87" t="s">
        <v>56</v>
      </c>
      <c r="C11" s="85" t="s">
        <v>57</v>
      </c>
      <c r="D11" s="86">
        <v>130921.81818181818</v>
      </c>
    </row>
    <row r="12" spans="1:4" ht="16.5" x14ac:dyDescent="0.25">
      <c r="A12" s="82">
        <v>8</v>
      </c>
      <c r="B12" s="87" t="s">
        <v>58</v>
      </c>
      <c r="C12" s="85" t="s">
        <v>59</v>
      </c>
      <c r="D12" s="86">
        <v>215677.27272727271</v>
      </c>
    </row>
    <row r="13" spans="1:4" ht="16.5" x14ac:dyDescent="0.25">
      <c r="A13" s="82">
        <v>9</v>
      </c>
      <c r="B13" s="87" t="s">
        <v>60</v>
      </c>
      <c r="C13" s="85" t="s">
        <v>61</v>
      </c>
      <c r="D13" s="86">
        <v>94012.499999999985</v>
      </c>
    </row>
    <row r="14" spans="1:4" ht="16.5" x14ac:dyDescent="0.25">
      <c r="A14" s="82">
        <v>10</v>
      </c>
      <c r="B14" s="87" t="s">
        <v>62</v>
      </c>
      <c r="C14" s="85" t="s">
        <v>63</v>
      </c>
      <c r="D14" s="86">
        <v>101989.0909090909</v>
      </c>
    </row>
    <row r="15" spans="1:4" ht="16.5" x14ac:dyDescent="0.25">
      <c r="A15" s="82">
        <v>11</v>
      </c>
      <c r="B15" s="83" t="s">
        <v>64</v>
      </c>
      <c r="C15" s="85" t="s">
        <v>65</v>
      </c>
      <c r="D15" s="86">
        <v>50181.818181818177</v>
      </c>
    </row>
    <row r="16" spans="1:4" ht="16.5" x14ac:dyDescent="0.25">
      <c r="A16" s="82">
        <v>12</v>
      </c>
      <c r="B16" s="87" t="s">
        <v>66</v>
      </c>
      <c r="C16" s="85" t="s">
        <v>67</v>
      </c>
      <c r="D16" s="86">
        <v>45999.999999999993</v>
      </c>
    </row>
    <row r="17" spans="1:4" ht="16.5" x14ac:dyDescent="0.25">
      <c r="A17" s="82">
        <v>13</v>
      </c>
      <c r="B17" s="83" t="s">
        <v>68</v>
      </c>
      <c r="C17" s="85" t="s">
        <v>69</v>
      </c>
      <c r="D17" s="86">
        <v>59399.999999999993</v>
      </c>
    </row>
    <row r="18" spans="1:4" ht="16.5" x14ac:dyDescent="0.25">
      <c r="A18" s="82">
        <v>14</v>
      </c>
      <c r="B18" s="87" t="s">
        <v>70</v>
      </c>
      <c r="C18" s="85" t="s">
        <v>71</v>
      </c>
      <c r="D18" s="86">
        <v>61049.999999999993</v>
      </c>
    </row>
    <row r="19" spans="1:4" ht="16.5" x14ac:dyDescent="0.25">
      <c r="A19" s="82">
        <v>15</v>
      </c>
      <c r="B19" s="87" t="s">
        <v>72</v>
      </c>
      <c r="C19" s="85" t="s">
        <v>73</v>
      </c>
      <c r="D19" s="86">
        <v>70950</v>
      </c>
    </row>
    <row r="20" spans="1:4" ht="16.5" x14ac:dyDescent="0.25">
      <c r="A20" s="82">
        <v>16</v>
      </c>
      <c r="B20" s="87" t="s">
        <v>74</v>
      </c>
      <c r="C20" s="85" t="s">
        <v>75</v>
      </c>
      <c r="D20" s="86">
        <v>74250</v>
      </c>
    </row>
    <row r="21" spans="1:4" ht="16.5" x14ac:dyDescent="0.25">
      <c r="A21" s="82">
        <v>17</v>
      </c>
      <c r="B21" s="87" t="s">
        <v>76</v>
      </c>
      <c r="C21" s="85" t="s">
        <v>77</v>
      </c>
      <c r="D21" s="86">
        <v>105399.99999999999</v>
      </c>
    </row>
    <row r="22" spans="1:4" ht="16.5" x14ac:dyDescent="0.25">
      <c r="A22" s="82">
        <v>18</v>
      </c>
      <c r="B22" s="87" t="s">
        <v>78</v>
      </c>
      <c r="C22" s="85" t="s">
        <v>79</v>
      </c>
      <c r="D22" s="86">
        <v>90749.999999999985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opLeftCell="A70" zoomScaleNormal="100" workbookViewId="0">
      <selection activeCell="H125" sqref="H125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66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68" t="s">
        <v>20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/>
    </row>
    <row r="4" spans="1:18" ht="31.5" hidden="1" customHeight="1" x14ac:dyDescent="0.25">
      <c r="A4" s="171" t="s">
        <v>0</v>
      </c>
      <c r="B4" s="172" t="s">
        <v>1</v>
      </c>
      <c r="C4" s="25"/>
      <c r="D4" s="37"/>
      <c r="E4" s="38"/>
      <c r="F4" s="51"/>
      <c r="G4" s="38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ht="45.75" hidden="1" customHeight="1" x14ac:dyDescent="0.25">
      <c r="A5" s="171"/>
      <c r="B5" s="172"/>
      <c r="C5" s="25"/>
      <c r="D5" s="37"/>
      <c r="E5" s="38"/>
      <c r="F5" s="51"/>
      <c r="G5" s="38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67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68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68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68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68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68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68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68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68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69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69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70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71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70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68" t="s">
        <v>20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70"/>
    </row>
    <row r="27" spans="1:18" ht="31.5" hidden="1" customHeight="1" x14ac:dyDescent="0.25">
      <c r="A27" s="171" t="s">
        <v>0</v>
      </c>
      <c r="B27" s="172" t="s">
        <v>1</v>
      </c>
      <c r="C27" s="25"/>
      <c r="D27" s="37"/>
      <c r="E27" s="38"/>
      <c r="F27" s="51"/>
      <c r="G27" s="38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</row>
    <row r="28" spans="1:18" ht="45.75" hidden="1" customHeight="1" x14ac:dyDescent="0.25">
      <c r="A28" s="171"/>
      <c r="B28" s="172"/>
      <c r="C28" s="25"/>
      <c r="D28" s="37"/>
      <c r="E28" s="38"/>
      <c r="F28" s="51"/>
      <c r="G28" s="38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67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68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68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68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68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68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68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68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68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69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69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70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71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70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68" t="s">
        <v>20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70"/>
    </row>
    <row r="48" spans="1:18" ht="31.5" hidden="1" customHeight="1" x14ac:dyDescent="0.25">
      <c r="A48" s="171" t="s">
        <v>0</v>
      </c>
      <c r="B48" s="172" t="s">
        <v>1</v>
      </c>
      <c r="C48" s="25"/>
      <c r="D48" s="37"/>
      <c r="E48" s="38"/>
      <c r="F48" s="51"/>
      <c r="G48" s="38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</row>
    <row r="49" spans="1:18" ht="36" hidden="1" customHeight="1" x14ac:dyDescent="0.25">
      <c r="A49" s="171"/>
      <c r="B49" s="172"/>
      <c r="C49" s="26" t="s">
        <v>26</v>
      </c>
      <c r="D49" s="26"/>
      <c r="E49" s="26"/>
      <c r="F49" s="26"/>
      <c r="G49" s="26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67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68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68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68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68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68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68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68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68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69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69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27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69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27"/>
      <c r="L61" s="27"/>
      <c r="M61" s="27"/>
      <c r="N61" s="72"/>
      <c r="O61" s="27"/>
      <c r="P61" s="27"/>
      <c r="Q61" s="27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71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23" t="e">
        <f>SUM(R61:R62)</f>
        <v>#REF!</v>
      </c>
    </row>
    <row r="64" spans="1:18" x14ac:dyDescent="0.25">
      <c r="R64" t="s">
        <v>25</v>
      </c>
    </row>
    <row r="65" spans="1:21" x14ac:dyDescent="0.25">
      <c r="R65" s="28"/>
    </row>
    <row r="66" spans="1:21" ht="31.5" customHeight="1" x14ac:dyDescent="0.25">
      <c r="A66" s="1"/>
      <c r="B66" s="168" t="s">
        <v>28</v>
      </c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70"/>
    </row>
    <row r="67" spans="1:21" ht="31.5" customHeight="1" x14ac:dyDescent="0.25">
      <c r="A67" s="171" t="s">
        <v>0</v>
      </c>
      <c r="B67" s="172" t="s">
        <v>1</v>
      </c>
      <c r="C67" s="29"/>
      <c r="D67" s="37"/>
      <c r="E67" s="38"/>
      <c r="F67" s="51"/>
      <c r="G67" s="38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</row>
    <row r="68" spans="1:21" ht="45.75" customHeight="1" x14ac:dyDescent="0.25">
      <c r="A68" s="171"/>
      <c r="B68" s="172"/>
      <c r="C68" s="26"/>
      <c r="D68" s="26"/>
      <c r="E68" s="26"/>
      <c r="F68" s="26"/>
      <c r="G68" s="26"/>
      <c r="H68" s="3" t="s">
        <v>2</v>
      </c>
      <c r="I68" s="14" t="s">
        <v>13</v>
      </c>
      <c r="J68" s="8" t="s">
        <v>14</v>
      </c>
      <c r="K68" s="9" t="s">
        <v>32</v>
      </c>
      <c r="L68" s="9"/>
      <c r="M68" s="9"/>
      <c r="N68" s="67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35">
        <v>8</v>
      </c>
      <c r="D69" s="35"/>
      <c r="E69" s="2"/>
      <c r="F69" s="53"/>
      <c r="G69" s="2"/>
      <c r="H69" s="7">
        <f>C69+D69+G69</f>
        <v>8</v>
      </c>
      <c r="I69" s="5">
        <v>96566</v>
      </c>
      <c r="J69" s="6">
        <f>I69/1.1*0.91</f>
        <v>79886.418181818182</v>
      </c>
      <c r="K69" s="78">
        <f>J69*0.9</f>
        <v>71897.776363636367</v>
      </c>
      <c r="L69" s="20">
        <f>H69*K69</f>
        <v>575182.21090909094</v>
      </c>
      <c r="M69" s="20">
        <f>C69*K69</f>
        <v>575182.21090909094</v>
      </c>
      <c r="N69" s="69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55">
        <v>8</v>
      </c>
      <c r="D70" s="56"/>
      <c r="E70" s="2"/>
      <c r="F70" s="53"/>
      <c r="G70" s="35"/>
      <c r="H70" s="7">
        <f t="shared" ref="H70:H84" si="8">C70+D70+G70</f>
        <v>8</v>
      </c>
      <c r="I70" s="5">
        <v>117926</v>
      </c>
      <c r="J70" s="6">
        <f t="shared" ref="J70:J76" si="9">I70/1.1*0.91</f>
        <v>97556.963636363624</v>
      </c>
      <c r="K70" s="79">
        <v>87801</v>
      </c>
      <c r="L70" s="20">
        <f t="shared" ref="L70:L84" si="10">H70*K70</f>
        <v>702408</v>
      </c>
      <c r="M70" s="20">
        <f t="shared" ref="M70:M84" si="11">C70*K70</f>
        <v>702408</v>
      </c>
      <c r="N70" s="69">
        <f t="shared" ref="N70:N84" si="12">D70*K70</f>
        <v>0</v>
      </c>
      <c r="O70" s="20">
        <f t="shared" ref="O70:O84" si="13">G70*K70</f>
        <v>0</v>
      </c>
      <c r="P70" s="20">
        <v>292670.89090909087</v>
      </c>
      <c r="Q70" s="6">
        <f t="shared" si="7"/>
        <v>0</v>
      </c>
      <c r="R70" s="6">
        <f t="shared" ref="R70:R84" si="14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35">
        <v>8</v>
      </c>
      <c r="D71" s="35"/>
      <c r="E71" s="2"/>
      <c r="F71" s="53"/>
      <c r="G71" s="35"/>
      <c r="H71" s="7">
        <f t="shared" si="8"/>
        <v>8</v>
      </c>
      <c r="I71" s="5">
        <v>122163</v>
      </c>
      <c r="J71" s="6">
        <f t="shared" si="9"/>
        <v>101062.11818181818</v>
      </c>
      <c r="K71" s="78">
        <f t="shared" ref="K71:K76" si="15">J71*0.9</f>
        <v>90955.906363636357</v>
      </c>
      <c r="L71" s="20">
        <f t="shared" si="10"/>
        <v>727647.25090909086</v>
      </c>
      <c r="M71" s="20">
        <f t="shared" si="11"/>
        <v>727647.25090909086</v>
      </c>
      <c r="N71" s="69">
        <f t="shared" si="12"/>
        <v>0</v>
      </c>
      <c r="O71" s="20">
        <f t="shared" si="13"/>
        <v>0</v>
      </c>
      <c r="P71" s="20">
        <v>505310.59090909094</v>
      </c>
      <c r="Q71" s="6">
        <f t="shared" si="7"/>
        <v>0</v>
      </c>
      <c r="R71" s="6">
        <f t="shared" si="14"/>
        <v>505310.59090909094</v>
      </c>
    </row>
    <row r="72" spans="1:21" ht="25.5" customHeight="1" x14ac:dyDescent="0.25">
      <c r="A72" s="2">
        <v>4</v>
      </c>
      <c r="B72" s="16" t="s">
        <v>6</v>
      </c>
      <c r="C72" s="35">
        <v>8</v>
      </c>
      <c r="D72" s="35"/>
      <c r="E72" s="2"/>
      <c r="F72" s="53"/>
      <c r="G72" s="35"/>
      <c r="H72" s="7">
        <f t="shared" si="8"/>
        <v>8</v>
      </c>
      <c r="I72" s="5">
        <v>80775</v>
      </c>
      <c r="J72" s="6">
        <f t="shared" si="9"/>
        <v>66822.954545454544</v>
      </c>
      <c r="K72" s="78">
        <f t="shared" si="15"/>
        <v>60140.659090909088</v>
      </c>
      <c r="L72" s="20">
        <f t="shared" si="10"/>
        <v>481125.27272727271</v>
      </c>
      <c r="M72" s="20">
        <f t="shared" si="11"/>
        <v>481125.27272727271</v>
      </c>
      <c r="N72" s="69">
        <f t="shared" si="12"/>
        <v>0</v>
      </c>
      <c r="O72" s="20">
        <f t="shared" si="13"/>
        <v>0</v>
      </c>
      <c r="P72" s="20">
        <v>267291.81818181818</v>
      </c>
      <c r="Q72" s="6">
        <f t="shared" si="7"/>
        <v>0</v>
      </c>
      <c r="R72" s="6">
        <f t="shared" si="14"/>
        <v>267291.81818181818</v>
      </c>
    </row>
    <row r="73" spans="1:21" ht="27.75" customHeight="1" x14ac:dyDescent="0.25">
      <c r="A73" s="2">
        <v>4</v>
      </c>
      <c r="B73" s="16" t="s">
        <v>12</v>
      </c>
      <c r="C73" s="35">
        <v>8</v>
      </c>
      <c r="D73" s="35"/>
      <c r="E73" s="2"/>
      <c r="F73" s="54"/>
      <c r="G73" s="35"/>
      <c r="H73" s="7">
        <f t="shared" si="8"/>
        <v>8</v>
      </c>
      <c r="I73" s="5">
        <v>130973</v>
      </c>
      <c r="J73" s="6">
        <f t="shared" si="9"/>
        <v>108350.39090909091</v>
      </c>
      <c r="K73" s="78">
        <f t="shared" si="15"/>
        <v>97515.351818181822</v>
      </c>
      <c r="L73" s="20">
        <f t="shared" si="10"/>
        <v>780122.81454545457</v>
      </c>
      <c r="M73" s="20">
        <f t="shared" si="11"/>
        <v>780122.81454545457</v>
      </c>
      <c r="N73" s="69">
        <f t="shared" si="12"/>
        <v>0</v>
      </c>
      <c r="O73" s="20">
        <f t="shared" si="13"/>
        <v>0</v>
      </c>
      <c r="P73" s="20">
        <v>433401.56363636366</v>
      </c>
      <c r="Q73" s="6">
        <f t="shared" si="7"/>
        <v>0</v>
      </c>
      <c r="R73" s="6">
        <f t="shared" si="14"/>
        <v>433401.56363636366</v>
      </c>
    </row>
    <row r="74" spans="1:21" ht="25.5" customHeight="1" x14ac:dyDescent="0.25">
      <c r="A74" s="2">
        <v>5</v>
      </c>
      <c r="B74" s="16" t="s">
        <v>7</v>
      </c>
      <c r="C74" s="35">
        <v>8</v>
      </c>
      <c r="D74" s="35"/>
      <c r="E74" s="2"/>
      <c r="F74" s="35"/>
      <c r="G74" s="35"/>
      <c r="H74" s="7">
        <f t="shared" si="8"/>
        <v>8</v>
      </c>
      <c r="I74" s="5">
        <v>61155</v>
      </c>
      <c r="J74" s="6">
        <f t="shared" si="9"/>
        <v>50591.86363636364</v>
      </c>
      <c r="K74" s="78">
        <f t="shared" si="15"/>
        <v>45532.677272727276</v>
      </c>
      <c r="L74" s="20">
        <f t="shared" si="10"/>
        <v>364261.41818181821</v>
      </c>
      <c r="M74" s="20">
        <f t="shared" si="11"/>
        <v>364261.41818181821</v>
      </c>
      <c r="N74" s="69">
        <f t="shared" si="12"/>
        <v>0</v>
      </c>
      <c r="O74" s="20">
        <f t="shared" si="13"/>
        <v>0</v>
      </c>
      <c r="P74" s="20">
        <v>202367.45454545456</v>
      </c>
      <c r="Q74" s="6">
        <f t="shared" si="7"/>
        <v>0</v>
      </c>
      <c r="R74" s="6">
        <f t="shared" si="14"/>
        <v>202367.45454545456</v>
      </c>
    </row>
    <row r="75" spans="1:21" ht="25.5" customHeight="1" x14ac:dyDescent="0.25">
      <c r="A75" s="2">
        <v>6</v>
      </c>
      <c r="B75" s="16" t="s">
        <v>8</v>
      </c>
      <c r="C75" s="36">
        <v>6</v>
      </c>
      <c r="D75" s="36"/>
      <c r="E75" s="2"/>
      <c r="F75" s="35"/>
      <c r="G75" s="35"/>
      <c r="H75" s="7">
        <f t="shared" si="8"/>
        <v>6</v>
      </c>
      <c r="I75" s="5">
        <v>55200</v>
      </c>
      <c r="J75" s="6">
        <f t="shared" si="9"/>
        <v>45665.454545454544</v>
      </c>
      <c r="K75" s="20">
        <f t="shared" si="15"/>
        <v>41098.909090909088</v>
      </c>
      <c r="L75" s="20">
        <f t="shared" si="10"/>
        <v>246593.45454545453</v>
      </c>
      <c r="M75" s="20">
        <f t="shared" si="11"/>
        <v>246593.45454545453</v>
      </c>
      <c r="N75" s="69">
        <f t="shared" si="12"/>
        <v>0</v>
      </c>
      <c r="O75" s="20">
        <f t="shared" si="13"/>
        <v>0</v>
      </c>
      <c r="P75" s="20">
        <v>182661.81818181818</v>
      </c>
      <c r="Q75" s="6">
        <f t="shared" si="7"/>
        <v>0</v>
      </c>
      <c r="R75" s="6">
        <f t="shared" si="14"/>
        <v>182661.81818181818</v>
      </c>
    </row>
    <row r="76" spans="1:21" ht="24" customHeight="1" x14ac:dyDescent="0.25">
      <c r="A76" s="2">
        <v>7</v>
      </c>
      <c r="B76" s="16" t="s">
        <v>9</v>
      </c>
      <c r="C76" s="52"/>
      <c r="D76" s="35"/>
      <c r="E76" s="2"/>
      <c r="F76" s="35"/>
      <c r="G76" s="35"/>
      <c r="H76" s="7">
        <f t="shared" si="8"/>
        <v>0</v>
      </c>
      <c r="I76" s="5">
        <v>50600</v>
      </c>
      <c r="J76" s="6">
        <f t="shared" si="9"/>
        <v>41859.999999999993</v>
      </c>
      <c r="K76" s="20">
        <f t="shared" si="15"/>
        <v>37673.999999999993</v>
      </c>
      <c r="L76" s="20">
        <f t="shared" si="10"/>
        <v>0</v>
      </c>
      <c r="M76" s="20">
        <f t="shared" si="11"/>
        <v>0</v>
      </c>
      <c r="N76" s="69">
        <f t="shared" si="12"/>
        <v>0</v>
      </c>
      <c r="O76" s="20">
        <f t="shared" si="13"/>
        <v>0</v>
      </c>
      <c r="P76" s="20">
        <v>83719.999999999985</v>
      </c>
      <c r="Q76" s="6">
        <f t="shared" si="7"/>
        <v>0</v>
      </c>
      <c r="R76" s="6">
        <f t="shared" si="14"/>
        <v>83719.999999999985</v>
      </c>
      <c r="T76" s="34"/>
      <c r="U76" s="34"/>
    </row>
    <row r="77" spans="1:21" ht="0.75" customHeight="1" x14ac:dyDescent="0.25">
      <c r="A77" s="17">
        <v>11</v>
      </c>
      <c r="B77" s="18" t="s">
        <v>33</v>
      </c>
      <c r="C77" s="36"/>
      <c r="D77" s="36"/>
      <c r="E77" s="2"/>
      <c r="F77" s="36"/>
      <c r="G77" s="36"/>
      <c r="H77" s="7">
        <f t="shared" si="8"/>
        <v>0</v>
      </c>
      <c r="I77" s="19">
        <v>96566</v>
      </c>
      <c r="J77" s="20">
        <f>I77/1.1*0.91</f>
        <v>79886.418181818182</v>
      </c>
      <c r="K77" s="20">
        <f t="shared" ref="K77:K84" si="16">J77*0.9</f>
        <v>71897.776363636367</v>
      </c>
      <c r="L77" s="20">
        <f t="shared" si="10"/>
        <v>0</v>
      </c>
      <c r="M77" s="20">
        <f t="shared" si="11"/>
        <v>0</v>
      </c>
      <c r="N77" s="69">
        <f t="shared" si="12"/>
        <v>0</v>
      </c>
      <c r="O77" s="20">
        <f t="shared" si="13"/>
        <v>0</v>
      </c>
      <c r="P77" s="20">
        <v>0</v>
      </c>
      <c r="Q77" s="6">
        <f t="shared" si="7"/>
        <v>0</v>
      </c>
      <c r="R77" s="6">
        <f t="shared" si="14"/>
        <v>0</v>
      </c>
    </row>
    <row r="78" spans="1:21" ht="24.75" customHeight="1" x14ac:dyDescent="0.25">
      <c r="A78" s="17">
        <v>12</v>
      </c>
      <c r="B78" s="15" t="s">
        <v>24</v>
      </c>
      <c r="C78" s="36"/>
      <c r="D78" s="36"/>
      <c r="E78" s="2"/>
      <c r="F78" s="36"/>
      <c r="G78" s="36"/>
      <c r="H78" s="7">
        <f t="shared" si="8"/>
        <v>0</v>
      </c>
      <c r="I78" s="19"/>
      <c r="J78" s="20">
        <f t="shared" ref="J78:J84" si="17">I78/1.1*0.91</f>
        <v>0</v>
      </c>
      <c r="K78" s="20">
        <f t="shared" si="16"/>
        <v>0</v>
      </c>
      <c r="L78" s="20">
        <f t="shared" si="10"/>
        <v>0</v>
      </c>
      <c r="M78" s="20">
        <f t="shared" si="11"/>
        <v>0</v>
      </c>
      <c r="N78" s="69">
        <f t="shared" si="12"/>
        <v>0</v>
      </c>
      <c r="O78" s="20">
        <f t="shared" si="13"/>
        <v>0</v>
      </c>
      <c r="P78" s="20">
        <v>0</v>
      </c>
      <c r="Q78" s="6">
        <f t="shared" si="7"/>
        <v>0</v>
      </c>
      <c r="R78" s="6">
        <f t="shared" si="14"/>
        <v>0</v>
      </c>
    </row>
    <row r="79" spans="1:21" ht="24.75" customHeight="1" x14ac:dyDescent="0.25">
      <c r="A79" s="17">
        <v>13</v>
      </c>
      <c r="B79" s="15" t="s">
        <v>34</v>
      </c>
      <c r="C79" s="36">
        <v>12</v>
      </c>
      <c r="D79" s="57"/>
      <c r="E79" s="2"/>
      <c r="F79" s="36"/>
      <c r="G79" s="36"/>
      <c r="H79" s="7">
        <f t="shared" si="8"/>
        <v>12</v>
      </c>
      <c r="I79" s="19">
        <v>65340</v>
      </c>
      <c r="J79" s="20">
        <f t="shared" si="17"/>
        <v>54053.999999999993</v>
      </c>
      <c r="K79" s="78">
        <f t="shared" si="16"/>
        <v>48648.599999999991</v>
      </c>
      <c r="L79" s="20">
        <f t="shared" si="10"/>
        <v>583783.19999999995</v>
      </c>
      <c r="M79" s="20">
        <f t="shared" si="11"/>
        <v>583783.19999999995</v>
      </c>
      <c r="N79" s="69">
        <f t="shared" si="12"/>
        <v>0</v>
      </c>
      <c r="O79" s="20">
        <f t="shared" si="13"/>
        <v>0</v>
      </c>
      <c r="P79" s="20">
        <v>162161.99999999997</v>
      </c>
      <c r="Q79" s="6">
        <f t="shared" si="7"/>
        <v>0</v>
      </c>
      <c r="R79" s="6">
        <f t="shared" si="14"/>
        <v>162161.99999999997</v>
      </c>
    </row>
    <row r="80" spans="1:21" ht="24.75" customHeight="1" x14ac:dyDescent="0.25">
      <c r="A80" s="17">
        <v>14</v>
      </c>
      <c r="B80" s="15" t="s">
        <v>35</v>
      </c>
      <c r="C80" s="36">
        <v>9</v>
      </c>
      <c r="D80" s="57"/>
      <c r="E80" s="2"/>
      <c r="F80" s="36"/>
      <c r="G80" s="36"/>
      <c r="H80" s="7">
        <f t="shared" si="8"/>
        <v>9</v>
      </c>
      <c r="I80" s="19">
        <v>67155</v>
      </c>
      <c r="J80" s="20">
        <f t="shared" si="17"/>
        <v>55555.499999999993</v>
      </c>
      <c r="K80" s="78">
        <v>50000</v>
      </c>
      <c r="L80" s="20">
        <f t="shared" si="10"/>
        <v>450000</v>
      </c>
      <c r="M80" s="20">
        <f t="shared" si="11"/>
        <v>450000</v>
      </c>
      <c r="N80" s="69">
        <f t="shared" si="12"/>
        <v>0</v>
      </c>
      <c r="O80" s="20">
        <f t="shared" si="13"/>
        <v>0</v>
      </c>
      <c r="P80" s="20">
        <v>135000</v>
      </c>
      <c r="Q80" s="6">
        <f t="shared" si="7"/>
        <v>0</v>
      </c>
      <c r="R80" s="6">
        <f t="shared" si="14"/>
        <v>135000</v>
      </c>
    </row>
    <row r="81" spans="1:20" ht="24.75" customHeight="1" x14ac:dyDescent="0.25">
      <c r="A81" s="17">
        <v>15</v>
      </c>
      <c r="B81" s="15" t="s">
        <v>36</v>
      </c>
      <c r="C81" s="36">
        <v>12</v>
      </c>
      <c r="D81" s="57"/>
      <c r="E81" s="2"/>
      <c r="F81" s="36"/>
      <c r="G81" s="36"/>
      <c r="H81" s="7">
        <f t="shared" si="8"/>
        <v>12</v>
      </c>
      <c r="I81" s="19">
        <v>81675</v>
      </c>
      <c r="J81" s="20">
        <f t="shared" si="17"/>
        <v>67567.5</v>
      </c>
      <c r="K81" s="78">
        <f t="shared" si="16"/>
        <v>60810.75</v>
      </c>
      <c r="L81" s="20">
        <f t="shared" si="10"/>
        <v>729729</v>
      </c>
      <c r="M81" s="20">
        <f t="shared" si="11"/>
        <v>729729</v>
      </c>
      <c r="N81" s="69">
        <f t="shared" si="12"/>
        <v>0</v>
      </c>
      <c r="O81" s="20">
        <f t="shared" si="13"/>
        <v>0</v>
      </c>
      <c r="P81" s="20">
        <v>202702.5</v>
      </c>
      <c r="Q81" s="6">
        <f t="shared" si="7"/>
        <v>0</v>
      </c>
      <c r="R81" s="6">
        <f t="shared" si="14"/>
        <v>202702.5</v>
      </c>
    </row>
    <row r="82" spans="1:20" ht="24.75" customHeight="1" x14ac:dyDescent="0.25">
      <c r="A82" s="17">
        <v>16</v>
      </c>
      <c r="B82" s="15" t="s">
        <v>37</v>
      </c>
      <c r="C82" s="36">
        <v>12</v>
      </c>
      <c r="D82" s="36"/>
      <c r="E82" s="2"/>
      <c r="F82" s="36"/>
      <c r="G82" s="36"/>
      <c r="H82" s="7">
        <f t="shared" si="8"/>
        <v>12</v>
      </c>
      <c r="I82" s="19">
        <v>115940</v>
      </c>
      <c r="J82" s="20">
        <f t="shared" si="17"/>
        <v>95913.999999999985</v>
      </c>
      <c r="K82" s="78">
        <f t="shared" si="16"/>
        <v>86322.599999999991</v>
      </c>
      <c r="L82" s="20">
        <f t="shared" si="10"/>
        <v>1035871.2</v>
      </c>
      <c r="M82" s="20">
        <f t="shared" si="11"/>
        <v>1035871.2</v>
      </c>
      <c r="N82" s="69">
        <f t="shared" si="12"/>
        <v>0</v>
      </c>
      <c r="O82" s="20">
        <f t="shared" si="13"/>
        <v>0</v>
      </c>
      <c r="P82" s="20">
        <v>287741.99999999994</v>
      </c>
      <c r="Q82" s="6">
        <f t="shared" si="7"/>
        <v>0</v>
      </c>
      <c r="R82" s="6">
        <f t="shared" si="14"/>
        <v>287741.99999999994</v>
      </c>
    </row>
    <row r="83" spans="1:20" ht="23.25" customHeight="1" x14ac:dyDescent="0.35">
      <c r="A83" s="17">
        <v>17</v>
      </c>
      <c r="B83" s="15" t="s">
        <v>38</v>
      </c>
      <c r="C83" s="43">
        <v>12</v>
      </c>
      <c r="D83" s="24"/>
      <c r="E83" s="2"/>
      <c r="F83" s="1"/>
      <c r="G83" s="1"/>
      <c r="H83" s="7">
        <f t="shared" si="8"/>
        <v>12</v>
      </c>
      <c r="I83" s="50">
        <v>99825</v>
      </c>
      <c r="J83" s="20">
        <f t="shared" si="17"/>
        <v>82582.499999999985</v>
      </c>
      <c r="K83" s="41">
        <v>74324</v>
      </c>
      <c r="L83" s="20">
        <f t="shared" si="10"/>
        <v>891888</v>
      </c>
      <c r="M83" s="20">
        <f t="shared" si="11"/>
        <v>891888</v>
      </c>
      <c r="N83" s="69">
        <f t="shared" si="12"/>
        <v>0</v>
      </c>
      <c r="O83" s="20">
        <f t="shared" si="13"/>
        <v>0</v>
      </c>
      <c r="P83" s="20">
        <v>247747.49999999994</v>
      </c>
      <c r="Q83" s="6">
        <f t="shared" si="7"/>
        <v>0</v>
      </c>
      <c r="R83" s="6">
        <f t="shared" si="14"/>
        <v>247747.49999999994</v>
      </c>
    </row>
    <row r="84" spans="1:20" ht="23.25" customHeight="1" x14ac:dyDescent="0.35">
      <c r="A84" s="17">
        <v>18</v>
      </c>
      <c r="B84" s="30" t="s">
        <v>39</v>
      </c>
      <c r="C84" s="43">
        <v>12</v>
      </c>
      <c r="D84" s="24"/>
      <c r="E84" s="2"/>
      <c r="F84" s="1"/>
      <c r="G84" s="1"/>
      <c r="H84" s="7">
        <f t="shared" si="8"/>
        <v>12</v>
      </c>
      <c r="I84" s="42">
        <v>78045</v>
      </c>
      <c r="J84" s="1">
        <f t="shared" si="17"/>
        <v>64564.5</v>
      </c>
      <c r="K84" s="78">
        <f t="shared" si="16"/>
        <v>58108.05</v>
      </c>
      <c r="L84" s="20">
        <f t="shared" si="10"/>
        <v>697296.60000000009</v>
      </c>
      <c r="M84" s="20">
        <f t="shared" si="11"/>
        <v>697296.60000000009</v>
      </c>
      <c r="N84" s="69">
        <f t="shared" si="12"/>
        <v>0</v>
      </c>
      <c r="O84" s="20">
        <f t="shared" si="13"/>
        <v>0</v>
      </c>
      <c r="P84" s="20">
        <v>193693.5</v>
      </c>
      <c r="Q84" s="6">
        <f t="shared" si="7"/>
        <v>0</v>
      </c>
      <c r="R84" s="6">
        <f t="shared" si="14"/>
        <v>193693.5</v>
      </c>
    </row>
    <row r="85" spans="1:20" ht="23.25" customHeight="1" x14ac:dyDescent="0.25">
      <c r="A85" s="17"/>
      <c r="B85" s="30"/>
      <c r="C85" s="24"/>
      <c r="D85" s="24"/>
      <c r="E85" s="2"/>
      <c r="F85" s="1"/>
      <c r="G85" s="1"/>
      <c r="H85" s="7"/>
      <c r="I85" s="42"/>
      <c r="J85" s="1"/>
      <c r="K85" s="20"/>
      <c r="L85" s="47"/>
      <c r="M85" s="47">
        <f>SUM(M69:M84)</f>
        <v>8265908.4218181819</v>
      </c>
      <c r="N85" s="73">
        <f t="shared" ref="N85:O85" si="18">SUM(N69:N84)</f>
        <v>0</v>
      </c>
      <c r="O85" s="47">
        <f t="shared" si="18"/>
        <v>0</v>
      </c>
      <c r="P85" s="59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30"/>
      <c r="C86" s="1"/>
      <c r="D86" s="1"/>
      <c r="E86" s="1"/>
      <c r="F86" s="1"/>
      <c r="G86" s="1"/>
      <c r="H86" s="1"/>
      <c r="I86" s="42"/>
      <c r="J86" s="1"/>
      <c r="K86" s="20" t="s">
        <v>40</v>
      </c>
      <c r="L86" s="63">
        <f>SUM(L69:L85)</f>
        <v>8265908.4218181819</v>
      </c>
      <c r="M86" s="63">
        <f>M85*10/100</f>
        <v>826590.84218181821</v>
      </c>
      <c r="N86" s="63">
        <f t="shared" ref="N86:O86" si="19">N85*10/100</f>
        <v>0</v>
      </c>
      <c r="O86" s="63">
        <f t="shared" si="19"/>
        <v>0</v>
      </c>
      <c r="R86" s="60">
        <f>SUM(R69:R85)</f>
        <v>3516017.3090909091</v>
      </c>
    </row>
    <row r="87" spans="1:20" ht="26.25" customHeight="1" x14ac:dyDescent="0.25">
      <c r="C87" s="22"/>
      <c r="K87" s="40" t="s">
        <v>23</v>
      </c>
      <c r="L87" s="64">
        <f>L86*10/100</f>
        <v>826590.84218181821</v>
      </c>
      <c r="M87" s="47">
        <f>M85+M86</f>
        <v>9092499.2640000004</v>
      </c>
      <c r="N87" s="47">
        <f t="shared" ref="N87:O87" si="20">N85+N86</f>
        <v>0</v>
      </c>
      <c r="O87" s="47">
        <f t="shared" si="20"/>
        <v>0</v>
      </c>
      <c r="P87" s="40"/>
      <c r="Q87" s="40"/>
      <c r="R87" s="61">
        <f>R86*0.1</f>
        <v>351601.73090909095</v>
      </c>
    </row>
    <row r="88" spans="1:20" ht="30" customHeight="1" x14ac:dyDescent="0.3">
      <c r="C88" s="22"/>
      <c r="K88" s="32" t="s">
        <v>29</v>
      </c>
      <c r="L88" s="65">
        <f>L86+L87</f>
        <v>9092499.2640000004</v>
      </c>
      <c r="M88" s="65"/>
      <c r="N88" s="75"/>
      <c r="O88" s="32"/>
      <c r="P88" s="32"/>
      <c r="Q88" s="32"/>
      <c r="R88" s="62">
        <f>SUM(R86:R87)</f>
        <v>3867619.04</v>
      </c>
    </row>
    <row r="89" spans="1:20" ht="23.25" hidden="1" x14ac:dyDescent="0.25">
      <c r="R89" s="33">
        <v>4599352</v>
      </c>
    </row>
    <row r="90" spans="1:20" ht="27" customHeight="1" x14ac:dyDescent="0.25">
      <c r="J90" t="s">
        <v>31</v>
      </c>
      <c r="R90" s="28"/>
    </row>
    <row r="91" spans="1:20" x14ac:dyDescent="0.25">
      <c r="K91" s="28"/>
      <c r="L91" s="28"/>
      <c r="M91" s="28"/>
      <c r="N91" s="76"/>
      <c r="O91" s="28"/>
      <c r="P91" s="28"/>
      <c r="Q91" s="28"/>
      <c r="R91" s="28"/>
      <c r="T91" s="28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68" t="s">
        <v>28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70"/>
    </row>
    <row r="95" spans="1:20" ht="31.5" hidden="1" customHeight="1" x14ac:dyDescent="0.25">
      <c r="A95" s="171" t="s">
        <v>0</v>
      </c>
      <c r="B95" s="172" t="s">
        <v>1</v>
      </c>
      <c r="C95" s="39"/>
      <c r="D95" s="39"/>
      <c r="E95" s="39"/>
      <c r="F95" s="51"/>
      <c r="G95" s="39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</row>
    <row r="96" spans="1:20" ht="45.75" hidden="1" customHeight="1" x14ac:dyDescent="0.25">
      <c r="A96" s="171"/>
      <c r="B96" s="172"/>
      <c r="C96" s="26"/>
      <c r="D96" s="26"/>
      <c r="E96" s="26"/>
      <c r="F96" s="26"/>
      <c r="G96" s="26"/>
      <c r="H96" s="3" t="s">
        <v>2</v>
      </c>
      <c r="I96" s="14" t="s">
        <v>13</v>
      </c>
      <c r="J96" s="8" t="s">
        <v>14</v>
      </c>
      <c r="K96" s="9" t="s">
        <v>32</v>
      </c>
      <c r="L96" s="9"/>
      <c r="M96" s="9"/>
      <c r="N96" s="67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69"/>
      <c r="O97" s="20"/>
      <c r="P97" s="20"/>
      <c r="Q97" s="20"/>
      <c r="R97" s="6">
        <f t="shared" ref="R97:R112" si="21">K97*H97</f>
        <v>0</v>
      </c>
    </row>
    <row r="98" spans="1:21" ht="27" hidden="1" customHeight="1" x14ac:dyDescent="0.25">
      <c r="A98" s="2">
        <v>2</v>
      </c>
      <c r="B98" s="16" t="s">
        <v>4</v>
      </c>
      <c r="C98" s="35">
        <v>10</v>
      </c>
      <c r="D98" s="35"/>
      <c r="E98" s="35"/>
      <c r="F98" s="35"/>
      <c r="G98" s="35"/>
      <c r="H98" s="7">
        <f t="shared" ref="H98:H111" si="22">SUM(C98:G98)</f>
        <v>10</v>
      </c>
      <c r="I98" s="5">
        <v>117926</v>
      </c>
      <c r="J98" s="6">
        <f t="shared" ref="J98:J104" si="23">I98/1.1*0.91</f>
        <v>97556.963636363624</v>
      </c>
      <c r="K98" s="20">
        <f>J98*0.9</f>
        <v>87801.267272727258</v>
      </c>
      <c r="L98" s="20"/>
      <c r="M98" s="20"/>
      <c r="N98" s="69"/>
      <c r="O98" s="20"/>
      <c r="P98" s="20"/>
      <c r="Q98" s="20"/>
      <c r="R98" s="6">
        <f t="shared" si="21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35">
        <v>10</v>
      </c>
      <c r="D99" s="35"/>
      <c r="E99" s="35"/>
      <c r="F99" s="35"/>
      <c r="G99" s="35"/>
      <c r="H99" s="7">
        <f t="shared" si="22"/>
        <v>10</v>
      </c>
      <c r="I99" s="5">
        <v>122163</v>
      </c>
      <c r="J99" s="6">
        <f t="shared" si="23"/>
        <v>101062.11818181818</v>
      </c>
      <c r="K99" s="21">
        <f t="shared" ref="K99:K111" si="24">J99*0.9</f>
        <v>90955.906363636357</v>
      </c>
      <c r="L99" s="21"/>
      <c r="M99" s="21"/>
      <c r="N99" s="77"/>
      <c r="O99" s="21"/>
      <c r="P99" s="21"/>
      <c r="Q99" s="21"/>
      <c r="R99" s="6">
        <f t="shared" si="21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35">
        <v>10</v>
      </c>
      <c r="D100" s="35"/>
      <c r="E100" s="35"/>
      <c r="F100" s="35"/>
      <c r="G100" s="35"/>
      <c r="H100" s="7">
        <f t="shared" si="22"/>
        <v>10</v>
      </c>
      <c r="I100" s="5">
        <v>80775</v>
      </c>
      <c r="J100" s="6">
        <f t="shared" si="23"/>
        <v>66822.954545454544</v>
      </c>
      <c r="K100" s="21">
        <f t="shared" si="24"/>
        <v>60140.659090909088</v>
      </c>
      <c r="L100" s="21"/>
      <c r="M100" s="21"/>
      <c r="N100" s="77"/>
      <c r="O100" s="21"/>
      <c r="P100" s="21"/>
      <c r="Q100" s="21"/>
      <c r="R100" s="6">
        <f t="shared" si="21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35">
        <v>10</v>
      </c>
      <c r="D101" s="35"/>
      <c r="E101" s="35"/>
      <c r="F101" s="35"/>
      <c r="G101" s="35"/>
      <c r="H101" s="7">
        <f t="shared" si="22"/>
        <v>10</v>
      </c>
      <c r="I101" s="5">
        <v>130973</v>
      </c>
      <c r="J101" s="6">
        <f t="shared" si="23"/>
        <v>108350.39090909091</v>
      </c>
      <c r="K101" s="21">
        <f t="shared" si="24"/>
        <v>97515.351818181822</v>
      </c>
      <c r="L101" s="21"/>
      <c r="M101" s="21"/>
      <c r="N101" s="77"/>
      <c r="O101" s="21"/>
      <c r="P101" s="21"/>
      <c r="Q101" s="21"/>
      <c r="R101" s="6">
        <f t="shared" si="21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35">
        <v>10</v>
      </c>
      <c r="D102" s="35"/>
      <c r="E102" s="35"/>
      <c r="F102" s="35"/>
      <c r="G102" s="35"/>
      <c r="H102" s="7">
        <f t="shared" si="22"/>
        <v>10</v>
      </c>
      <c r="I102" s="5">
        <v>61155</v>
      </c>
      <c r="J102" s="6">
        <f t="shared" si="23"/>
        <v>50591.86363636364</v>
      </c>
      <c r="K102" s="21">
        <f t="shared" si="24"/>
        <v>45532.677272727276</v>
      </c>
      <c r="L102" s="21"/>
      <c r="M102" s="21"/>
      <c r="N102" s="77"/>
      <c r="O102" s="21"/>
      <c r="P102" s="21"/>
      <c r="Q102" s="21"/>
      <c r="R102" s="6">
        <f t="shared" si="21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35">
        <v>10</v>
      </c>
      <c r="D103" s="35"/>
      <c r="E103" s="35"/>
      <c r="F103" s="35"/>
      <c r="G103" s="35"/>
      <c r="H103" s="7">
        <f t="shared" si="22"/>
        <v>10</v>
      </c>
      <c r="I103" s="5">
        <v>55200</v>
      </c>
      <c r="J103" s="6">
        <f t="shared" si="23"/>
        <v>45665.454545454544</v>
      </c>
      <c r="K103" s="21">
        <f t="shared" si="24"/>
        <v>41098.909090909088</v>
      </c>
      <c r="L103" s="21"/>
      <c r="M103" s="21"/>
      <c r="N103" s="77"/>
      <c r="O103" s="21"/>
      <c r="P103" s="21"/>
      <c r="Q103" s="21"/>
      <c r="R103" s="6">
        <f t="shared" si="21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35">
        <v>10</v>
      </c>
      <c r="D104" s="35"/>
      <c r="E104" s="35"/>
      <c r="F104" s="35"/>
      <c r="G104" s="35"/>
      <c r="H104" s="7">
        <f t="shared" si="22"/>
        <v>10</v>
      </c>
      <c r="I104" s="5">
        <v>50600</v>
      </c>
      <c r="J104" s="6">
        <f t="shared" si="23"/>
        <v>41859.999999999993</v>
      </c>
      <c r="K104" s="21">
        <f t="shared" si="24"/>
        <v>37673.999999999993</v>
      </c>
      <c r="L104" s="21"/>
      <c r="M104" s="21"/>
      <c r="N104" s="77"/>
      <c r="O104" s="21"/>
      <c r="P104" s="21"/>
      <c r="Q104" s="21"/>
      <c r="R104" s="6">
        <f t="shared" si="21"/>
        <v>376739.99999999994</v>
      </c>
      <c r="S104" s="58"/>
      <c r="T104" s="34"/>
      <c r="U104" s="34"/>
    </row>
    <row r="105" spans="1:21" ht="24.75" hidden="1" customHeight="1" x14ac:dyDescent="0.25">
      <c r="A105" s="17">
        <v>11</v>
      </c>
      <c r="B105" s="18" t="s">
        <v>33</v>
      </c>
      <c r="C105" s="36"/>
      <c r="D105" s="36"/>
      <c r="E105" s="36"/>
      <c r="F105" s="36"/>
      <c r="G105" s="36"/>
      <c r="H105" s="7">
        <f t="shared" si="22"/>
        <v>0</v>
      </c>
      <c r="I105" s="19">
        <v>96566</v>
      </c>
      <c r="J105" s="20">
        <f>I105/1.1*0.91</f>
        <v>79886.418181818182</v>
      </c>
      <c r="K105" s="20">
        <f t="shared" si="24"/>
        <v>71897.776363636367</v>
      </c>
      <c r="L105" s="20"/>
      <c r="M105" s="20"/>
      <c r="N105" s="69"/>
      <c r="O105" s="20"/>
      <c r="P105" s="20"/>
      <c r="Q105" s="20"/>
      <c r="R105" s="6">
        <f t="shared" si="21"/>
        <v>0</v>
      </c>
    </row>
    <row r="106" spans="1:21" ht="24.75" hidden="1" customHeight="1" x14ac:dyDescent="0.25">
      <c r="A106" s="17">
        <v>12</v>
      </c>
      <c r="B106" s="15" t="s">
        <v>24</v>
      </c>
      <c r="C106" s="36"/>
      <c r="D106" s="36"/>
      <c r="E106" s="36"/>
      <c r="F106" s="36"/>
      <c r="G106" s="36"/>
      <c r="H106" s="7">
        <f t="shared" si="22"/>
        <v>0</v>
      </c>
      <c r="I106" s="19"/>
      <c r="J106" s="20">
        <f t="shared" ref="J106:J112" si="25">I106/1.1*0.91</f>
        <v>0</v>
      </c>
      <c r="K106" s="20">
        <f t="shared" si="24"/>
        <v>0</v>
      </c>
      <c r="L106" s="20"/>
      <c r="M106" s="20"/>
      <c r="N106" s="69"/>
      <c r="O106" s="20"/>
      <c r="P106" s="20"/>
      <c r="Q106" s="20"/>
      <c r="R106" s="6">
        <f t="shared" si="21"/>
        <v>0</v>
      </c>
    </row>
    <row r="107" spans="1:21" ht="24.75" hidden="1" customHeight="1" x14ac:dyDescent="0.25">
      <c r="A107" s="17">
        <v>13</v>
      </c>
      <c r="B107" s="15" t="s">
        <v>34</v>
      </c>
      <c r="C107" s="36"/>
      <c r="D107" s="36"/>
      <c r="E107" s="36"/>
      <c r="F107" s="36"/>
      <c r="G107" s="36"/>
      <c r="H107" s="7">
        <f t="shared" si="22"/>
        <v>0</v>
      </c>
      <c r="I107" s="19">
        <v>65340</v>
      </c>
      <c r="J107" s="20">
        <f t="shared" si="25"/>
        <v>54053.999999999993</v>
      </c>
      <c r="K107" s="20">
        <f t="shared" si="24"/>
        <v>48648.599999999991</v>
      </c>
      <c r="L107" s="20"/>
      <c r="M107" s="20"/>
      <c r="N107" s="69"/>
      <c r="O107" s="20"/>
      <c r="P107" s="20"/>
      <c r="Q107" s="20"/>
      <c r="R107" s="6">
        <f t="shared" si="21"/>
        <v>0</v>
      </c>
    </row>
    <row r="108" spans="1:21" ht="24.75" hidden="1" customHeight="1" x14ac:dyDescent="0.25">
      <c r="A108" s="17">
        <v>14</v>
      </c>
      <c r="B108" s="15" t="s">
        <v>35</v>
      </c>
      <c r="C108" s="36"/>
      <c r="D108" s="36"/>
      <c r="E108" s="36"/>
      <c r="F108" s="36"/>
      <c r="G108" s="36"/>
      <c r="H108" s="7">
        <f t="shared" si="22"/>
        <v>0</v>
      </c>
      <c r="I108" s="19">
        <v>67155</v>
      </c>
      <c r="J108" s="20">
        <f t="shared" si="25"/>
        <v>55555.499999999993</v>
      </c>
      <c r="K108" s="20">
        <f t="shared" si="24"/>
        <v>49999.95</v>
      </c>
      <c r="L108" s="20"/>
      <c r="M108" s="20"/>
      <c r="N108" s="69"/>
      <c r="O108" s="20"/>
      <c r="P108" s="20"/>
      <c r="Q108" s="20"/>
      <c r="R108" s="6">
        <f t="shared" si="21"/>
        <v>0</v>
      </c>
    </row>
    <row r="109" spans="1:21" ht="24.75" hidden="1" customHeight="1" x14ac:dyDescent="0.25">
      <c r="A109" s="17">
        <v>15</v>
      </c>
      <c r="B109" s="15" t="s">
        <v>36</v>
      </c>
      <c r="C109" s="36"/>
      <c r="D109" s="36"/>
      <c r="E109" s="36"/>
      <c r="F109" s="36"/>
      <c r="G109" s="36"/>
      <c r="H109" s="7">
        <f t="shared" si="22"/>
        <v>0</v>
      </c>
      <c r="I109" s="19">
        <v>81675</v>
      </c>
      <c r="J109" s="20">
        <f t="shared" si="25"/>
        <v>67567.5</v>
      </c>
      <c r="K109" s="20">
        <f t="shared" si="24"/>
        <v>60810.75</v>
      </c>
      <c r="L109" s="20"/>
      <c r="M109" s="20"/>
      <c r="N109" s="69"/>
      <c r="O109" s="20"/>
      <c r="P109" s="20"/>
      <c r="Q109" s="20"/>
      <c r="R109" s="6">
        <f t="shared" si="21"/>
        <v>0</v>
      </c>
    </row>
    <row r="110" spans="1:21" ht="24.75" hidden="1" customHeight="1" x14ac:dyDescent="0.25">
      <c r="A110" s="17">
        <v>16</v>
      </c>
      <c r="B110" s="15" t="s">
        <v>37</v>
      </c>
      <c r="C110" s="36"/>
      <c r="D110" s="36"/>
      <c r="E110" s="36"/>
      <c r="F110" s="36"/>
      <c r="G110" s="36"/>
      <c r="H110" s="7">
        <f t="shared" si="22"/>
        <v>0</v>
      </c>
      <c r="I110" s="19">
        <v>115940</v>
      </c>
      <c r="J110" s="20">
        <f t="shared" si="25"/>
        <v>95913.999999999985</v>
      </c>
      <c r="K110" s="20">
        <f t="shared" si="24"/>
        <v>86322.599999999991</v>
      </c>
      <c r="L110" s="20"/>
      <c r="M110" s="20"/>
      <c r="N110" s="69"/>
      <c r="O110" s="20"/>
      <c r="P110" s="20"/>
      <c r="Q110" s="20"/>
      <c r="R110" s="6">
        <f t="shared" si="21"/>
        <v>0</v>
      </c>
    </row>
    <row r="111" spans="1:21" ht="23.25" hidden="1" customHeight="1" x14ac:dyDescent="0.35">
      <c r="A111" s="17">
        <v>17</v>
      </c>
      <c r="B111" s="15" t="s">
        <v>38</v>
      </c>
      <c r="C111" s="43"/>
      <c r="D111" s="1"/>
      <c r="E111" s="1"/>
      <c r="F111" s="1"/>
      <c r="G111" s="1"/>
      <c r="H111" s="7">
        <f t="shared" si="22"/>
        <v>0</v>
      </c>
      <c r="I111" s="42">
        <v>99825</v>
      </c>
      <c r="J111" s="1">
        <f t="shared" si="25"/>
        <v>82582.499999999985</v>
      </c>
      <c r="K111" s="20">
        <f t="shared" si="24"/>
        <v>74324.249999999985</v>
      </c>
      <c r="L111" s="20"/>
      <c r="M111" s="20"/>
      <c r="N111" s="69"/>
      <c r="O111" s="20"/>
      <c r="P111" s="20"/>
      <c r="Q111" s="20"/>
      <c r="R111" s="6">
        <f t="shared" si="21"/>
        <v>0</v>
      </c>
    </row>
    <row r="112" spans="1:21" ht="23.25" hidden="1" customHeight="1" x14ac:dyDescent="0.25">
      <c r="A112" s="17">
        <v>18</v>
      </c>
      <c r="B112" s="30" t="s">
        <v>39</v>
      </c>
      <c r="C112" s="1"/>
      <c r="D112" s="1"/>
      <c r="E112" s="1"/>
      <c r="F112" s="1"/>
      <c r="G112" s="1"/>
      <c r="H112" s="1"/>
      <c r="I112" s="42">
        <v>78045</v>
      </c>
      <c r="J112" s="1">
        <f t="shared" si="25"/>
        <v>64564.5</v>
      </c>
      <c r="K112" s="20">
        <f t="shared" ref="K112" si="26">J112*0.9</f>
        <v>58108.05</v>
      </c>
      <c r="L112" s="20"/>
      <c r="M112" s="20"/>
      <c r="N112" s="69"/>
      <c r="O112" s="20"/>
      <c r="P112" s="20"/>
      <c r="Q112" s="20"/>
      <c r="R112" s="6">
        <f t="shared" si="21"/>
        <v>0</v>
      </c>
    </row>
    <row r="113" spans="1:18" ht="23.25" hidden="1" customHeight="1" x14ac:dyDescent="0.3">
      <c r="A113" s="44"/>
      <c r="B113" s="45"/>
      <c r="C113" s="22"/>
      <c r="D113" s="22"/>
      <c r="E113" s="22"/>
      <c r="F113" s="22"/>
      <c r="G113" s="22"/>
      <c r="H113" s="22"/>
      <c r="I113" s="46"/>
      <c r="J113" s="22"/>
      <c r="K113" s="47"/>
      <c r="L113" s="47"/>
      <c r="M113" s="47"/>
      <c r="N113" s="73"/>
      <c r="O113" s="47"/>
      <c r="P113" s="47"/>
      <c r="Q113" s="47"/>
      <c r="R113" s="48">
        <f>SUM(R97:R112)</f>
        <v>4607187.709090909</v>
      </c>
    </row>
    <row r="114" spans="1:18" ht="26.25" hidden="1" customHeight="1" x14ac:dyDescent="0.25">
      <c r="K114" s="40" t="s">
        <v>23</v>
      </c>
      <c r="L114" s="40"/>
      <c r="M114" s="40"/>
      <c r="N114" s="74"/>
      <c r="O114" s="40"/>
      <c r="P114" s="40"/>
      <c r="Q114" s="40"/>
      <c r="R114" s="31">
        <f>R113*0.1</f>
        <v>460718.77090909093</v>
      </c>
    </row>
    <row r="115" spans="1:18" ht="30" hidden="1" customHeight="1" x14ac:dyDescent="0.35">
      <c r="C115" t="s">
        <v>30</v>
      </c>
      <c r="K115" s="32" t="s">
        <v>29</v>
      </c>
      <c r="L115" s="32"/>
      <c r="M115" s="32"/>
      <c r="N115" s="75"/>
      <c r="O115" s="32"/>
      <c r="P115" s="32"/>
      <c r="Q115" s="32"/>
      <c r="R115" s="23">
        <f>SUM(R113:R114)</f>
        <v>5067906.4799999995</v>
      </c>
    </row>
    <row r="116" spans="1:18" ht="23.25" hidden="1" x14ac:dyDescent="0.25">
      <c r="R116" s="33">
        <v>4599352</v>
      </c>
    </row>
    <row r="117" spans="1:18" ht="27" hidden="1" customHeight="1" x14ac:dyDescent="0.25">
      <c r="J117" t="s">
        <v>31</v>
      </c>
      <c r="R117" s="28"/>
    </row>
    <row r="118" spans="1:18" hidden="1" x14ac:dyDescent="0.25"/>
    <row r="119" spans="1:18" hidden="1" x14ac:dyDescent="0.25">
      <c r="G119" s="49">
        <f>R115+R88</f>
        <v>8935525.5199999996</v>
      </c>
    </row>
    <row r="120" spans="1:18" hidden="1" x14ac:dyDescent="0.25"/>
    <row r="121" spans="1:18" hidden="1" x14ac:dyDescent="0.25"/>
  </sheetData>
  <mergeCells count="20">
    <mergeCell ref="B94:R94"/>
    <mergeCell ref="A95:A96"/>
    <mergeCell ref="B95:B96"/>
    <mergeCell ref="H95:R95"/>
    <mergeCell ref="B66:R66"/>
    <mergeCell ref="A67:A68"/>
    <mergeCell ref="B67:B68"/>
    <mergeCell ref="H67:R67"/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7"/>
  <sheetViews>
    <sheetView tabSelected="1" topLeftCell="A64" zoomScale="85" zoomScaleNormal="85" workbookViewId="0">
      <selection activeCell="BH73" sqref="BH73"/>
    </sheetView>
  </sheetViews>
  <sheetFormatPr defaultRowHeight="15.75" x14ac:dyDescent="0.25"/>
  <cols>
    <col min="1" max="1" width="5.7109375" style="88" customWidth="1"/>
    <col min="2" max="2" width="30.140625" style="88" customWidth="1"/>
    <col min="3" max="20" width="4.7109375" style="178" hidden="1" customWidth="1"/>
    <col min="21" max="29" width="5.28515625" style="178" hidden="1" customWidth="1"/>
    <col min="30" max="30" width="5.42578125" style="178" hidden="1" customWidth="1"/>
    <col min="31" max="36" width="5.28515625" style="178" hidden="1" customWidth="1"/>
    <col min="37" max="38" width="5.42578125" style="178" hidden="1" customWidth="1"/>
    <col min="39" max="41" width="5.28515625" style="178" hidden="1" customWidth="1"/>
    <col min="42" max="42" width="5.140625" style="178" hidden="1" customWidth="1"/>
    <col min="43" max="58" width="5.28515625" style="178" hidden="1" customWidth="1"/>
    <col min="59" max="59" width="9.140625" style="88" customWidth="1"/>
    <col min="60" max="60" width="14.7109375" style="90" customWidth="1"/>
    <col min="61" max="61" width="13.42578125" style="90" customWidth="1"/>
    <col min="62" max="63" width="14.28515625" style="90" customWidth="1"/>
    <col min="64" max="64" width="23" style="88" customWidth="1"/>
    <col min="65" max="65" width="9.140625" style="88"/>
    <col min="66" max="66" width="8.28515625" style="88" customWidth="1"/>
    <col min="67" max="67" width="14.85546875" style="88" customWidth="1"/>
    <col min="68" max="68" width="29.7109375" style="88" customWidth="1"/>
    <col min="69" max="69" width="11.28515625" style="88" bestFit="1" customWidth="1"/>
    <col min="70" max="16384" width="9.140625" style="88"/>
  </cols>
  <sheetData>
    <row r="1" spans="1:64" ht="15.75" hidden="1" customHeight="1" x14ac:dyDescent="0.25"/>
    <row r="2" spans="1:64" s="91" customFormat="1" ht="15.75" hidden="1" customHeight="1" x14ac:dyDescent="0.25">
      <c r="B2" s="173" t="s">
        <v>21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35"/>
    </row>
    <row r="3" spans="1:64" s="91" customFormat="1" ht="15.75" hidden="1" customHeight="1" x14ac:dyDescent="0.25">
      <c r="A3" s="174" t="s">
        <v>0</v>
      </c>
      <c r="B3" s="174" t="s">
        <v>1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H3" s="92"/>
      <c r="BI3" s="92"/>
      <c r="BJ3" s="92"/>
      <c r="BK3" s="92"/>
    </row>
    <row r="4" spans="1:64" s="91" customFormat="1" ht="31.5" hidden="1" customHeight="1" x14ac:dyDescent="0.25">
      <c r="A4" s="174"/>
      <c r="B4" s="174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93" t="s">
        <v>2</v>
      </c>
      <c r="BH4" s="94" t="s">
        <v>13</v>
      </c>
      <c r="BI4" s="95" t="s">
        <v>18</v>
      </c>
      <c r="BJ4" s="96" t="s">
        <v>15</v>
      </c>
      <c r="BK4" s="96"/>
      <c r="BL4" s="97" t="s">
        <v>16</v>
      </c>
    </row>
    <row r="5" spans="1:64" s="91" customFormat="1" ht="15.75" hidden="1" customHeight="1" x14ac:dyDescent="0.25">
      <c r="A5" s="135">
        <v>1</v>
      </c>
      <c r="B5" s="98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99" t="e">
        <f>SUM(#REF!)</f>
        <v>#REF!</v>
      </c>
      <c r="BH5" s="92">
        <v>96566</v>
      </c>
      <c r="BI5" s="92">
        <f>BH5/1.1</f>
        <v>87787.272727272721</v>
      </c>
      <c r="BJ5" s="92">
        <f t="shared" ref="BJ5:BJ16" si="0">BH5/1.1*0.91</f>
        <v>79886.418181818182</v>
      </c>
      <c r="BK5" s="92"/>
      <c r="BL5" s="100" t="e">
        <f t="shared" ref="BL5:BL16" si="1">BJ5*BG5</f>
        <v>#REF!</v>
      </c>
    </row>
    <row r="6" spans="1:64" s="91" customFormat="1" ht="15.75" hidden="1" customHeight="1" x14ac:dyDescent="0.25">
      <c r="A6" s="135">
        <v>2</v>
      </c>
      <c r="B6" s="98" t="s">
        <v>4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99" t="e">
        <f>SUM(#REF!)</f>
        <v>#REF!</v>
      </c>
      <c r="BH6" s="92">
        <v>104359</v>
      </c>
      <c r="BI6" s="92">
        <f t="shared" ref="BI6:BI16" si="2">BH6/1.1</f>
        <v>94871.818181818177</v>
      </c>
      <c r="BJ6" s="92">
        <f t="shared" si="0"/>
        <v>86333.354545454538</v>
      </c>
      <c r="BK6" s="92"/>
      <c r="BL6" s="100" t="e">
        <f t="shared" si="1"/>
        <v>#REF!</v>
      </c>
    </row>
    <row r="7" spans="1:64" s="91" customFormat="1" ht="15.75" hidden="1" customHeight="1" x14ac:dyDescent="0.25">
      <c r="A7" s="135">
        <v>3</v>
      </c>
      <c r="B7" s="98" t="s">
        <v>5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99" t="e">
        <f>SUM(#REF!)</f>
        <v>#REF!</v>
      </c>
      <c r="BH7" s="92">
        <v>122163</v>
      </c>
      <c r="BI7" s="92">
        <f t="shared" si="2"/>
        <v>111057.27272727272</v>
      </c>
      <c r="BJ7" s="92">
        <f t="shared" si="0"/>
        <v>101062.11818181818</v>
      </c>
      <c r="BK7" s="92"/>
      <c r="BL7" s="100" t="e">
        <f t="shared" si="1"/>
        <v>#REF!</v>
      </c>
    </row>
    <row r="8" spans="1:64" s="91" customFormat="1" ht="15.75" hidden="1" customHeight="1" x14ac:dyDescent="0.25">
      <c r="A8" s="135">
        <v>4</v>
      </c>
      <c r="B8" s="98" t="s">
        <v>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99" t="e">
        <f>SUM(#REF!)</f>
        <v>#REF!</v>
      </c>
      <c r="BH8" s="92">
        <v>71482</v>
      </c>
      <c r="BI8" s="92">
        <f t="shared" si="2"/>
        <v>64983.63636363636</v>
      </c>
      <c r="BJ8" s="92">
        <f t="shared" si="0"/>
        <v>59135.109090909093</v>
      </c>
      <c r="BK8" s="92"/>
      <c r="BL8" s="100" t="e">
        <f t="shared" si="1"/>
        <v>#REF!</v>
      </c>
    </row>
    <row r="9" spans="1:64" s="91" customFormat="1" ht="15.75" hidden="1" customHeight="1" x14ac:dyDescent="0.25">
      <c r="A9" s="135">
        <v>5</v>
      </c>
      <c r="B9" s="98" t="s">
        <v>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99" t="e">
        <f>SUM(#REF!)</f>
        <v>#REF!</v>
      </c>
      <c r="BH9" s="92">
        <v>115905</v>
      </c>
      <c r="BI9" s="92">
        <f t="shared" si="2"/>
        <v>105368.18181818181</v>
      </c>
      <c r="BJ9" s="92">
        <f t="shared" si="0"/>
        <v>95885.045454545456</v>
      </c>
      <c r="BK9" s="92"/>
      <c r="BL9" s="100" t="e">
        <f t="shared" si="1"/>
        <v>#REF!</v>
      </c>
    </row>
    <row r="10" spans="1:64" s="91" customFormat="1" ht="15.75" hidden="1" customHeight="1" x14ac:dyDescent="0.25">
      <c r="A10" s="135">
        <v>6</v>
      </c>
      <c r="B10" s="98" t="s">
        <v>7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99" t="e">
        <f>SUM(#REF!)</f>
        <v>#REF!</v>
      </c>
      <c r="BH10" s="92">
        <v>54119</v>
      </c>
      <c r="BI10" s="92">
        <f t="shared" si="2"/>
        <v>49199.090909090904</v>
      </c>
      <c r="BJ10" s="92">
        <f t="shared" si="0"/>
        <v>44771.172727272722</v>
      </c>
      <c r="BK10" s="92"/>
      <c r="BL10" s="100" t="e">
        <f t="shared" si="1"/>
        <v>#REF!</v>
      </c>
    </row>
    <row r="11" spans="1:64" s="91" customFormat="1" ht="15.75" hidden="1" customHeight="1" x14ac:dyDescent="0.25">
      <c r="A11" s="135">
        <v>7</v>
      </c>
      <c r="B11" s="98" t="s">
        <v>8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99" t="e">
        <f>SUM(#REF!)</f>
        <v>#REF!</v>
      </c>
      <c r="BH11" s="92">
        <v>48000</v>
      </c>
      <c r="BI11" s="92">
        <f t="shared" si="2"/>
        <v>43636.363636363632</v>
      </c>
      <c r="BJ11" s="92">
        <f t="shared" si="0"/>
        <v>39709.090909090904</v>
      </c>
      <c r="BK11" s="92"/>
      <c r="BL11" s="100" t="e">
        <f t="shared" si="1"/>
        <v>#REF!</v>
      </c>
    </row>
    <row r="12" spans="1:64" s="91" customFormat="1" ht="15.75" hidden="1" customHeight="1" x14ac:dyDescent="0.25">
      <c r="A12" s="135">
        <v>8</v>
      </c>
      <c r="B12" s="98" t="s">
        <v>9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99" t="e">
        <f>SUM(#REF!)</f>
        <v>#REF!</v>
      </c>
      <c r="BH12" s="92">
        <v>44000</v>
      </c>
      <c r="BI12" s="92">
        <f t="shared" si="2"/>
        <v>40000</v>
      </c>
      <c r="BJ12" s="92">
        <f t="shared" si="0"/>
        <v>36400</v>
      </c>
      <c r="BK12" s="92"/>
      <c r="BL12" s="100" t="e">
        <f t="shared" si="1"/>
        <v>#REF!</v>
      </c>
    </row>
    <row r="13" spans="1:64" s="91" customFormat="1" ht="15.75" hidden="1" customHeight="1" x14ac:dyDescent="0.25">
      <c r="A13" s="135">
        <v>9</v>
      </c>
      <c r="B13" s="98" t="s">
        <v>10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99" t="e">
        <f>SUM(#REF!)</f>
        <v>#REF!</v>
      </c>
      <c r="BH13" s="92">
        <v>82500</v>
      </c>
      <c r="BI13" s="92">
        <f t="shared" si="2"/>
        <v>75000</v>
      </c>
      <c r="BJ13" s="92">
        <f t="shared" si="0"/>
        <v>68250</v>
      </c>
      <c r="BK13" s="92"/>
      <c r="BL13" s="100" t="e">
        <f t="shared" si="1"/>
        <v>#REF!</v>
      </c>
    </row>
    <row r="14" spans="1:64" s="91" customFormat="1" ht="15.75" hidden="1" customHeight="1" x14ac:dyDescent="0.25">
      <c r="A14" s="135">
        <v>10</v>
      </c>
      <c r="B14" s="98" t="s">
        <v>11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99" t="e">
        <f>SUM(#REF!)</f>
        <v>#REF!</v>
      </c>
      <c r="BH14" s="92">
        <v>89500</v>
      </c>
      <c r="BI14" s="92">
        <f t="shared" si="2"/>
        <v>81363.636363636353</v>
      </c>
      <c r="BJ14" s="92">
        <f t="shared" si="0"/>
        <v>74040.909090909088</v>
      </c>
      <c r="BK14" s="92"/>
      <c r="BL14" s="100" t="e">
        <f t="shared" si="1"/>
        <v>#REF!</v>
      </c>
    </row>
    <row r="15" spans="1:64" s="101" customFormat="1" ht="15.75" hidden="1" customHeight="1" x14ac:dyDescent="0.25">
      <c r="A15" s="135">
        <v>11</v>
      </c>
      <c r="B15" s="98" t="s">
        <v>22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99" t="e">
        <f>SUM(#REF!)</f>
        <v>#REF!</v>
      </c>
      <c r="BH15" s="92">
        <v>144014</v>
      </c>
      <c r="BI15" s="92">
        <f t="shared" si="2"/>
        <v>130921.81818181818</v>
      </c>
      <c r="BJ15" s="92">
        <f t="shared" si="0"/>
        <v>119138.85454545454</v>
      </c>
      <c r="BK15" s="92"/>
      <c r="BL15" s="100" t="e">
        <f t="shared" si="1"/>
        <v>#REF!</v>
      </c>
    </row>
    <row r="16" spans="1:64" s="101" customFormat="1" ht="15.75" hidden="1" customHeight="1" x14ac:dyDescent="0.25">
      <c r="A16" s="135">
        <v>12</v>
      </c>
      <c r="B16" s="98" t="s">
        <v>24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99" t="e">
        <f>SUM(#REF!)</f>
        <v>#REF!</v>
      </c>
      <c r="BH16" s="92">
        <v>237245</v>
      </c>
      <c r="BI16" s="92">
        <f t="shared" si="2"/>
        <v>215677.27272727271</v>
      </c>
      <c r="BJ16" s="92">
        <f t="shared" si="0"/>
        <v>196266.31818181818</v>
      </c>
      <c r="BK16" s="92"/>
      <c r="BL16" s="100" t="e">
        <f t="shared" si="1"/>
        <v>#REF!</v>
      </c>
    </row>
    <row r="17" spans="1:64" hidden="1" x14ac:dyDescent="0.25">
      <c r="A17" s="102"/>
      <c r="BJ17" s="103"/>
      <c r="BK17" s="103"/>
      <c r="BL17" s="104" t="e">
        <f>SUM(BL5:BL16)</f>
        <v>#REF!</v>
      </c>
    </row>
    <row r="18" spans="1:64" hidden="1" x14ac:dyDescent="0.25">
      <c r="BJ18" s="105" t="s">
        <v>17</v>
      </c>
      <c r="BK18" s="105"/>
      <c r="BL18" s="106" t="e">
        <f>BL17*0.1</f>
        <v>#REF!</v>
      </c>
    </row>
    <row r="19" spans="1:64" hidden="1" x14ac:dyDescent="0.25">
      <c r="BG19" s="89"/>
      <c r="BH19" s="107"/>
      <c r="BI19" s="107"/>
      <c r="BJ19" s="108" t="s">
        <v>19</v>
      </c>
      <c r="BK19" s="108"/>
      <c r="BL19" s="106" t="e">
        <f>SUM(BL17:BL18)</f>
        <v>#REF!</v>
      </c>
    </row>
    <row r="20" spans="1:64" hidden="1" x14ac:dyDescent="0.25"/>
    <row r="21" spans="1:64" ht="15.75" hidden="1" customHeight="1" x14ac:dyDescent="0.25"/>
    <row r="22" spans="1:64" ht="15.75" hidden="1" customHeight="1" x14ac:dyDescent="0.25"/>
    <row r="23" spans="1:64" ht="15.75" hidden="1" customHeight="1" x14ac:dyDescent="0.25"/>
    <row r="24" spans="1:64" ht="15.75" hidden="1" customHeight="1" x14ac:dyDescent="0.25"/>
    <row r="25" spans="1:64" hidden="1" x14ac:dyDescent="0.25"/>
    <row r="26" spans="1:64" s="91" customFormat="1" ht="15.75" hidden="1" customHeight="1" x14ac:dyDescent="0.25">
      <c r="B26" s="173" t="s">
        <v>21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35"/>
    </row>
    <row r="27" spans="1:64" s="91" customFormat="1" ht="15.75" hidden="1" customHeight="1" x14ac:dyDescent="0.25">
      <c r="A27" s="174" t="s">
        <v>0</v>
      </c>
      <c r="B27" s="174" t="s">
        <v>1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H27" s="92"/>
      <c r="BI27" s="92"/>
      <c r="BJ27" s="92"/>
      <c r="BK27" s="92"/>
    </row>
    <row r="28" spans="1:64" s="91" customFormat="1" ht="31.5" hidden="1" customHeight="1" x14ac:dyDescent="0.25">
      <c r="A28" s="174"/>
      <c r="B28" s="174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93" t="s">
        <v>2</v>
      </c>
      <c r="BH28" s="94" t="s">
        <v>13</v>
      </c>
      <c r="BI28" s="95" t="s">
        <v>18</v>
      </c>
      <c r="BJ28" s="96" t="s">
        <v>15</v>
      </c>
      <c r="BK28" s="96"/>
      <c r="BL28" s="97" t="s">
        <v>16</v>
      </c>
    </row>
    <row r="29" spans="1:64" s="91" customFormat="1" ht="15.75" hidden="1" customHeight="1" x14ac:dyDescent="0.25">
      <c r="A29" s="135">
        <v>1</v>
      </c>
      <c r="B29" s="98" t="s">
        <v>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99" t="e">
        <f>SUM(#REF!)</f>
        <v>#REF!</v>
      </c>
      <c r="BH29" s="92">
        <v>96566</v>
      </c>
      <c r="BI29" s="92">
        <f>BH29/1.1</f>
        <v>87787.272727272721</v>
      </c>
      <c r="BJ29" s="92">
        <f t="shared" ref="BJ29:BJ40" si="3">BH29/1.1*0.91</f>
        <v>79886.418181818182</v>
      </c>
      <c r="BK29" s="92"/>
      <c r="BL29" s="100" t="e">
        <f t="shared" ref="BL29:BL40" si="4">BJ29*BG29</f>
        <v>#REF!</v>
      </c>
    </row>
    <row r="30" spans="1:64" s="91" customFormat="1" ht="15.75" hidden="1" customHeight="1" x14ac:dyDescent="0.25">
      <c r="A30" s="135">
        <v>2</v>
      </c>
      <c r="B30" s="98" t="s">
        <v>4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99" t="e">
        <f>SUM(#REF!)</f>
        <v>#REF!</v>
      </c>
      <c r="BH30" s="92">
        <v>104359</v>
      </c>
      <c r="BI30" s="92">
        <f t="shared" ref="BI30:BI40" si="5">BH30/1.1</f>
        <v>94871.818181818177</v>
      </c>
      <c r="BJ30" s="92">
        <f t="shared" si="3"/>
        <v>86333.354545454538</v>
      </c>
      <c r="BK30" s="92"/>
      <c r="BL30" s="100" t="e">
        <f t="shared" si="4"/>
        <v>#REF!</v>
      </c>
    </row>
    <row r="31" spans="1:64" s="91" customFormat="1" ht="15.75" hidden="1" customHeight="1" x14ac:dyDescent="0.25">
      <c r="A31" s="135">
        <v>3</v>
      </c>
      <c r="B31" s="98" t="s">
        <v>5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99" t="e">
        <f>SUM(#REF!)</f>
        <v>#REF!</v>
      </c>
      <c r="BH31" s="92">
        <v>122163</v>
      </c>
      <c r="BI31" s="92">
        <f t="shared" si="5"/>
        <v>111057.27272727272</v>
      </c>
      <c r="BJ31" s="92">
        <f t="shared" si="3"/>
        <v>101062.11818181818</v>
      </c>
      <c r="BK31" s="92"/>
      <c r="BL31" s="100" t="e">
        <f t="shared" si="4"/>
        <v>#REF!</v>
      </c>
    </row>
    <row r="32" spans="1:64" s="91" customFormat="1" ht="15.75" hidden="1" customHeight="1" x14ac:dyDescent="0.25">
      <c r="A32" s="135">
        <v>4</v>
      </c>
      <c r="B32" s="98" t="s">
        <v>6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99" t="e">
        <f>SUM(#REF!)</f>
        <v>#REF!</v>
      </c>
      <c r="BH32" s="92">
        <v>71482</v>
      </c>
      <c r="BI32" s="92">
        <f t="shared" si="5"/>
        <v>64983.63636363636</v>
      </c>
      <c r="BJ32" s="92">
        <f t="shared" si="3"/>
        <v>59135.109090909093</v>
      </c>
      <c r="BK32" s="92"/>
      <c r="BL32" s="100" t="e">
        <f t="shared" si="4"/>
        <v>#REF!</v>
      </c>
    </row>
    <row r="33" spans="1:64" s="91" customFormat="1" ht="15.75" hidden="1" customHeight="1" x14ac:dyDescent="0.25">
      <c r="A33" s="135">
        <v>5</v>
      </c>
      <c r="B33" s="98" t="s">
        <v>12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99" t="e">
        <f>SUM(#REF!)</f>
        <v>#REF!</v>
      </c>
      <c r="BH33" s="92">
        <v>115905</v>
      </c>
      <c r="BI33" s="92">
        <f t="shared" si="5"/>
        <v>105368.18181818181</v>
      </c>
      <c r="BJ33" s="92">
        <f t="shared" si="3"/>
        <v>95885.045454545456</v>
      </c>
      <c r="BK33" s="92"/>
      <c r="BL33" s="100" t="e">
        <f t="shared" si="4"/>
        <v>#REF!</v>
      </c>
    </row>
    <row r="34" spans="1:64" s="91" customFormat="1" ht="15.75" hidden="1" customHeight="1" x14ac:dyDescent="0.25">
      <c r="A34" s="135">
        <v>6</v>
      </c>
      <c r="B34" s="98" t="s">
        <v>7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99" t="e">
        <f>SUM(#REF!)</f>
        <v>#REF!</v>
      </c>
      <c r="BH34" s="92">
        <v>54119</v>
      </c>
      <c r="BI34" s="92">
        <f t="shared" si="5"/>
        <v>49199.090909090904</v>
      </c>
      <c r="BJ34" s="92">
        <f t="shared" si="3"/>
        <v>44771.172727272722</v>
      </c>
      <c r="BK34" s="92"/>
      <c r="BL34" s="100" t="e">
        <f t="shared" si="4"/>
        <v>#REF!</v>
      </c>
    </row>
    <row r="35" spans="1:64" s="91" customFormat="1" ht="15.75" hidden="1" customHeight="1" x14ac:dyDescent="0.25">
      <c r="A35" s="135">
        <v>7</v>
      </c>
      <c r="B35" s="98" t="s">
        <v>8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99" t="e">
        <f>SUM(#REF!)</f>
        <v>#REF!</v>
      </c>
      <c r="BH35" s="92">
        <v>48000</v>
      </c>
      <c r="BI35" s="92">
        <f t="shared" si="5"/>
        <v>43636.363636363632</v>
      </c>
      <c r="BJ35" s="92">
        <f t="shared" si="3"/>
        <v>39709.090909090904</v>
      </c>
      <c r="BK35" s="92"/>
      <c r="BL35" s="100" t="e">
        <f t="shared" si="4"/>
        <v>#REF!</v>
      </c>
    </row>
    <row r="36" spans="1:64" s="91" customFormat="1" ht="15.75" hidden="1" customHeight="1" x14ac:dyDescent="0.25">
      <c r="A36" s="135">
        <v>8</v>
      </c>
      <c r="B36" s="98" t="s">
        <v>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99" t="e">
        <f>SUM(#REF!)</f>
        <v>#REF!</v>
      </c>
      <c r="BH36" s="92">
        <v>44000</v>
      </c>
      <c r="BI36" s="92">
        <f t="shared" si="5"/>
        <v>40000</v>
      </c>
      <c r="BJ36" s="92">
        <f t="shared" si="3"/>
        <v>36400</v>
      </c>
      <c r="BK36" s="92"/>
      <c r="BL36" s="100" t="e">
        <f t="shared" si="4"/>
        <v>#REF!</v>
      </c>
    </row>
    <row r="37" spans="1:64" s="91" customFormat="1" ht="15.75" hidden="1" customHeight="1" x14ac:dyDescent="0.25">
      <c r="A37" s="135">
        <v>9</v>
      </c>
      <c r="B37" s="98" t="s">
        <v>10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99" t="e">
        <f>SUM(#REF!)</f>
        <v>#REF!</v>
      </c>
      <c r="BH37" s="92">
        <v>82500</v>
      </c>
      <c r="BI37" s="92">
        <f t="shared" si="5"/>
        <v>75000</v>
      </c>
      <c r="BJ37" s="92">
        <f t="shared" si="3"/>
        <v>68250</v>
      </c>
      <c r="BK37" s="92"/>
      <c r="BL37" s="100" t="e">
        <f t="shared" si="4"/>
        <v>#REF!</v>
      </c>
    </row>
    <row r="38" spans="1:64" s="91" customFormat="1" ht="15.75" hidden="1" customHeight="1" x14ac:dyDescent="0.25">
      <c r="A38" s="135">
        <v>10</v>
      </c>
      <c r="B38" s="98" t="s">
        <v>11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99" t="e">
        <f>SUM(#REF!)</f>
        <v>#REF!</v>
      </c>
      <c r="BH38" s="92">
        <v>89500</v>
      </c>
      <c r="BI38" s="92">
        <f t="shared" si="5"/>
        <v>81363.636363636353</v>
      </c>
      <c r="BJ38" s="92">
        <f t="shared" si="3"/>
        <v>74040.909090909088</v>
      </c>
      <c r="BK38" s="92"/>
      <c r="BL38" s="100" t="e">
        <f t="shared" si="4"/>
        <v>#REF!</v>
      </c>
    </row>
    <row r="39" spans="1:64" s="101" customFormat="1" ht="15.75" hidden="1" customHeight="1" x14ac:dyDescent="0.25">
      <c r="A39" s="135">
        <v>11</v>
      </c>
      <c r="B39" s="98" t="s">
        <v>22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99" t="e">
        <f>SUM(#REF!)</f>
        <v>#REF!</v>
      </c>
      <c r="BH39" s="92">
        <v>144014</v>
      </c>
      <c r="BI39" s="92">
        <f t="shared" si="5"/>
        <v>130921.81818181818</v>
      </c>
      <c r="BJ39" s="92">
        <f t="shared" si="3"/>
        <v>119138.85454545454</v>
      </c>
      <c r="BK39" s="92"/>
      <c r="BL39" s="100" t="e">
        <f t="shared" si="4"/>
        <v>#REF!</v>
      </c>
    </row>
    <row r="40" spans="1:64" s="101" customFormat="1" ht="15.75" hidden="1" customHeight="1" x14ac:dyDescent="0.25">
      <c r="A40" s="135">
        <v>12</v>
      </c>
      <c r="B40" s="98" t="s">
        <v>24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99" t="e">
        <f>SUM(#REF!)</f>
        <v>#REF!</v>
      </c>
      <c r="BH40" s="92">
        <v>237245</v>
      </c>
      <c r="BI40" s="92">
        <f t="shared" si="5"/>
        <v>215677.27272727271</v>
      </c>
      <c r="BJ40" s="92">
        <f t="shared" si="3"/>
        <v>196266.31818181818</v>
      </c>
      <c r="BK40" s="92"/>
      <c r="BL40" s="100" t="e">
        <f t="shared" si="4"/>
        <v>#REF!</v>
      </c>
    </row>
    <row r="41" spans="1:64" hidden="1" x14ac:dyDescent="0.25">
      <c r="A41" s="102"/>
      <c r="BJ41" s="103"/>
      <c r="BK41" s="103"/>
      <c r="BL41" s="104" t="e">
        <f>SUM(BL29:BL40)</f>
        <v>#REF!</v>
      </c>
    </row>
    <row r="42" spans="1:64" hidden="1" x14ac:dyDescent="0.25">
      <c r="BJ42" s="105" t="s">
        <v>17</v>
      </c>
      <c r="BK42" s="105"/>
      <c r="BL42" s="106" t="e">
        <f>BL41*0.1</f>
        <v>#REF!</v>
      </c>
    </row>
    <row r="43" spans="1:64" ht="15.75" hidden="1" customHeight="1" x14ac:dyDescent="0.25">
      <c r="BG43" s="89"/>
      <c r="BH43" s="107"/>
      <c r="BI43" s="107"/>
      <c r="BJ43" s="108" t="s">
        <v>19</v>
      </c>
      <c r="BK43" s="108"/>
      <c r="BL43" s="106" t="e">
        <f>SUM(BL41:BL42)</f>
        <v>#REF!</v>
      </c>
    </row>
    <row r="44" spans="1:64" ht="15.75" hidden="1" customHeight="1" x14ac:dyDescent="0.25"/>
    <row r="45" spans="1:64" ht="15.75" hidden="1" customHeight="1" x14ac:dyDescent="0.25"/>
    <row r="46" spans="1:64" s="91" customFormat="1" ht="15.75" hidden="1" customHeight="1" x14ac:dyDescent="0.25">
      <c r="B46" s="173" t="s">
        <v>21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35"/>
    </row>
    <row r="47" spans="1:64" s="91" customFormat="1" ht="15.75" hidden="1" customHeight="1" x14ac:dyDescent="0.25">
      <c r="A47" s="174" t="s">
        <v>0</v>
      </c>
      <c r="B47" s="174" t="s">
        <v>1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H47" s="92"/>
      <c r="BI47" s="92"/>
      <c r="BJ47" s="92"/>
      <c r="BK47" s="92"/>
    </row>
    <row r="48" spans="1:64" s="91" customFormat="1" ht="31.5" hidden="1" customHeight="1" x14ac:dyDescent="0.25">
      <c r="A48" s="174"/>
      <c r="B48" s="174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93" t="s">
        <v>2</v>
      </c>
      <c r="BH48" s="94" t="s">
        <v>13</v>
      </c>
      <c r="BI48" s="95" t="s">
        <v>18</v>
      </c>
      <c r="BJ48" s="96" t="s">
        <v>15</v>
      </c>
      <c r="BK48" s="96"/>
      <c r="BL48" s="97" t="s">
        <v>16</v>
      </c>
    </row>
    <row r="49" spans="1:64" s="91" customFormat="1" ht="15.75" hidden="1" customHeight="1" x14ac:dyDescent="0.25">
      <c r="A49" s="135">
        <v>1</v>
      </c>
      <c r="B49" s="98" t="s">
        <v>3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99"/>
      <c r="BH49" s="92">
        <v>96566</v>
      </c>
      <c r="BI49" s="92">
        <f>BH49/1.1</f>
        <v>87787.272727272721</v>
      </c>
      <c r="BJ49" s="92">
        <f t="shared" ref="BJ49:BJ60" si="6">BH49/1.1*0.91</f>
        <v>79886.418181818182</v>
      </c>
      <c r="BK49" s="92"/>
      <c r="BL49" s="100">
        <f t="shared" ref="BL49:BL60" si="7">BJ49*BG49</f>
        <v>0</v>
      </c>
    </row>
    <row r="50" spans="1:64" s="91" customFormat="1" ht="15.75" hidden="1" customHeight="1" x14ac:dyDescent="0.25">
      <c r="A50" s="135">
        <v>2</v>
      </c>
      <c r="B50" s="98" t="s">
        <v>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99"/>
      <c r="BH50" s="92">
        <v>117926</v>
      </c>
      <c r="BI50" s="92">
        <f t="shared" ref="BI50:BI60" si="8">BH50/1.1</f>
        <v>107205.45454545453</v>
      </c>
      <c r="BJ50" s="92">
        <f t="shared" si="6"/>
        <v>97556.963636363624</v>
      </c>
      <c r="BK50" s="92"/>
      <c r="BL50" s="100">
        <f t="shared" si="7"/>
        <v>0</v>
      </c>
    </row>
    <row r="51" spans="1:64" s="91" customFormat="1" ht="15.75" hidden="1" customHeight="1" x14ac:dyDescent="0.25">
      <c r="A51" s="135">
        <v>3</v>
      </c>
      <c r="B51" s="98" t="s">
        <v>5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99"/>
      <c r="BH51" s="92">
        <v>122163</v>
      </c>
      <c r="BI51" s="92">
        <f t="shared" si="8"/>
        <v>111057.27272727272</v>
      </c>
      <c r="BJ51" s="92">
        <f t="shared" si="6"/>
        <v>101062.11818181818</v>
      </c>
      <c r="BK51" s="92"/>
      <c r="BL51" s="100">
        <f t="shared" si="7"/>
        <v>0</v>
      </c>
    </row>
    <row r="52" spans="1:64" s="91" customFormat="1" ht="15.75" hidden="1" customHeight="1" x14ac:dyDescent="0.25">
      <c r="A52" s="135">
        <v>4</v>
      </c>
      <c r="B52" s="98" t="s">
        <v>6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99"/>
      <c r="BH52" s="92">
        <v>80775</v>
      </c>
      <c r="BI52" s="92">
        <f t="shared" si="8"/>
        <v>73431.818181818177</v>
      </c>
      <c r="BJ52" s="92">
        <f t="shared" si="6"/>
        <v>66822.954545454544</v>
      </c>
      <c r="BK52" s="92"/>
      <c r="BL52" s="100">
        <f t="shared" si="7"/>
        <v>0</v>
      </c>
    </row>
    <row r="53" spans="1:64" s="91" customFormat="1" ht="15.75" hidden="1" customHeight="1" x14ac:dyDescent="0.25">
      <c r="A53" s="135">
        <v>5</v>
      </c>
      <c r="B53" s="98" t="s">
        <v>12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99"/>
      <c r="BH53" s="92">
        <v>130973</v>
      </c>
      <c r="BI53" s="92">
        <f t="shared" si="8"/>
        <v>119066.36363636363</v>
      </c>
      <c r="BJ53" s="92">
        <f t="shared" si="6"/>
        <v>108350.39090909091</v>
      </c>
      <c r="BK53" s="92"/>
      <c r="BL53" s="100">
        <f t="shared" si="7"/>
        <v>0</v>
      </c>
    </row>
    <row r="54" spans="1:64" s="91" customFormat="1" ht="15.75" hidden="1" customHeight="1" x14ac:dyDescent="0.25">
      <c r="A54" s="135">
        <v>6</v>
      </c>
      <c r="B54" s="98" t="s">
        <v>7</v>
      </c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99"/>
      <c r="BH54" s="92">
        <v>61155</v>
      </c>
      <c r="BI54" s="92">
        <f t="shared" si="8"/>
        <v>55595.454545454544</v>
      </c>
      <c r="BJ54" s="92">
        <f t="shared" si="6"/>
        <v>50591.86363636364</v>
      </c>
      <c r="BK54" s="92"/>
      <c r="BL54" s="100">
        <f t="shared" si="7"/>
        <v>0</v>
      </c>
    </row>
    <row r="55" spans="1:64" s="91" customFormat="1" ht="15.75" hidden="1" customHeight="1" x14ac:dyDescent="0.25">
      <c r="A55" s="135">
        <v>7</v>
      </c>
      <c r="B55" s="98" t="s">
        <v>8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99"/>
      <c r="BH55" s="92">
        <v>55200</v>
      </c>
      <c r="BI55" s="92">
        <f t="shared" si="8"/>
        <v>50181.818181818177</v>
      </c>
      <c r="BJ55" s="92">
        <f t="shared" si="6"/>
        <v>45665.454545454544</v>
      </c>
      <c r="BK55" s="92"/>
      <c r="BL55" s="100">
        <f t="shared" si="7"/>
        <v>0</v>
      </c>
    </row>
    <row r="56" spans="1:64" s="91" customFormat="1" ht="15.75" hidden="1" customHeight="1" x14ac:dyDescent="0.25">
      <c r="A56" s="135">
        <v>8</v>
      </c>
      <c r="B56" s="98" t="s">
        <v>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99"/>
      <c r="BH56" s="92">
        <v>50600</v>
      </c>
      <c r="BI56" s="92">
        <f t="shared" si="8"/>
        <v>45999.999999999993</v>
      </c>
      <c r="BJ56" s="92">
        <f t="shared" si="6"/>
        <v>41859.999999999993</v>
      </c>
      <c r="BK56" s="92"/>
      <c r="BL56" s="100">
        <f t="shared" si="7"/>
        <v>0</v>
      </c>
    </row>
    <row r="57" spans="1:64" s="91" customFormat="1" ht="15.75" hidden="1" customHeight="1" x14ac:dyDescent="0.25">
      <c r="A57" s="135">
        <v>9</v>
      </c>
      <c r="B57" s="98" t="s">
        <v>10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99"/>
      <c r="BH57" s="92">
        <v>94875</v>
      </c>
      <c r="BI57" s="92">
        <f t="shared" si="8"/>
        <v>86250</v>
      </c>
      <c r="BJ57" s="92">
        <f t="shared" si="6"/>
        <v>78487.5</v>
      </c>
      <c r="BK57" s="92"/>
      <c r="BL57" s="100">
        <f t="shared" si="7"/>
        <v>0</v>
      </c>
    </row>
    <row r="58" spans="1:64" s="91" customFormat="1" ht="15.75" hidden="1" customHeight="1" x14ac:dyDescent="0.25">
      <c r="A58" s="135">
        <v>10</v>
      </c>
      <c r="B58" s="98" t="s">
        <v>11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99"/>
      <c r="BH58" s="92">
        <v>102925</v>
      </c>
      <c r="BI58" s="92">
        <f t="shared" si="8"/>
        <v>93568.181818181809</v>
      </c>
      <c r="BJ58" s="92">
        <f t="shared" si="6"/>
        <v>85147.045454545456</v>
      </c>
      <c r="BK58" s="92"/>
      <c r="BL58" s="100">
        <f t="shared" si="7"/>
        <v>0</v>
      </c>
    </row>
    <row r="59" spans="1:64" s="101" customFormat="1" ht="15.75" hidden="1" customHeight="1" x14ac:dyDescent="0.25">
      <c r="A59" s="135">
        <v>11</v>
      </c>
      <c r="B59" s="98" t="s">
        <v>22</v>
      </c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99"/>
      <c r="BH59" s="92">
        <v>144014</v>
      </c>
      <c r="BI59" s="92">
        <f t="shared" si="8"/>
        <v>130921.81818181818</v>
      </c>
      <c r="BJ59" s="92">
        <f t="shared" si="6"/>
        <v>119138.85454545454</v>
      </c>
      <c r="BK59" s="92"/>
      <c r="BL59" s="100">
        <f t="shared" si="7"/>
        <v>0</v>
      </c>
    </row>
    <row r="60" spans="1:64" s="101" customFormat="1" ht="15.75" hidden="1" customHeight="1" x14ac:dyDescent="0.25">
      <c r="A60" s="135">
        <v>12</v>
      </c>
      <c r="B60" s="98" t="s">
        <v>24</v>
      </c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99"/>
      <c r="BH60" s="92">
        <v>237245</v>
      </c>
      <c r="BI60" s="92">
        <f t="shared" si="8"/>
        <v>215677.27272727271</v>
      </c>
      <c r="BJ60" s="92">
        <f t="shared" si="6"/>
        <v>196266.31818181818</v>
      </c>
      <c r="BK60" s="92"/>
      <c r="BL60" s="100">
        <f t="shared" si="7"/>
        <v>0</v>
      </c>
    </row>
    <row r="61" spans="1:64" ht="15.75" hidden="1" customHeight="1" x14ac:dyDescent="0.25">
      <c r="A61" s="102"/>
      <c r="BJ61" s="103"/>
      <c r="BK61" s="103"/>
      <c r="BL61" s="109">
        <f>SUM(BL49:BL60)</f>
        <v>0</v>
      </c>
    </row>
    <row r="62" spans="1:64" ht="15.75" hidden="1" customHeight="1" x14ac:dyDescent="0.25">
      <c r="BJ62" s="105" t="s">
        <v>17</v>
      </c>
      <c r="BK62" s="105"/>
      <c r="BL62" s="110">
        <f>BL61*0.1</f>
        <v>0</v>
      </c>
    </row>
    <row r="63" spans="1:64" ht="15.75" hidden="1" customHeight="1" x14ac:dyDescent="0.25">
      <c r="BG63" s="89"/>
      <c r="BH63" s="107"/>
      <c r="BI63" s="107"/>
      <c r="BJ63" s="111" t="s">
        <v>19</v>
      </c>
      <c r="BK63" s="111"/>
      <c r="BL63" s="110">
        <f>SUM(BL61:BL62)</f>
        <v>0</v>
      </c>
    </row>
    <row r="65" spans="1:91" s="136" customFormat="1" ht="30" customHeight="1" x14ac:dyDescent="0.3">
      <c r="A65" s="175" t="s">
        <v>82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</row>
    <row r="66" spans="1:91" s="91" customFormat="1" ht="33" customHeight="1" x14ac:dyDescent="0.25">
      <c r="A66" s="173" t="s">
        <v>0</v>
      </c>
      <c r="B66" s="173" t="s">
        <v>1</v>
      </c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H66" s="92"/>
      <c r="BI66" s="92"/>
      <c r="BJ66" s="92"/>
      <c r="BK66" s="92"/>
      <c r="BM66" s="88"/>
      <c r="BN66" s="112" t="s">
        <v>0</v>
      </c>
      <c r="BO66" s="112" t="s">
        <v>41</v>
      </c>
      <c r="BP66" s="113" t="s">
        <v>42</v>
      </c>
      <c r="BQ66" s="112" t="s">
        <v>43</v>
      </c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</row>
    <row r="67" spans="1:91" s="91" customFormat="1" ht="33" customHeight="1" x14ac:dyDescent="0.25">
      <c r="A67" s="173"/>
      <c r="B67" s="173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93" t="s">
        <v>2</v>
      </c>
      <c r="BH67" s="94" t="s">
        <v>13</v>
      </c>
      <c r="BI67" s="95" t="s">
        <v>18</v>
      </c>
      <c r="BJ67" s="96" t="s">
        <v>15</v>
      </c>
      <c r="BK67" s="96"/>
      <c r="BL67" s="97" t="s">
        <v>16</v>
      </c>
      <c r="BM67" s="88"/>
      <c r="BN67" s="114">
        <v>1</v>
      </c>
      <c r="BO67" s="115" t="s">
        <v>44</v>
      </c>
      <c r="BP67" s="116" t="s">
        <v>45</v>
      </c>
      <c r="BQ67" s="114">
        <v>73431.818181818177</v>
      </c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</row>
    <row r="68" spans="1:91" s="124" customFormat="1" ht="21.75" customHeight="1" x14ac:dyDescent="0.25">
      <c r="A68" s="117">
        <v>1</v>
      </c>
      <c r="B68" s="118" t="s">
        <v>3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>
        <v>3</v>
      </c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>
        <v>3</v>
      </c>
      <c r="AG68" s="181"/>
      <c r="AH68" s="181"/>
      <c r="AI68" s="181"/>
      <c r="AJ68" s="181">
        <v>3</v>
      </c>
      <c r="AK68" s="181"/>
      <c r="AL68" s="181">
        <v>5</v>
      </c>
      <c r="AM68" s="181"/>
      <c r="AN68" s="181"/>
      <c r="AO68" s="181">
        <v>3</v>
      </c>
      <c r="AP68" s="181"/>
      <c r="AQ68" s="181"/>
      <c r="AR68" s="181">
        <v>5</v>
      </c>
      <c r="AS68" s="181">
        <v>3</v>
      </c>
      <c r="AT68" s="181"/>
      <c r="AU68" s="181"/>
      <c r="AV68" s="181"/>
      <c r="AW68" s="181"/>
      <c r="AX68" s="181"/>
      <c r="AY68" s="181">
        <v>3</v>
      </c>
      <c r="AZ68" s="181"/>
      <c r="BA68" s="181"/>
      <c r="BB68" s="181"/>
      <c r="BC68" s="181"/>
      <c r="BD68" s="181">
        <v>5</v>
      </c>
      <c r="BE68" s="181"/>
      <c r="BF68" s="181">
        <v>3</v>
      </c>
      <c r="BG68" s="119">
        <f t="shared" ref="BG68:BG75" si="9">SUM(C68:BF68)</f>
        <v>36</v>
      </c>
      <c r="BH68" s="120">
        <v>96566</v>
      </c>
      <c r="BI68" s="120">
        <f t="shared" ref="BI68:BI75" si="10">BH68/1.08</f>
        <v>89412.962962962964</v>
      </c>
      <c r="BJ68" s="120">
        <f t="shared" ref="BJ68:BJ75" si="11">BH68/1.1*0.91</f>
        <v>79886.418181818182</v>
      </c>
      <c r="BK68" s="120"/>
      <c r="BL68" s="121">
        <f t="shared" ref="BL68:BL75" si="12">BG68*BJ68</f>
        <v>2875911.0545454547</v>
      </c>
      <c r="BM68" s="88"/>
      <c r="BN68" s="114">
        <v>2</v>
      </c>
      <c r="BO68" s="115" t="s">
        <v>46</v>
      </c>
      <c r="BP68" s="122" t="s">
        <v>47</v>
      </c>
      <c r="BQ68" s="123">
        <v>119066.36363636363</v>
      </c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</row>
    <row r="69" spans="1:91" s="124" customFormat="1" ht="24" customHeight="1" x14ac:dyDescent="0.25">
      <c r="A69" s="117">
        <v>2</v>
      </c>
      <c r="B69" s="118" t="s">
        <v>4</v>
      </c>
      <c r="C69" s="181"/>
      <c r="D69" s="181">
        <v>3</v>
      </c>
      <c r="E69" s="181"/>
      <c r="F69" s="181"/>
      <c r="G69" s="181"/>
      <c r="H69" s="181">
        <v>2</v>
      </c>
      <c r="I69" s="181"/>
      <c r="J69" s="181"/>
      <c r="K69" s="181">
        <v>2</v>
      </c>
      <c r="L69" s="181"/>
      <c r="M69" s="181"/>
      <c r="N69" s="181"/>
      <c r="O69" s="181"/>
      <c r="P69" s="181">
        <v>2</v>
      </c>
      <c r="Q69" s="181"/>
      <c r="R69" s="181"/>
      <c r="S69" s="181"/>
      <c r="T69" s="181"/>
      <c r="U69" s="181"/>
      <c r="V69" s="181"/>
      <c r="W69" s="181">
        <v>3</v>
      </c>
      <c r="X69" s="181"/>
      <c r="Y69" s="181"/>
      <c r="Z69" s="181"/>
      <c r="AA69" s="181"/>
      <c r="AB69" s="181"/>
      <c r="AC69" s="181">
        <v>3</v>
      </c>
      <c r="AD69" s="181"/>
      <c r="AE69" s="181"/>
      <c r="AF69" s="181"/>
      <c r="AG69" s="181"/>
      <c r="AH69" s="181"/>
      <c r="AI69" s="181"/>
      <c r="AJ69" s="181"/>
      <c r="AK69" s="181">
        <v>3</v>
      </c>
      <c r="AL69" s="181"/>
      <c r="AM69" s="181"/>
      <c r="AN69" s="181"/>
      <c r="AO69" s="181">
        <v>3</v>
      </c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>
        <v>5</v>
      </c>
      <c r="BE69" s="181">
        <v>5</v>
      </c>
      <c r="BF69" s="181"/>
      <c r="BG69" s="119">
        <f t="shared" si="9"/>
        <v>31</v>
      </c>
      <c r="BH69" s="120">
        <v>117926</v>
      </c>
      <c r="BI69" s="120">
        <f t="shared" si="10"/>
        <v>109190.74074074073</v>
      </c>
      <c r="BJ69" s="120">
        <f t="shared" si="11"/>
        <v>97556.963636363624</v>
      </c>
      <c r="BK69" s="120"/>
      <c r="BL69" s="121">
        <f t="shared" si="12"/>
        <v>3024265.8727272721</v>
      </c>
      <c r="BM69" s="88"/>
      <c r="BN69" s="114">
        <v>3</v>
      </c>
      <c r="BO69" s="115" t="s">
        <v>48</v>
      </c>
      <c r="BP69" s="122" t="s">
        <v>49</v>
      </c>
      <c r="BQ69" s="123">
        <v>55595.454545454544</v>
      </c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</row>
    <row r="70" spans="1:91" s="124" customFormat="1" ht="25.5" customHeight="1" x14ac:dyDescent="0.25">
      <c r="A70" s="117">
        <v>3</v>
      </c>
      <c r="B70" s="118" t="s">
        <v>5</v>
      </c>
      <c r="C70" s="181">
        <v>3</v>
      </c>
      <c r="D70" s="181"/>
      <c r="E70" s="181">
        <v>5</v>
      </c>
      <c r="F70" s="181"/>
      <c r="G70" s="181">
        <v>3</v>
      </c>
      <c r="H70" s="181">
        <v>5</v>
      </c>
      <c r="I70" s="181">
        <v>5</v>
      </c>
      <c r="J70" s="181">
        <v>3</v>
      </c>
      <c r="K70" s="181"/>
      <c r="L70" s="181"/>
      <c r="M70" s="181"/>
      <c r="N70" s="181"/>
      <c r="O70" s="181"/>
      <c r="P70" s="181"/>
      <c r="Q70" s="181">
        <v>3</v>
      </c>
      <c r="R70" s="181">
        <v>3</v>
      </c>
      <c r="S70" s="181">
        <v>3</v>
      </c>
      <c r="T70" s="181">
        <v>3</v>
      </c>
      <c r="U70" s="181">
        <v>3</v>
      </c>
      <c r="V70" s="181"/>
      <c r="W70" s="181">
        <v>3</v>
      </c>
      <c r="X70" s="181"/>
      <c r="Y70" s="181"/>
      <c r="Z70" s="181">
        <v>3</v>
      </c>
      <c r="AA70" s="181">
        <v>4</v>
      </c>
      <c r="AB70" s="181"/>
      <c r="AC70" s="181"/>
      <c r="AD70" s="181">
        <v>5</v>
      </c>
      <c r="AE70" s="181">
        <v>3</v>
      </c>
      <c r="AF70" s="181">
        <v>5</v>
      </c>
      <c r="AG70" s="181">
        <v>10</v>
      </c>
      <c r="AH70" s="181">
        <v>3</v>
      </c>
      <c r="AI70" s="181"/>
      <c r="AJ70" s="181">
        <v>3</v>
      </c>
      <c r="AK70" s="181">
        <v>3</v>
      </c>
      <c r="AL70" s="181">
        <v>5</v>
      </c>
      <c r="AM70" s="181">
        <v>3</v>
      </c>
      <c r="AN70" s="181"/>
      <c r="AO70" s="181"/>
      <c r="AP70" s="181">
        <v>5</v>
      </c>
      <c r="AQ70" s="181">
        <v>5</v>
      </c>
      <c r="AR70" s="181">
        <v>3</v>
      </c>
      <c r="AS70" s="181">
        <v>3</v>
      </c>
      <c r="AT70" s="181">
        <v>3</v>
      </c>
      <c r="AU70" s="181">
        <v>5</v>
      </c>
      <c r="AV70" s="181">
        <v>5</v>
      </c>
      <c r="AW70" s="181"/>
      <c r="AX70" s="181">
        <v>5</v>
      </c>
      <c r="AY70" s="181">
        <v>5</v>
      </c>
      <c r="AZ70" s="181">
        <v>3</v>
      </c>
      <c r="BA70" s="181"/>
      <c r="BB70" s="181"/>
      <c r="BC70" s="181">
        <v>5</v>
      </c>
      <c r="BD70" s="181">
        <v>5</v>
      </c>
      <c r="BE70" s="181"/>
      <c r="BF70" s="181">
        <v>3</v>
      </c>
      <c r="BG70" s="119">
        <f t="shared" si="9"/>
        <v>144</v>
      </c>
      <c r="BH70" s="120">
        <v>122163</v>
      </c>
      <c r="BI70" s="120">
        <f t="shared" si="10"/>
        <v>113113.88888888888</v>
      </c>
      <c r="BJ70" s="148">
        <f t="shared" si="11"/>
        <v>101062.11818181818</v>
      </c>
      <c r="BK70" s="120"/>
      <c r="BL70" s="121">
        <f t="shared" si="12"/>
        <v>14552945.018181818</v>
      </c>
      <c r="BM70" s="88"/>
      <c r="BN70" s="114">
        <v>4</v>
      </c>
      <c r="BO70" s="115" t="s">
        <v>50</v>
      </c>
      <c r="BP70" s="122" t="s">
        <v>51</v>
      </c>
      <c r="BQ70" s="123">
        <v>107205.45454545453</v>
      </c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</row>
    <row r="71" spans="1:91" s="124" customFormat="1" ht="22.5" customHeight="1" x14ac:dyDescent="0.25">
      <c r="A71" s="117">
        <v>4</v>
      </c>
      <c r="B71" s="118" t="s">
        <v>6</v>
      </c>
      <c r="C71" s="181">
        <v>3</v>
      </c>
      <c r="D71" s="181"/>
      <c r="E71" s="181"/>
      <c r="F71" s="181">
        <v>5</v>
      </c>
      <c r="G71" s="181"/>
      <c r="H71" s="181">
        <v>5</v>
      </c>
      <c r="I71" s="181">
        <v>5</v>
      </c>
      <c r="J71" s="181"/>
      <c r="K71" s="181"/>
      <c r="L71" s="181"/>
      <c r="M71" s="181"/>
      <c r="N71" s="181"/>
      <c r="O71" s="181">
        <v>3</v>
      </c>
      <c r="P71" s="181">
        <v>2</v>
      </c>
      <c r="Q71" s="181">
        <v>3</v>
      </c>
      <c r="R71" s="181"/>
      <c r="S71" s="181">
        <v>3</v>
      </c>
      <c r="T71" s="181"/>
      <c r="U71" s="181"/>
      <c r="V71" s="181"/>
      <c r="W71" s="181"/>
      <c r="X71" s="181"/>
      <c r="Y71" s="181"/>
      <c r="Z71" s="181">
        <v>3</v>
      </c>
      <c r="AA71" s="181"/>
      <c r="AB71" s="181">
        <v>3</v>
      </c>
      <c r="AC71" s="181">
        <v>5</v>
      </c>
      <c r="AD71" s="181"/>
      <c r="AE71" s="181">
        <v>3</v>
      </c>
      <c r="AF71" s="181"/>
      <c r="AG71" s="181">
        <v>10</v>
      </c>
      <c r="AH71" s="181"/>
      <c r="AI71" s="181">
        <v>1</v>
      </c>
      <c r="AJ71" s="181">
        <v>3</v>
      </c>
      <c r="AK71" s="181">
        <v>3</v>
      </c>
      <c r="AL71" s="181"/>
      <c r="AM71" s="181">
        <v>3</v>
      </c>
      <c r="AN71" s="181"/>
      <c r="AO71" s="181"/>
      <c r="AP71" s="181">
        <v>5</v>
      </c>
      <c r="AQ71" s="181">
        <v>5</v>
      </c>
      <c r="AR71" s="181"/>
      <c r="AS71" s="181">
        <v>3</v>
      </c>
      <c r="AT71" s="181">
        <v>4</v>
      </c>
      <c r="AU71" s="181">
        <v>5</v>
      </c>
      <c r="AV71" s="181"/>
      <c r="AW71" s="181"/>
      <c r="AX71" s="181">
        <v>5</v>
      </c>
      <c r="AY71" s="181">
        <v>5</v>
      </c>
      <c r="AZ71" s="181"/>
      <c r="BA71" s="181">
        <v>5</v>
      </c>
      <c r="BB71" s="181"/>
      <c r="BC71" s="181"/>
      <c r="BD71" s="181"/>
      <c r="BE71" s="181">
        <v>5</v>
      </c>
      <c r="BF71" s="181"/>
      <c r="BG71" s="119">
        <f t="shared" si="9"/>
        <v>105</v>
      </c>
      <c r="BH71" s="120">
        <v>80775</v>
      </c>
      <c r="BI71" s="120">
        <f t="shared" si="10"/>
        <v>74791.666666666657</v>
      </c>
      <c r="BJ71" s="120">
        <f t="shared" si="11"/>
        <v>66822.954545454544</v>
      </c>
      <c r="BK71" s="120"/>
      <c r="BL71" s="121">
        <f t="shared" si="12"/>
        <v>7016410.2272727275</v>
      </c>
      <c r="BM71" s="88"/>
      <c r="BN71" s="114">
        <v>5</v>
      </c>
      <c r="BO71" s="125" t="s">
        <v>52</v>
      </c>
      <c r="BP71" s="122" t="s">
        <v>53</v>
      </c>
      <c r="BQ71" s="123">
        <v>111058</v>
      </c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</row>
    <row r="72" spans="1:91" s="159" customFormat="1" ht="24" customHeight="1" x14ac:dyDescent="0.25">
      <c r="A72" s="150">
        <v>5</v>
      </c>
      <c r="B72" s="149" t="s">
        <v>12</v>
      </c>
      <c r="C72" s="181"/>
      <c r="D72" s="181">
        <v>3</v>
      </c>
      <c r="E72" s="181">
        <v>5</v>
      </c>
      <c r="F72" s="181"/>
      <c r="G72" s="181"/>
      <c r="H72" s="181">
        <v>3</v>
      </c>
      <c r="I72" s="181"/>
      <c r="J72" s="181"/>
      <c r="K72" s="181"/>
      <c r="L72" s="181"/>
      <c r="M72" s="181"/>
      <c r="N72" s="181"/>
      <c r="O72" s="181"/>
      <c r="P72" s="181">
        <v>2</v>
      </c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>
        <v>10</v>
      </c>
      <c r="AH72" s="181"/>
      <c r="AI72" s="181"/>
      <c r="AJ72" s="181"/>
      <c r="AK72" s="181"/>
      <c r="AL72" s="181"/>
      <c r="AM72" s="181"/>
      <c r="AN72" s="181"/>
      <c r="AO72" s="181"/>
      <c r="AP72" s="181">
        <v>5</v>
      </c>
      <c r="AQ72" s="181"/>
      <c r="AR72" s="181"/>
      <c r="AS72" s="181"/>
      <c r="AT72" s="181"/>
      <c r="AU72" s="181"/>
      <c r="AV72" s="181"/>
      <c r="AW72" s="181"/>
      <c r="AX72" s="181">
        <v>3</v>
      </c>
      <c r="AY72" s="181"/>
      <c r="AZ72" s="181">
        <v>4</v>
      </c>
      <c r="BA72" s="181">
        <v>3</v>
      </c>
      <c r="BB72" s="181"/>
      <c r="BC72" s="181"/>
      <c r="BD72" s="181"/>
      <c r="BE72" s="181">
        <v>5</v>
      </c>
      <c r="BF72" s="181"/>
      <c r="BG72" s="151">
        <f t="shared" si="9"/>
        <v>43</v>
      </c>
      <c r="BH72" s="152">
        <v>130973</v>
      </c>
      <c r="BI72" s="152">
        <f t="shared" si="10"/>
        <v>121271.29629629629</v>
      </c>
      <c r="BJ72" s="152">
        <f t="shared" si="11"/>
        <v>108350.39090909091</v>
      </c>
      <c r="BK72" s="152"/>
      <c r="BL72" s="153">
        <f t="shared" si="12"/>
        <v>4659066.8090909095</v>
      </c>
      <c r="BM72" s="154"/>
      <c r="BN72" s="155">
        <v>6</v>
      </c>
      <c r="BO72" s="156" t="s">
        <v>54</v>
      </c>
      <c r="BP72" s="157" t="s">
        <v>55</v>
      </c>
      <c r="BQ72" s="158">
        <v>87787.272727272721</v>
      </c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</row>
    <row r="73" spans="1:91" s="167" customFormat="1" ht="21.75" customHeight="1" x14ac:dyDescent="0.25">
      <c r="A73" s="160">
        <v>6</v>
      </c>
      <c r="B73" s="147" t="s">
        <v>7</v>
      </c>
      <c r="C73" s="181">
        <v>3</v>
      </c>
      <c r="D73" s="181">
        <v>3</v>
      </c>
      <c r="E73" s="181"/>
      <c r="F73" s="181"/>
      <c r="G73" s="181">
        <v>2</v>
      </c>
      <c r="H73" s="181"/>
      <c r="I73" s="181">
        <v>2</v>
      </c>
      <c r="J73" s="181">
        <v>2</v>
      </c>
      <c r="K73" s="181"/>
      <c r="L73" s="181">
        <v>3</v>
      </c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>
        <v>3</v>
      </c>
      <c r="AA73" s="181">
        <v>3</v>
      </c>
      <c r="AB73" s="181"/>
      <c r="AC73" s="181"/>
      <c r="AD73" s="181"/>
      <c r="AE73" s="181">
        <v>3</v>
      </c>
      <c r="AF73" s="181">
        <v>3</v>
      </c>
      <c r="AG73" s="181">
        <v>3</v>
      </c>
      <c r="AH73" s="181"/>
      <c r="AI73" s="181"/>
      <c r="AJ73" s="181"/>
      <c r="AK73" s="181"/>
      <c r="AL73" s="181"/>
      <c r="AM73" s="181"/>
      <c r="AN73" s="181">
        <v>5</v>
      </c>
      <c r="AO73" s="181"/>
      <c r="AP73" s="181">
        <v>5</v>
      </c>
      <c r="AQ73" s="181"/>
      <c r="AR73" s="181"/>
      <c r="AS73" s="181"/>
      <c r="AT73" s="181"/>
      <c r="AU73" s="181">
        <v>3</v>
      </c>
      <c r="AV73" s="181">
        <v>3</v>
      </c>
      <c r="AW73" s="181">
        <v>3</v>
      </c>
      <c r="AX73" s="181"/>
      <c r="AY73" s="181"/>
      <c r="AZ73" s="181"/>
      <c r="BA73" s="181"/>
      <c r="BB73" s="181"/>
      <c r="BC73" s="181"/>
      <c r="BD73" s="181"/>
      <c r="BE73" s="181"/>
      <c r="BF73" s="181"/>
      <c r="BG73" s="161">
        <f t="shared" si="9"/>
        <v>49</v>
      </c>
      <c r="BH73" s="148">
        <v>61155</v>
      </c>
      <c r="BI73" s="148">
        <f t="shared" si="10"/>
        <v>56624.999999999993</v>
      </c>
      <c r="BJ73" s="148">
        <f t="shared" si="11"/>
        <v>50591.86363636364</v>
      </c>
      <c r="BK73" s="148"/>
      <c r="BL73" s="162">
        <f t="shared" si="12"/>
        <v>2479001.3181818184</v>
      </c>
      <c r="BM73" s="89"/>
      <c r="BN73" s="163">
        <v>7</v>
      </c>
      <c r="BO73" s="164" t="s">
        <v>56</v>
      </c>
      <c r="BP73" s="165" t="s">
        <v>57</v>
      </c>
      <c r="BQ73" s="166">
        <v>130921.81818181818</v>
      </c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</row>
    <row r="74" spans="1:91" s="124" customFormat="1" ht="21.75" customHeight="1" x14ac:dyDescent="0.25">
      <c r="A74" s="117">
        <v>7</v>
      </c>
      <c r="B74" s="118" t="s">
        <v>8</v>
      </c>
      <c r="C74" s="181"/>
      <c r="D74" s="181">
        <v>3</v>
      </c>
      <c r="E74" s="181"/>
      <c r="F74" s="181"/>
      <c r="G74" s="181"/>
      <c r="H74" s="181"/>
      <c r="I74" s="181">
        <v>3</v>
      </c>
      <c r="J74" s="181"/>
      <c r="K74" s="181"/>
      <c r="L74" s="181"/>
      <c r="M74" s="181">
        <v>3</v>
      </c>
      <c r="N74" s="181"/>
      <c r="O74" s="181"/>
      <c r="P74" s="181">
        <v>2</v>
      </c>
      <c r="Q74" s="181"/>
      <c r="R74" s="181"/>
      <c r="S74" s="181"/>
      <c r="T74" s="181"/>
      <c r="U74" s="181">
        <v>3</v>
      </c>
      <c r="V74" s="181">
        <v>2</v>
      </c>
      <c r="W74" s="181"/>
      <c r="X74" s="181"/>
      <c r="Y74" s="181"/>
      <c r="Z74" s="181">
        <v>3</v>
      </c>
      <c r="AA74" s="181"/>
      <c r="AB74" s="181"/>
      <c r="AC74" s="181">
        <v>5</v>
      </c>
      <c r="AD74" s="181"/>
      <c r="AE74" s="181">
        <v>3</v>
      </c>
      <c r="AF74" s="181"/>
      <c r="AG74" s="181"/>
      <c r="AH74" s="181">
        <v>3</v>
      </c>
      <c r="AI74" s="181"/>
      <c r="AJ74" s="181"/>
      <c r="AK74" s="181"/>
      <c r="AL74" s="181"/>
      <c r="AM74" s="181"/>
      <c r="AN74" s="181">
        <v>5</v>
      </c>
      <c r="AO74" s="181"/>
      <c r="AP74" s="181"/>
      <c r="AQ74" s="181"/>
      <c r="AR74" s="181">
        <v>3</v>
      </c>
      <c r="AS74" s="181"/>
      <c r="AT74" s="181">
        <v>3</v>
      </c>
      <c r="AU74" s="181"/>
      <c r="AV74" s="181">
        <v>3</v>
      </c>
      <c r="AW74" s="181">
        <v>3</v>
      </c>
      <c r="AX74" s="181">
        <v>5</v>
      </c>
      <c r="AY74" s="181"/>
      <c r="AZ74" s="181"/>
      <c r="BA74" s="181">
        <v>3</v>
      </c>
      <c r="BB74" s="181">
        <v>5</v>
      </c>
      <c r="BC74" s="181">
        <v>5</v>
      </c>
      <c r="BD74" s="181">
        <v>5</v>
      </c>
      <c r="BE74" s="181"/>
      <c r="BF74" s="181">
        <v>3</v>
      </c>
      <c r="BG74" s="119">
        <f t="shared" si="9"/>
        <v>73</v>
      </c>
      <c r="BH74" s="120">
        <v>55200</v>
      </c>
      <c r="BI74" s="120">
        <f t="shared" si="10"/>
        <v>51111.111111111109</v>
      </c>
      <c r="BJ74" s="120">
        <f t="shared" si="11"/>
        <v>45665.454545454544</v>
      </c>
      <c r="BK74" s="120"/>
      <c r="BL74" s="121">
        <f t="shared" si="12"/>
        <v>3333578.1818181816</v>
      </c>
      <c r="BM74" s="88"/>
      <c r="BN74" s="114">
        <v>8</v>
      </c>
      <c r="BO74" s="125" t="s">
        <v>58</v>
      </c>
      <c r="BP74" s="122" t="s">
        <v>59</v>
      </c>
      <c r="BQ74" s="123">
        <v>215677.27272727271</v>
      </c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</row>
    <row r="75" spans="1:91" s="124" customFormat="1" ht="22.5" customHeight="1" x14ac:dyDescent="0.25">
      <c r="A75" s="117">
        <v>8</v>
      </c>
      <c r="B75" s="118" t="s">
        <v>9</v>
      </c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>
        <v>3</v>
      </c>
      <c r="V75" s="181"/>
      <c r="W75" s="181">
        <v>3</v>
      </c>
      <c r="X75" s="181"/>
      <c r="Y75" s="181">
        <v>3</v>
      </c>
      <c r="Z75" s="181"/>
      <c r="AA75" s="181"/>
      <c r="AB75" s="181"/>
      <c r="AC75" s="181"/>
      <c r="AD75" s="181"/>
      <c r="AE75" s="181"/>
      <c r="AF75" s="181"/>
      <c r="AG75" s="181">
        <v>3</v>
      </c>
      <c r="AH75" s="181"/>
      <c r="AI75" s="181"/>
      <c r="AJ75" s="181"/>
      <c r="AK75" s="181"/>
      <c r="AL75" s="181"/>
      <c r="AM75" s="181"/>
      <c r="AN75" s="181"/>
      <c r="AO75" s="181"/>
      <c r="AP75" s="181"/>
      <c r="AQ75" s="181">
        <v>5</v>
      </c>
      <c r="AR75" s="181"/>
      <c r="AS75" s="181"/>
      <c r="AT75" s="181">
        <v>3</v>
      </c>
      <c r="AU75" s="181"/>
      <c r="AV75" s="181"/>
      <c r="AW75" s="181"/>
      <c r="AX75" s="181">
        <v>5</v>
      </c>
      <c r="AY75" s="181"/>
      <c r="AZ75" s="181">
        <v>3</v>
      </c>
      <c r="BA75" s="181">
        <v>5</v>
      </c>
      <c r="BB75" s="181">
        <v>5</v>
      </c>
      <c r="BC75" s="181">
        <v>5</v>
      </c>
      <c r="BD75" s="181"/>
      <c r="BE75" s="181"/>
      <c r="BF75" s="181">
        <v>3</v>
      </c>
      <c r="BG75" s="119">
        <f t="shared" si="9"/>
        <v>46</v>
      </c>
      <c r="BH75" s="120">
        <v>50600</v>
      </c>
      <c r="BI75" s="120">
        <f t="shared" si="10"/>
        <v>46851.851851851847</v>
      </c>
      <c r="BJ75" s="120">
        <f t="shared" si="11"/>
        <v>41859.999999999993</v>
      </c>
      <c r="BK75" s="120"/>
      <c r="BL75" s="121">
        <f t="shared" si="12"/>
        <v>1925559.9999999998</v>
      </c>
      <c r="BM75" s="88"/>
      <c r="BN75" s="114">
        <v>9</v>
      </c>
      <c r="BO75" s="125" t="s">
        <v>60</v>
      </c>
      <c r="BP75" s="122" t="s">
        <v>61</v>
      </c>
      <c r="BQ75" s="123">
        <v>94012.499999999985</v>
      </c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</row>
    <row r="76" spans="1:91" s="124" customFormat="1" ht="15.75" hidden="1" customHeight="1" x14ac:dyDescent="0.25">
      <c r="A76" s="117">
        <v>9</v>
      </c>
      <c r="B76" s="118" t="s">
        <v>10</v>
      </c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181"/>
      <c r="BG76" s="119">
        <f t="shared" ref="BG76:BG79" si="13">SUM(C76:BF76)</f>
        <v>0</v>
      </c>
      <c r="BH76" s="120">
        <v>103414</v>
      </c>
      <c r="BI76" s="120">
        <f t="shared" ref="BI76:BI79" si="14">BH76/1.08</f>
        <v>95753.703703703693</v>
      </c>
      <c r="BJ76" s="120">
        <f t="shared" ref="BJ76:BJ79" si="15">BH76/1.1*0.91</f>
        <v>85551.581818181818</v>
      </c>
      <c r="BK76" s="120"/>
      <c r="BL76" s="121">
        <f t="shared" ref="BL76:BL79" si="16">BJ76*BG76</f>
        <v>0</v>
      </c>
      <c r="BM76" s="88"/>
      <c r="BN76" s="114">
        <v>10</v>
      </c>
      <c r="BO76" s="125" t="s">
        <v>62</v>
      </c>
      <c r="BP76" s="122" t="s">
        <v>63</v>
      </c>
      <c r="BQ76" s="123">
        <v>101989.0909090909</v>
      </c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</row>
    <row r="77" spans="1:91" s="124" customFormat="1" ht="31.5" hidden="1" customHeight="1" x14ac:dyDescent="0.25">
      <c r="A77" s="117">
        <v>10</v>
      </c>
      <c r="B77" s="118" t="s">
        <v>11</v>
      </c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  <c r="BD77" s="181"/>
      <c r="BE77" s="181"/>
      <c r="BF77" s="181"/>
      <c r="BG77" s="119">
        <f t="shared" si="13"/>
        <v>0</v>
      </c>
      <c r="BH77" s="120">
        <v>112188</v>
      </c>
      <c r="BI77" s="120">
        <f t="shared" si="14"/>
        <v>103877.77777777777</v>
      </c>
      <c r="BJ77" s="120">
        <f t="shared" si="15"/>
        <v>92810.072727272724</v>
      </c>
      <c r="BK77" s="120"/>
      <c r="BL77" s="121">
        <f t="shared" si="16"/>
        <v>0</v>
      </c>
      <c r="BM77" s="88"/>
      <c r="BN77" s="114">
        <v>11</v>
      </c>
      <c r="BO77" s="115" t="s">
        <v>64</v>
      </c>
      <c r="BP77" s="122" t="s">
        <v>65</v>
      </c>
      <c r="BQ77" s="123">
        <v>50181.818181818177</v>
      </c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</row>
    <row r="78" spans="1:91" s="129" customFormat="1" ht="15.75" hidden="1" customHeight="1" x14ac:dyDescent="0.25">
      <c r="A78" s="126">
        <v>9</v>
      </c>
      <c r="B78" s="127" t="s">
        <v>22</v>
      </c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19">
        <f t="shared" si="13"/>
        <v>0</v>
      </c>
      <c r="BH78" s="128">
        <v>144014</v>
      </c>
      <c r="BI78" s="120">
        <f t="shared" si="14"/>
        <v>133346.29629629629</v>
      </c>
      <c r="BJ78" s="128">
        <f t="shared" si="15"/>
        <v>119138.85454545454</v>
      </c>
      <c r="BK78" s="128"/>
      <c r="BL78" s="121">
        <f t="shared" si="16"/>
        <v>0</v>
      </c>
      <c r="BM78" s="88"/>
      <c r="BN78" s="114">
        <v>12</v>
      </c>
      <c r="BO78" s="125" t="s">
        <v>66</v>
      </c>
      <c r="BP78" s="122" t="s">
        <v>67</v>
      </c>
      <c r="BQ78" s="123">
        <v>45999.999999999993</v>
      </c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</row>
    <row r="79" spans="1:91" s="124" customFormat="1" ht="15.75" hidden="1" customHeight="1" x14ac:dyDescent="0.25">
      <c r="A79" s="117">
        <v>10</v>
      </c>
      <c r="B79" s="118" t="s">
        <v>24</v>
      </c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1"/>
      <c r="BC79" s="181"/>
      <c r="BD79" s="181"/>
      <c r="BE79" s="181"/>
      <c r="BF79" s="181"/>
      <c r="BG79" s="119">
        <f t="shared" si="13"/>
        <v>0</v>
      </c>
      <c r="BH79" s="120">
        <v>237245</v>
      </c>
      <c r="BI79" s="120">
        <f t="shared" si="14"/>
        <v>219671.29629629629</v>
      </c>
      <c r="BJ79" s="120">
        <f t="shared" si="15"/>
        <v>196266.31818181818</v>
      </c>
      <c r="BK79" s="120"/>
      <c r="BL79" s="121">
        <f t="shared" si="16"/>
        <v>0</v>
      </c>
      <c r="BM79" s="88"/>
      <c r="BN79" s="114">
        <v>13</v>
      </c>
      <c r="BO79" s="115" t="s">
        <v>68</v>
      </c>
      <c r="BP79" s="122" t="s">
        <v>69</v>
      </c>
      <c r="BQ79" s="123">
        <v>59399.999999999993</v>
      </c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</row>
    <row r="80" spans="1:91" s="124" customFormat="1" ht="23.25" customHeight="1" x14ac:dyDescent="0.25">
      <c r="A80" s="117">
        <v>11</v>
      </c>
      <c r="B80" s="118" t="s">
        <v>34</v>
      </c>
      <c r="C80" s="181"/>
      <c r="D80" s="181">
        <v>3</v>
      </c>
      <c r="E80" s="181"/>
      <c r="F80" s="181"/>
      <c r="G80" s="181">
        <v>2</v>
      </c>
      <c r="H80" s="181"/>
      <c r="I80" s="181"/>
      <c r="J80" s="181">
        <v>3</v>
      </c>
      <c r="K80" s="181">
        <v>3</v>
      </c>
      <c r="L80" s="181">
        <v>3</v>
      </c>
      <c r="M80" s="181"/>
      <c r="N80" s="181"/>
      <c r="O80" s="181">
        <v>3</v>
      </c>
      <c r="P80" s="181"/>
      <c r="Q80" s="181"/>
      <c r="R80" s="181"/>
      <c r="S80" s="181"/>
      <c r="T80" s="181">
        <v>3</v>
      </c>
      <c r="U80" s="181">
        <v>3</v>
      </c>
      <c r="V80" s="181">
        <v>3</v>
      </c>
      <c r="W80" s="181">
        <v>3</v>
      </c>
      <c r="X80" s="181"/>
      <c r="Y80" s="181"/>
      <c r="Z80" s="181"/>
      <c r="AA80" s="181"/>
      <c r="AB80" s="181">
        <v>3</v>
      </c>
      <c r="AC80" s="181">
        <v>3</v>
      </c>
      <c r="AD80" s="181">
        <v>3</v>
      </c>
      <c r="AE80" s="181">
        <v>3</v>
      </c>
      <c r="AF80" s="181"/>
      <c r="AG80" s="181"/>
      <c r="AH80" s="181"/>
      <c r="AI80" s="181"/>
      <c r="AJ80" s="181"/>
      <c r="AK80" s="181"/>
      <c r="AL80" s="181">
        <v>5</v>
      </c>
      <c r="AM80" s="181"/>
      <c r="AN80" s="181">
        <v>5</v>
      </c>
      <c r="AO80" s="181"/>
      <c r="AP80" s="181"/>
      <c r="AQ80" s="181">
        <v>3</v>
      </c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>
        <v>5</v>
      </c>
      <c r="BC80" s="181"/>
      <c r="BD80" s="181"/>
      <c r="BE80" s="181"/>
      <c r="BF80" s="181">
        <v>3</v>
      </c>
      <c r="BG80" s="119">
        <f t="shared" ref="BG80:BG85" si="17">SUM(C80:BF80)</f>
        <v>62</v>
      </c>
      <c r="BH80" s="120">
        <v>65340</v>
      </c>
      <c r="BI80" s="120">
        <f t="shared" ref="BI80:BI85" si="18">BH80/1.08</f>
        <v>60499.999999999993</v>
      </c>
      <c r="BJ80" s="120">
        <f t="shared" ref="BJ80:BJ85" si="19">BH80/1.1*0.91</f>
        <v>54053.999999999993</v>
      </c>
      <c r="BK80" s="120"/>
      <c r="BL80" s="121">
        <f t="shared" ref="BL80:BL85" si="20">BG80*BJ80</f>
        <v>3351347.9999999995</v>
      </c>
      <c r="BM80" s="88"/>
      <c r="BN80" s="114">
        <v>14</v>
      </c>
      <c r="BO80" s="125" t="s">
        <v>70</v>
      </c>
      <c r="BP80" s="122" t="s">
        <v>71</v>
      </c>
      <c r="BQ80" s="123">
        <v>61049.999999999993</v>
      </c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</row>
    <row r="81" spans="1:91" s="124" customFormat="1" ht="23.25" customHeight="1" x14ac:dyDescent="0.25">
      <c r="A81" s="117">
        <v>12</v>
      </c>
      <c r="B81" s="118" t="s">
        <v>35</v>
      </c>
      <c r="C81" s="181"/>
      <c r="D81" s="181"/>
      <c r="E81" s="181"/>
      <c r="F81" s="181">
        <v>5</v>
      </c>
      <c r="G81" s="181">
        <v>2</v>
      </c>
      <c r="H81" s="181"/>
      <c r="I81" s="181"/>
      <c r="J81" s="181"/>
      <c r="K81" s="181"/>
      <c r="L81" s="181"/>
      <c r="M81" s="181">
        <v>3</v>
      </c>
      <c r="N81" s="181"/>
      <c r="O81" s="181">
        <v>3</v>
      </c>
      <c r="P81" s="181">
        <v>2</v>
      </c>
      <c r="Q81" s="181">
        <v>3</v>
      </c>
      <c r="R81" s="181">
        <v>3</v>
      </c>
      <c r="S81" s="181"/>
      <c r="T81" s="181"/>
      <c r="U81" s="181"/>
      <c r="V81" s="181"/>
      <c r="W81" s="181">
        <v>3</v>
      </c>
      <c r="X81" s="181">
        <v>3</v>
      </c>
      <c r="Y81" s="181"/>
      <c r="Z81" s="181">
        <v>3</v>
      </c>
      <c r="AA81" s="181"/>
      <c r="AB81" s="181">
        <v>3</v>
      </c>
      <c r="AC81" s="181"/>
      <c r="AD81" s="181"/>
      <c r="AE81" s="181"/>
      <c r="AF81" s="181">
        <v>3</v>
      </c>
      <c r="AG81" s="181"/>
      <c r="AH81" s="181">
        <v>3</v>
      </c>
      <c r="AI81" s="181">
        <v>3</v>
      </c>
      <c r="AJ81" s="181"/>
      <c r="AK81" s="181">
        <v>3</v>
      </c>
      <c r="AL81" s="181">
        <v>5</v>
      </c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>
        <v>5</v>
      </c>
      <c r="BF81" s="181">
        <v>3</v>
      </c>
      <c r="BG81" s="119">
        <f t="shared" si="17"/>
        <v>58</v>
      </c>
      <c r="BH81" s="120">
        <v>67155</v>
      </c>
      <c r="BI81" s="120">
        <f t="shared" si="18"/>
        <v>62180.555555555555</v>
      </c>
      <c r="BJ81" s="120">
        <f t="shared" si="19"/>
        <v>55555.499999999993</v>
      </c>
      <c r="BK81" s="120"/>
      <c r="BL81" s="121">
        <f t="shared" si="20"/>
        <v>3222218.9999999995</v>
      </c>
      <c r="BM81" s="88"/>
      <c r="BN81" s="114">
        <v>15</v>
      </c>
      <c r="BO81" s="125" t="s">
        <v>72</v>
      </c>
      <c r="BP81" s="122" t="s">
        <v>73</v>
      </c>
      <c r="BQ81" s="123">
        <v>70950</v>
      </c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</row>
    <row r="82" spans="1:91" s="124" customFormat="1" ht="23.25" customHeight="1" x14ac:dyDescent="0.25">
      <c r="A82" s="117">
        <v>13</v>
      </c>
      <c r="B82" s="118" t="s">
        <v>39</v>
      </c>
      <c r="C82" s="181"/>
      <c r="D82" s="181"/>
      <c r="E82" s="181">
        <v>5</v>
      </c>
      <c r="F82" s="181">
        <v>5</v>
      </c>
      <c r="G82" s="181">
        <v>2</v>
      </c>
      <c r="H82" s="181">
        <v>3</v>
      </c>
      <c r="I82" s="181"/>
      <c r="J82" s="181">
        <v>3</v>
      </c>
      <c r="K82" s="181"/>
      <c r="L82" s="181">
        <v>3</v>
      </c>
      <c r="M82" s="181">
        <v>5</v>
      </c>
      <c r="N82" s="181">
        <v>3</v>
      </c>
      <c r="O82" s="181">
        <v>3</v>
      </c>
      <c r="P82" s="181">
        <v>2</v>
      </c>
      <c r="Q82" s="181"/>
      <c r="R82" s="181"/>
      <c r="S82" s="181">
        <v>3</v>
      </c>
      <c r="T82" s="181"/>
      <c r="U82" s="181"/>
      <c r="V82" s="181"/>
      <c r="W82" s="181"/>
      <c r="X82" s="181"/>
      <c r="Y82" s="181"/>
      <c r="Z82" s="181"/>
      <c r="AA82" s="181">
        <v>3</v>
      </c>
      <c r="AB82" s="181">
        <v>3</v>
      </c>
      <c r="AC82" s="181"/>
      <c r="AD82" s="181">
        <v>3</v>
      </c>
      <c r="AE82" s="181"/>
      <c r="AF82" s="181">
        <v>3</v>
      </c>
      <c r="AG82" s="181"/>
      <c r="AH82" s="181">
        <v>3</v>
      </c>
      <c r="AI82" s="181">
        <v>3</v>
      </c>
      <c r="AJ82" s="181"/>
      <c r="AK82" s="181">
        <v>3</v>
      </c>
      <c r="AL82" s="181"/>
      <c r="AM82" s="181"/>
      <c r="AN82" s="181">
        <v>5</v>
      </c>
      <c r="AO82" s="181">
        <v>3</v>
      </c>
      <c r="AP82" s="181"/>
      <c r="AQ82" s="181"/>
      <c r="AR82" s="181"/>
      <c r="AS82" s="181"/>
      <c r="AT82" s="181"/>
      <c r="AU82" s="181"/>
      <c r="AV82" s="181"/>
      <c r="AW82" s="181"/>
      <c r="AX82" s="181">
        <v>3</v>
      </c>
      <c r="AY82" s="181"/>
      <c r="AZ82" s="181">
        <v>3</v>
      </c>
      <c r="BA82" s="181"/>
      <c r="BB82" s="181"/>
      <c r="BC82" s="181"/>
      <c r="BD82" s="181">
        <v>5</v>
      </c>
      <c r="BE82" s="181"/>
      <c r="BF82" s="181">
        <v>3</v>
      </c>
      <c r="BG82" s="119">
        <f t="shared" si="17"/>
        <v>80</v>
      </c>
      <c r="BH82" s="120">
        <v>78045</v>
      </c>
      <c r="BI82" s="120">
        <f t="shared" si="18"/>
        <v>72263.888888888891</v>
      </c>
      <c r="BJ82" s="120">
        <f t="shared" si="19"/>
        <v>64564.5</v>
      </c>
      <c r="BK82" s="120"/>
      <c r="BL82" s="121">
        <f t="shared" si="20"/>
        <v>5165160</v>
      </c>
      <c r="BM82" s="88"/>
      <c r="BN82" s="114">
        <v>16</v>
      </c>
      <c r="BO82" s="125" t="s">
        <v>74</v>
      </c>
      <c r="BP82" s="122" t="s">
        <v>75</v>
      </c>
      <c r="BQ82" s="123">
        <v>74250</v>
      </c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</row>
    <row r="83" spans="1:91" s="124" customFormat="1" ht="23.25" customHeight="1" x14ac:dyDescent="0.25">
      <c r="A83" s="117">
        <v>14</v>
      </c>
      <c r="B83" s="118" t="s">
        <v>36</v>
      </c>
      <c r="C83" s="181">
        <v>3</v>
      </c>
      <c r="D83" s="181"/>
      <c r="E83" s="181"/>
      <c r="F83" s="181"/>
      <c r="G83" s="181"/>
      <c r="H83" s="181"/>
      <c r="I83" s="181"/>
      <c r="J83" s="181"/>
      <c r="K83" s="181">
        <v>5</v>
      </c>
      <c r="L83" s="181"/>
      <c r="M83" s="181"/>
      <c r="N83" s="181">
        <v>5</v>
      </c>
      <c r="O83" s="181"/>
      <c r="P83" s="181">
        <v>2</v>
      </c>
      <c r="Q83" s="181"/>
      <c r="R83" s="181"/>
      <c r="S83" s="181"/>
      <c r="T83" s="181"/>
      <c r="U83" s="181">
        <v>3</v>
      </c>
      <c r="V83" s="181"/>
      <c r="W83" s="181"/>
      <c r="X83" s="181">
        <v>3</v>
      </c>
      <c r="Y83" s="181">
        <v>3</v>
      </c>
      <c r="Z83" s="181">
        <v>3</v>
      </c>
      <c r="AA83" s="181"/>
      <c r="AB83" s="181">
        <v>1</v>
      </c>
      <c r="AC83" s="181"/>
      <c r="AD83" s="181"/>
      <c r="AE83" s="181"/>
      <c r="AF83" s="181">
        <v>3</v>
      </c>
      <c r="AG83" s="181">
        <v>5</v>
      </c>
      <c r="AH83" s="181">
        <v>3</v>
      </c>
      <c r="AI83" s="181">
        <v>3</v>
      </c>
      <c r="AJ83" s="181">
        <v>3</v>
      </c>
      <c r="AK83" s="181"/>
      <c r="AL83" s="181">
        <v>5</v>
      </c>
      <c r="AM83" s="181"/>
      <c r="AN83" s="181">
        <v>5</v>
      </c>
      <c r="AO83" s="181">
        <v>3</v>
      </c>
      <c r="AP83" s="181"/>
      <c r="AQ83" s="181"/>
      <c r="AR83" s="181"/>
      <c r="AS83" s="181">
        <v>3</v>
      </c>
      <c r="AT83" s="181"/>
      <c r="AU83" s="181"/>
      <c r="AV83" s="181"/>
      <c r="AW83" s="181"/>
      <c r="AX83" s="181"/>
      <c r="AY83" s="181"/>
      <c r="AZ83" s="181"/>
      <c r="BA83" s="181"/>
      <c r="BB83" s="181">
        <v>5</v>
      </c>
      <c r="BC83" s="181">
        <v>5</v>
      </c>
      <c r="BD83" s="181">
        <v>5</v>
      </c>
      <c r="BE83" s="181"/>
      <c r="BF83" s="181">
        <v>3</v>
      </c>
      <c r="BG83" s="119">
        <f t="shared" si="17"/>
        <v>79</v>
      </c>
      <c r="BH83" s="120">
        <v>81675</v>
      </c>
      <c r="BI83" s="120">
        <f t="shared" si="18"/>
        <v>75625</v>
      </c>
      <c r="BJ83" s="120">
        <f t="shared" si="19"/>
        <v>67567.5</v>
      </c>
      <c r="BK83" s="120"/>
      <c r="BL83" s="121">
        <f t="shared" si="20"/>
        <v>5337832.5</v>
      </c>
      <c r="BM83" s="88"/>
      <c r="BN83" s="114">
        <v>17</v>
      </c>
      <c r="BO83" s="125" t="s">
        <v>76</v>
      </c>
      <c r="BP83" s="122" t="s">
        <v>77</v>
      </c>
      <c r="BQ83" s="123">
        <v>105399.99999999999</v>
      </c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</row>
    <row r="84" spans="1:91" s="124" customFormat="1" ht="23.25" customHeight="1" x14ac:dyDescent="0.25">
      <c r="A84" s="117">
        <v>15</v>
      </c>
      <c r="B84" s="118" t="s">
        <v>37</v>
      </c>
      <c r="C84" s="181">
        <v>3</v>
      </c>
      <c r="D84" s="181"/>
      <c r="E84" s="181"/>
      <c r="F84" s="181"/>
      <c r="G84" s="181"/>
      <c r="H84" s="181">
        <v>3</v>
      </c>
      <c r="I84" s="181"/>
      <c r="J84" s="181"/>
      <c r="K84" s="181"/>
      <c r="L84" s="181">
        <v>3</v>
      </c>
      <c r="M84" s="181"/>
      <c r="N84" s="181">
        <v>5</v>
      </c>
      <c r="O84" s="181"/>
      <c r="P84" s="181"/>
      <c r="Q84" s="181"/>
      <c r="R84" s="181"/>
      <c r="S84" s="181"/>
      <c r="T84" s="181"/>
      <c r="U84" s="181"/>
      <c r="V84" s="181">
        <v>2</v>
      </c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>
        <v>3</v>
      </c>
      <c r="BG84" s="119">
        <f t="shared" si="17"/>
        <v>19</v>
      </c>
      <c r="BH84" s="120">
        <v>115940</v>
      </c>
      <c r="BI84" s="120">
        <f t="shared" si="18"/>
        <v>107351.85185185184</v>
      </c>
      <c r="BJ84" s="120">
        <f t="shared" si="19"/>
        <v>95913.999999999985</v>
      </c>
      <c r="BK84" s="120"/>
      <c r="BL84" s="121">
        <f t="shared" si="20"/>
        <v>1822365.9999999998</v>
      </c>
      <c r="BM84" s="88"/>
      <c r="BN84" s="114">
        <v>18</v>
      </c>
      <c r="BO84" s="125" t="s">
        <v>78</v>
      </c>
      <c r="BP84" s="122" t="s">
        <v>79</v>
      </c>
      <c r="BQ84" s="123">
        <v>90749.999999999985</v>
      </c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</row>
    <row r="85" spans="1:91" s="124" customFormat="1" ht="23.25" customHeight="1" x14ac:dyDescent="0.25">
      <c r="A85" s="117">
        <v>16</v>
      </c>
      <c r="B85" s="118" t="s">
        <v>38</v>
      </c>
      <c r="C85" s="181"/>
      <c r="D85" s="181"/>
      <c r="E85" s="181"/>
      <c r="F85" s="181"/>
      <c r="G85" s="181"/>
      <c r="H85" s="181">
        <v>3</v>
      </c>
      <c r="I85" s="181"/>
      <c r="J85" s="181">
        <v>3</v>
      </c>
      <c r="K85" s="181"/>
      <c r="L85" s="181"/>
      <c r="M85" s="181"/>
      <c r="N85" s="181"/>
      <c r="O85" s="181">
        <v>3</v>
      </c>
      <c r="P85" s="181"/>
      <c r="Q85" s="181"/>
      <c r="R85" s="181"/>
      <c r="S85" s="181"/>
      <c r="T85" s="181"/>
      <c r="U85" s="181"/>
      <c r="V85" s="181">
        <v>3</v>
      </c>
      <c r="W85" s="181"/>
      <c r="X85" s="181"/>
      <c r="Y85" s="181"/>
      <c r="Z85" s="181"/>
      <c r="AA85" s="181">
        <v>3</v>
      </c>
      <c r="AB85" s="181"/>
      <c r="AC85" s="181"/>
      <c r="AD85" s="181"/>
      <c r="AE85" s="181"/>
      <c r="AF85" s="181"/>
      <c r="AG85" s="181"/>
      <c r="AH85" s="181"/>
      <c r="AI85" s="181">
        <v>3</v>
      </c>
      <c r="AJ85" s="181"/>
      <c r="AK85" s="181">
        <v>3</v>
      </c>
      <c r="AL85" s="181"/>
      <c r="AM85" s="181"/>
      <c r="AN85" s="181"/>
      <c r="AO85" s="181"/>
      <c r="AP85" s="181">
        <v>2</v>
      </c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>
        <v>3</v>
      </c>
      <c r="BG85" s="119">
        <f t="shared" si="17"/>
        <v>26</v>
      </c>
      <c r="BH85" s="120">
        <v>99825</v>
      </c>
      <c r="BI85" s="120">
        <f t="shared" si="18"/>
        <v>92430.555555555547</v>
      </c>
      <c r="BJ85" s="120">
        <f t="shared" si="19"/>
        <v>82582.499999999985</v>
      </c>
      <c r="BK85" s="120"/>
      <c r="BL85" s="121">
        <f t="shared" si="20"/>
        <v>2147144.9999999995</v>
      </c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</row>
    <row r="86" spans="1:91" s="91" customFormat="1" x14ac:dyDescent="0.25"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19"/>
      <c r="BH86" s="120"/>
      <c r="BI86" s="120"/>
      <c r="BJ86" s="120"/>
      <c r="BK86" s="130"/>
      <c r="BL86" s="131">
        <f>SUM(BL68:BL85)</f>
        <v>60912808.981818177</v>
      </c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</row>
    <row r="87" spans="1:91" ht="16.5" x14ac:dyDescent="0.25">
      <c r="C87" s="178">
        <f t="shared" ref="C87:P87" si="21">SUM(C68:C86)</f>
        <v>15</v>
      </c>
      <c r="D87" s="178">
        <f t="shared" si="21"/>
        <v>15</v>
      </c>
      <c r="E87" s="178">
        <f t="shared" si="21"/>
        <v>15</v>
      </c>
      <c r="F87" s="178">
        <f t="shared" si="21"/>
        <v>15</v>
      </c>
      <c r="G87" s="178">
        <f t="shared" si="21"/>
        <v>11</v>
      </c>
      <c r="H87" s="178">
        <f t="shared" si="21"/>
        <v>24</v>
      </c>
      <c r="I87" s="178">
        <f t="shared" si="21"/>
        <v>15</v>
      </c>
      <c r="J87" s="178">
        <f t="shared" si="21"/>
        <v>14</v>
      </c>
      <c r="K87" s="178">
        <f t="shared" si="21"/>
        <v>10</v>
      </c>
      <c r="L87" s="178">
        <f t="shared" si="21"/>
        <v>15</v>
      </c>
      <c r="M87" s="178">
        <f t="shared" si="21"/>
        <v>11</v>
      </c>
      <c r="N87" s="178">
        <f t="shared" si="21"/>
        <v>13</v>
      </c>
      <c r="O87" s="178">
        <f t="shared" si="21"/>
        <v>15</v>
      </c>
      <c r="P87" s="178">
        <f t="shared" si="21"/>
        <v>14</v>
      </c>
      <c r="Q87" s="178">
        <f t="shared" ref="Q87:AH87" si="22">SUM(Q68:Q86)</f>
        <v>9</v>
      </c>
      <c r="R87" s="178">
        <f t="shared" si="22"/>
        <v>6</v>
      </c>
      <c r="S87" s="178">
        <f t="shared" si="22"/>
        <v>9</v>
      </c>
      <c r="T87" s="178">
        <f t="shared" si="22"/>
        <v>6</v>
      </c>
      <c r="U87" s="178">
        <f t="shared" si="22"/>
        <v>15</v>
      </c>
      <c r="V87" s="178">
        <f t="shared" si="22"/>
        <v>10</v>
      </c>
      <c r="W87" s="178">
        <f t="shared" si="22"/>
        <v>15</v>
      </c>
      <c r="X87" s="178">
        <f t="shared" si="22"/>
        <v>6</v>
      </c>
      <c r="Y87" s="178">
        <f t="shared" si="22"/>
        <v>6</v>
      </c>
      <c r="Z87" s="178">
        <f t="shared" si="22"/>
        <v>18</v>
      </c>
      <c r="AA87" s="178">
        <f t="shared" si="22"/>
        <v>13</v>
      </c>
      <c r="AB87" s="178">
        <f t="shared" si="22"/>
        <v>13</v>
      </c>
      <c r="AC87" s="178">
        <f>SUM(AC68:AC86)</f>
        <v>16</v>
      </c>
      <c r="AD87" s="178">
        <f t="shared" si="22"/>
        <v>11</v>
      </c>
      <c r="AE87" s="178">
        <f t="shared" si="22"/>
        <v>15</v>
      </c>
      <c r="AF87" s="178">
        <f t="shared" si="22"/>
        <v>20</v>
      </c>
      <c r="AG87" s="178">
        <f t="shared" si="22"/>
        <v>41</v>
      </c>
      <c r="AH87" s="178">
        <f t="shared" si="22"/>
        <v>15</v>
      </c>
      <c r="AI87" s="178">
        <f t="shared" ref="AI87:BE87" si="23">SUM(AI68:AI86)</f>
        <v>13</v>
      </c>
      <c r="AJ87" s="178">
        <f t="shared" si="23"/>
        <v>12</v>
      </c>
      <c r="AK87" s="178">
        <f>SUM(AK68:AK86)</f>
        <v>18</v>
      </c>
      <c r="AL87" s="178">
        <f t="shared" si="23"/>
        <v>25</v>
      </c>
      <c r="AM87" s="178">
        <f t="shared" si="23"/>
        <v>6</v>
      </c>
      <c r="AN87" s="178">
        <f>SUM(AN68:AN86)</f>
        <v>25</v>
      </c>
      <c r="AO87" s="178">
        <f t="shared" si="23"/>
        <v>12</v>
      </c>
      <c r="AP87" s="178">
        <f>SUM(AP68:AP86)</f>
        <v>22</v>
      </c>
      <c r="AQ87" s="178">
        <f t="shared" si="23"/>
        <v>18</v>
      </c>
      <c r="AR87" s="178">
        <f t="shared" si="23"/>
        <v>11</v>
      </c>
      <c r="AS87" s="178">
        <f>SUM(AS68:AS86)</f>
        <v>12</v>
      </c>
      <c r="AT87" s="178">
        <f t="shared" si="23"/>
        <v>13</v>
      </c>
      <c r="AU87" s="178">
        <f t="shared" si="23"/>
        <v>13</v>
      </c>
      <c r="AV87" s="178">
        <f t="shared" si="23"/>
        <v>11</v>
      </c>
      <c r="AW87" s="178">
        <f t="shared" si="23"/>
        <v>6</v>
      </c>
      <c r="AX87" s="178">
        <f t="shared" si="23"/>
        <v>26</v>
      </c>
      <c r="AY87" s="178">
        <f t="shared" si="23"/>
        <v>13</v>
      </c>
      <c r="AZ87" s="178">
        <f>SUM(AZ68:AZ86)</f>
        <v>13</v>
      </c>
      <c r="BA87" s="178">
        <f t="shared" si="23"/>
        <v>16</v>
      </c>
      <c r="BB87" s="178">
        <f t="shared" si="23"/>
        <v>20</v>
      </c>
      <c r="BC87" s="178">
        <f t="shared" si="23"/>
        <v>20</v>
      </c>
      <c r="BD87" s="178">
        <f t="shared" si="23"/>
        <v>30</v>
      </c>
      <c r="BE87" s="178">
        <f t="shared" si="23"/>
        <v>20</v>
      </c>
      <c r="BF87" s="178">
        <f>SUM(BF68:BF86)</f>
        <v>30</v>
      </c>
      <c r="BG87" s="146">
        <f>SUM(BG68:BG86)</f>
        <v>851</v>
      </c>
      <c r="BJ87" s="138" t="s">
        <v>80</v>
      </c>
      <c r="BK87" s="138"/>
      <c r="BL87" s="139">
        <f>BL86*0.08</f>
        <v>4873024.7185454546</v>
      </c>
    </row>
    <row r="88" spans="1:91" ht="21.75" customHeight="1" x14ac:dyDescent="0.25">
      <c r="BF88" s="178">
        <f>COUNT(C87:BF87)</f>
        <v>56</v>
      </c>
      <c r="BJ88" s="140" t="s">
        <v>81</v>
      </c>
      <c r="BK88" s="140"/>
      <c r="BL88" s="141">
        <f>SUM(BL86:BL87)</f>
        <v>65785833.700363629</v>
      </c>
    </row>
    <row r="89" spans="1:91" ht="16.5" x14ac:dyDescent="0.25">
      <c r="BG89" s="89"/>
      <c r="BJ89" s="142"/>
      <c r="BK89" s="142"/>
      <c r="BL89" s="143"/>
    </row>
    <row r="90" spans="1:91" ht="16.5" x14ac:dyDescent="0.25">
      <c r="BJ90" s="144"/>
      <c r="BK90" s="144"/>
      <c r="BL90" s="145">
        <f>BL88+'ĐƠN ĐẦU KHAI TRUONG'!L88</f>
        <v>74878332.964363635</v>
      </c>
    </row>
    <row r="91" spans="1:91" x14ac:dyDescent="0.25">
      <c r="BL91" s="133"/>
    </row>
    <row r="92" spans="1:91" x14ac:dyDescent="0.25">
      <c r="BL92" s="132">
        <v>67975097.969999999</v>
      </c>
    </row>
    <row r="93" spans="1:91" x14ac:dyDescent="0.25">
      <c r="BL93" s="132">
        <f>BL88-BL92</f>
        <v>-2189264.2696363702</v>
      </c>
    </row>
    <row r="97" spans="64:64" x14ac:dyDescent="0.25">
      <c r="BL97" s="134"/>
    </row>
  </sheetData>
  <mergeCells count="12">
    <mergeCell ref="B46:BJ46"/>
    <mergeCell ref="A47:A48"/>
    <mergeCell ref="B47:B48"/>
    <mergeCell ref="A65:BL65"/>
    <mergeCell ref="A66:A67"/>
    <mergeCell ref="B66:B67"/>
    <mergeCell ref="B2:BJ2"/>
    <mergeCell ref="A3:A4"/>
    <mergeCell ref="B3:B4"/>
    <mergeCell ref="B26:BJ26"/>
    <mergeCell ref="A27:A28"/>
    <mergeCell ref="B27:B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mục</vt:lpstr>
      <vt:lpstr>ĐƠN ĐẦU KHAI TRUONG</vt:lpstr>
      <vt:lpstr>T04-22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NTPC01</cp:lastModifiedBy>
  <cp:lastPrinted>2022-01-26T10:19:37Z</cp:lastPrinted>
  <dcterms:created xsi:type="dcterms:W3CDTF">2019-09-06T10:00:32Z</dcterms:created>
  <dcterms:modified xsi:type="dcterms:W3CDTF">2022-06-15T10:04:12Z</dcterms:modified>
</cp:coreProperties>
</file>