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CÔNG NỢ T-MART NĂM 2022_MỚI\"/>
    </mc:Choice>
  </mc:AlternateContent>
  <bookViews>
    <workbookView xWindow="-120" yWindow="-120" windowWidth="24240" windowHeight="13140"/>
  </bookViews>
  <sheets>
    <sheet name="ĐƠN HÀNG 3(GIÁ MỚI)- HÀ NỘI" sheetId="1" r:id="rId1"/>
    <sheet name="ĐON ĐẦU KHAI TRUONG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69" i="1" l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68" i="1"/>
  <c r="AW86" i="1" l="1"/>
  <c r="AW85" i="1"/>
  <c r="AW84" i="1"/>
  <c r="AW83" i="1"/>
  <c r="AW80" i="1"/>
  <c r="AW75" i="1"/>
  <c r="AW74" i="1"/>
  <c r="AW68" i="1"/>
  <c r="AW70" i="1"/>
  <c r="AY81" i="1"/>
  <c r="AZ81" i="1"/>
  <c r="K84" i="2" l="1"/>
  <c r="AW89" i="1" l="1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L80" i="2"/>
  <c r="L83" i="2"/>
  <c r="Q80" i="2"/>
  <c r="R80" i="2" s="1"/>
  <c r="Q83" i="2"/>
  <c r="R83" i="2" s="1"/>
  <c r="M86" i="2" l="1"/>
  <c r="M87" i="2" s="1"/>
  <c r="N86" i="2"/>
  <c r="N87" i="2" s="1"/>
  <c r="J81" i="2" l="1"/>
  <c r="J82" i="2"/>
  <c r="J83" i="2"/>
  <c r="AZ82" i="1"/>
  <c r="AZ83" i="1"/>
  <c r="AZ84" i="1"/>
  <c r="AZ85" i="1"/>
  <c r="AZ86" i="1"/>
  <c r="AY82" i="1"/>
  <c r="AY83" i="1"/>
  <c r="AY84" i="1"/>
  <c r="AY85" i="1"/>
  <c r="AY86" i="1"/>
  <c r="AW5" i="1"/>
  <c r="AY5" i="1"/>
  <c r="AZ5" i="1"/>
  <c r="AW6" i="1"/>
  <c r="AY6" i="1"/>
  <c r="AZ6" i="1"/>
  <c r="AW7" i="1"/>
  <c r="AY7" i="1"/>
  <c r="AZ7" i="1"/>
  <c r="AW8" i="1"/>
  <c r="AY8" i="1"/>
  <c r="AZ8" i="1"/>
  <c r="AW9" i="1"/>
  <c r="AY9" i="1"/>
  <c r="AZ9" i="1"/>
  <c r="AW10" i="1"/>
  <c r="AY10" i="1"/>
  <c r="AZ10" i="1"/>
  <c r="AW11" i="1"/>
  <c r="AY11" i="1"/>
  <c r="AZ11" i="1"/>
  <c r="AW12" i="1"/>
  <c r="AY12" i="1"/>
  <c r="AZ12" i="1"/>
  <c r="AW13" i="1"/>
  <c r="AY13" i="1"/>
  <c r="AZ13" i="1"/>
  <c r="AW14" i="1"/>
  <c r="AY14" i="1"/>
  <c r="AZ14" i="1"/>
  <c r="AW15" i="1"/>
  <c r="AY15" i="1"/>
  <c r="AZ15" i="1"/>
  <c r="AW16" i="1"/>
  <c r="AY16" i="1"/>
  <c r="AZ16" i="1"/>
  <c r="AW29" i="1"/>
  <c r="AY29" i="1"/>
  <c r="AZ29" i="1"/>
  <c r="AW30" i="1"/>
  <c r="AY30" i="1"/>
  <c r="AZ30" i="1"/>
  <c r="AW31" i="1"/>
  <c r="AY31" i="1"/>
  <c r="AZ31" i="1"/>
  <c r="AW32" i="1"/>
  <c r="AY32" i="1"/>
  <c r="AZ32" i="1"/>
  <c r="AW33" i="1"/>
  <c r="AY33" i="1"/>
  <c r="AZ33" i="1"/>
  <c r="AW34" i="1"/>
  <c r="AY34" i="1"/>
  <c r="AZ34" i="1"/>
  <c r="AW35" i="1"/>
  <c r="AY35" i="1"/>
  <c r="AZ35" i="1"/>
  <c r="AW36" i="1"/>
  <c r="AY36" i="1"/>
  <c r="AZ36" i="1"/>
  <c r="AW37" i="1"/>
  <c r="AY37" i="1"/>
  <c r="AZ37" i="1"/>
  <c r="AW38" i="1"/>
  <c r="AY38" i="1"/>
  <c r="AZ38" i="1"/>
  <c r="AW39" i="1"/>
  <c r="AY39" i="1"/>
  <c r="AZ39" i="1"/>
  <c r="AW40" i="1"/>
  <c r="AY40" i="1"/>
  <c r="AZ40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BB89" i="1" l="1"/>
  <c r="BB90" i="1" s="1"/>
  <c r="J112" i="2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BB91" i="1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BB60" i="1"/>
  <c r="BB59" i="1"/>
  <c r="BB50" i="1"/>
  <c r="BB54" i="1"/>
  <c r="BB58" i="1"/>
  <c r="BB53" i="1"/>
  <c r="BB57" i="1"/>
  <c r="BB52" i="1"/>
  <c r="BB56" i="1"/>
  <c r="BB51" i="1"/>
  <c r="BB55" i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BB39" i="1"/>
  <c r="BB31" i="1"/>
  <c r="BB35" i="1"/>
  <c r="BB32" i="1"/>
  <c r="BB36" i="1"/>
  <c r="BB40" i="1"/>
  <c r="R36" i="2"/>
  <c r="R32" i="2"/>
  <c r="R35" i="2"/>
  <c r="BB30" i="1"/>
  <c r="BB34" i="1"/>
  <c r="BB38" i="1"/>
  <c r="BB29" i="1"/>
  <c r="BB33" i="1"/>
  <c r="BB37" i="1"/>
  <c r="R39" i="2" l="1"/>
  <c r="R40" i="2" s="1"/>
  <c r="R41" i="2" s="1"/>
  <c r="BB41" i="1"/>
  <c r="BB42" i="1" s="1"/>
  <c r="BB43" i="1" s="1"/>
  <c r="BB6" i="1"/>
  <c r="BB10" i="1"/>
  <c r="BB14" i="1"/>
  <c r="BB16" i="1" l="1"/>
  <c r="BB13" i="1"/>
  <c r="BB12" i="1"/>
  <c r="BB9" i="1"/>
  <c r="BB8" i="1"/>
  <c r="BB15" i="1"/>
  <c r="BB11" i="1"/>
  <c r="BB7" i="1"/>
  <c r="H7" i="2" l="1"/>
  <c r="H8" i="2"/>
  <c r="H9" i="2"/>
  <c r="H10" i="2"/>
  <c r="H11" i="2"/>
  <c r="H12" i="2"/>
  <c r="H13" i="2"/>
  <c r="H14" i="2"/>
  <c r="H15" i="2"/>
  <c r="H6" i="2"/>
  <c r="BB5" i="1" l="1"/>
  <c r="BB17" i="1" s="1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BB18" i="1" l="1"/>
  <c r="BB19" i="1" s="1"/>
  <c r="R15" i="2"/>
  <c r="R14" i="2"/>
  <c r="R13" i="2"/>
  <c r="R12" i="2"/>
  <c r="R11" i="2"/>
  <c r="R10" i="2"/>
  <c r="R9" i="2"/>
  <c r="R8" i="2"/>
  <c r="R7" i="2"/>
  <c r="R6" i="2"/>
  <c r="R16" i="2" l="1"/>
  <c r="R17" i="2" l="1"/>
  <c r="R18" i="2" s="1"/>
  <c r="BB49" i="1" l="1"/>
  <c r="BB61" i="1" s="1"/>
  <c r="BB62" i="1" s="1"/>
  <c r="BB63" i="1" s="1"/>
  <c r="R86" i="2" l="1"/>
  <c r="R87" i="2" s="1"/>
  <c r="R88" i="2" l="1"/>
  <c r="G119" i="2" l="1"/>
  <c r="Q85" i="2"/>
</calcChain>
</file>

<file path=xl/sharedStrings.xml><?xml version="1.0" encoding="utf-8"?>
<sst xmlns="http://schemas.openxmlformats.org/spreadsheetml/2006/main" count="210" uniqueCount="44">
  <si>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</si>
  <si>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</si>
  <si>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</si>
  <si>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</si>
  <si>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</si>
  <si>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</si>
  <si>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</si>
  <si>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</si>
  <si>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</si>
  <si>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</si>
  <si>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</si>
  <si>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</si>
  <si>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</si>
  <si>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</si>
  <si>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</si>
  <si>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</si>
  <si>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</si>
  <si>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</si>
  <si>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</si>
  <si>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</si>
  <si>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</si>
  <si>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</si>
  <si>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</si>
  <si>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</si>
  <si>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</si>
  <si>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</si>
  <si>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tổng tiền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</si>
  <si>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</si>
  <si>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</si>
  <si>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</si>
  <si>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</si>
  <si>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</si>
  <si>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</si>
  <si>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</si>
  <si>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</si>
  <si>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</si>
  <si>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</si>
  <si>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</si>
  <si>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</si>
  <si>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</si>
  <si>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</si>
  <si>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</si>
  <si>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8% vat</t>
  </si>
  <si>
    <t>BẢNG CHI TIẾT CHỐT CÔNG NỢ ĐƠN HÀNG  THÁNG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</si>
</sst>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-* #,##0\ _₫_-;\-* #,##0\ _₫_-;_-* &quot;-&quot;??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0" fontId="0" fillId="0" borderId="0" xfId="0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2" fillId="0" borderId="6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8" fillId="0" borderId="1" xfId="1" applyNumberFormat="1" applyFont="1" applyBorder="1"/>
    <xf numFmtId="165" fontId="7" fillId="0" borderId="1" xfId="1" applyNumberFormat="1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0" fillId="2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right" vertical="center"/>
    </xf>
    <xf numFmtId="165" fontId="4" fillId="0" borderId="5" xfId="0" applyNumberFormat="1" applyFont="1" applyBorder="1"/>
    <xf numFmtId="0" fontId="0" fillId="0" borderId="1" xfId="0" applyFill="1" applyBorder="1"/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6" fillId="0" borderId="1" xfId="0" applyNumberFormat="1" applyFont="1" applyBorder="1"/>
    <xf numFmtId="165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165" fontId="18" fillId="5" borderId="1" xfId="1" applyNumberFormat="1" applyFont="1" applyFill="1" applyBorder="1" applyAlignment="1">
      <alignment vertical="center"/>
    </xf>
    <xf numFmtId="0" fontId="18" fillId="5" borderId="1" xfId="0" applyFont="1" applyFill="1" applyBorder="1"/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5" fontId="18" fillId="5" borderId="7" xfId="1" applyNumberFormat="1" applyFont="1" applyFill="1" applyBorder="1" applyAlignment="1">
      <alignment vertical="center"/>
    </xf>
    <xf numFmtId="0" fontId="18" fillId="5" borderId="0" xfId="0" applyFont="1" applyFill="1" applyBorder="1"/>
    <xf numFmtId="165" fontId="14" fillId="5" borderId="1" xfId="1" applyNumberFormat="1" applyFont="1" applyFill="1" applyBorder="1"/>
    <xf numFmtId="165" fontId="13" fillId="5" borderId="0" xfId="0" applyNumberFormat="1" applyFont="1" applyFill="1"/>
    <xf numFmtId="165" fontId="13" fillId="5" borderId="0" xfId="1" applyNumberFormat="1" applyFont="1" applyFill="1"/>
    <xf numFmtId="165" fontId="11" fillId="5" borderId="0" xfId="0" applyNumberFormat="1" applyFont="1" applyFill="1"/>
    <xf numFmtId="0" fontId="11" fillId="5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0" fillId="2" borderId="0" xfId="1" applyNumberFormat="1" applyFont="1" applyFill="1"/>
    <xf numFmtId="165" fontId="23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24" fillId="0" borderId="0" xfId="0" applyFont="1"/>
    <xf numFmtId="9" fontId="25" fillId="0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/>
    <xf numFmtId="165" fontId="24" fillId="0" borderId="1" xfId="0" applyNumberFormat="1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/>
    <xf numFmtId="165" fontId="24" fillId="0" borderId="5" xfId="0" applyNumberFormat="1" applyFont="1" applyFill="1" applyBorder="1"/>
    <xf numFmtId="0" fontId="26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4" fillId="0" borderId="0" xfId="0" applyNumberFormat="1" applyFont="1"/>
    <xf numFmtId="165" fontId="24" fillId="2" borderId="1" xfId="0" applyNumberFormat="1" applyFont="1" applyFill="1" applyBorder="1"/>
    <xf numFmtId="165" fontId="11" fillId="0" borderId="1" xfId="0" applyNumberFormat="1" applyFont="1" applyFill="1" applyBorder="1"/>
    <xf numFmtId="165" fontId="11" fillId="4" borderId="1" xfId="0" applyNumberFormat="1" applyFont="1" applyFill="1" applyBorder="1"/>
    <xf numFmtId="165" fontId="24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Comma 2" xfId="4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0"/>
  <sheetViews>
    <sheetView tabSelected="1" topLeftCell="A66" zoomScale="110" zoomScaleNormal="110" workbookViewId="0">
      <selection activeCell="AZ80" sqref="AZ80"/>
    </sheetView>
  </sheetViews>
  <sheetFormatPr defaultRowHeight="15" x14ac:dyDescent="0.25"/>
  <cols>
    <col min="1" max="1" width="7.85546875" customWidth="1"/>
    <col min="2" max="2" width="24.7109375" customWidth="1"/>
    <col min="3" max="3" width="10.42578125" style="22" hidden="1" customWidth="1"/>
    <col min="4" max="48" width="13" style="22" hidden="1" customWidth="1"/>
    <col min="49" max="49" width="9.140625" customWidth="1"/>
    <col min="50" max="50" width="14.7109375" style="4" customWidth="1"/>
    <col min="51" max="51" width="13.42578125" style="4" customWidth="1"/>
    <col min="52" max="53" width="14.28515625" style="4" customWidth="1"/>
    <col min="54" max="54" width="23" customWidth="1"/>
    <col min="55" max="55" width="15" bestFit="1" customWidth="1"/>
    <col min="56" max="56" width="17" bestFit="1" customWidth="1"/>
    <col min="57" max="58" width="15" bestFit="1" customWidth="1"/>
  </cols>
  <sheetData>
    <row r="1" spans="1:54" ht="10.5" hidden="1" customHeight="1" x14ac:dyDescent="0.25"/>
    <row r="2" spans="1:54" s="1" customFormat="1" ht="30" hidden="1" customHeight="1" x14ac:dyDescent="0.25">
      <c r="B2" s="120" t="s">
        <v>21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69"/>
    </row>
    <row r="3" spans="1:54" s="1" customFormat="1" ht="29.25" hidden="1" customHeight="1" x14ac:dyDescent="0.25">
      <c r="A3" s="119" t="s">
        <v>0</v>
      </c>
      <c r="B3" s="119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X3" s="5"/>
      <c r="AY3" s="5"/>
      <c r="AZ3" s="5"/>
      <c r="BA3" s="5"/>
    </row>
    <row r="4" spans="1:54" s="1" customFormat="1" ht="43.5" hidden="1" customHeight="1" x14ac:dyDescent="0.25">
      <c r="A4" s="119"/>
      <c r="B4" s="11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3" t="s">
        <v>2</v>
      </c>
      <c r="AX4" s="14" t="s">
        <v>13</v>
      </c>
      <c r="AY4" s="8" t="s">
        <v>18</v>
      </c>
      <c r="AZ4" s="9" t="s">
        <v>15</v>
      </c>
      <c r="BA4" s="9"/>
      <c r="BB4" s="13" t="s">
        <v>16</v>
      </c>
    </row>
    <row r="5" spans="1:54" s="1" customFormat="1" ht="25.5" hidden="1" customHeight="1" x14ac:dyDescent="0.25">
      <c r="A5" s="2">
        <v>1</v>
      </c>
      <c r="B5" s="15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7" t="e">
        <f>SUM(#REF!)</f>
        <v>#REF!</v>
      </c>
      <c r="AX5" s="5">
        <v>96566</v>
      </c>
      <c r="AY5" s="5">
        <f t="shared" ref="AY5:AY16" si="0">AX5/1.1</f>
        <v>87787.272727272721</v>
      </c>
      <c r="AZ5" s="5">
        <f t="shared" ref="AZ5:AZ16" si="1">AX5/1.1*0.91</f>
        <v>79886.418181818182</v>
      </c>
      <c r="BA5" s="5"/>
      <c r="BB5" s="6" t="e">
        <f t="shared" ref="BB5:BB16" si="2">AZ5*AW5</f>
        <v>#REF!</v>
      </c>
    </row>
    <row r="6" spans="1:54" s="1" customFormat="1" ht="24" hidden="1" customHeight="1" x14ac:dyDescent="0.25">
      <c r="A6" s="2">
        <v>2</v>
      </c>
      <c r="B6" s="15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" t="e">
        <f>SUM(#REF!)</f>
        <v>#REF!</v>
      </c>
      <c r="AX6" s="5">
        <v>104359</v>
      </c>
      <c r="AY6" s="5">
        <f t="shared" si="0"/>
        <v>94871.818181818177</v>
      </c>
      <c r="AZ6" s="5">
        <f t="shared" si="1"/>
        <v>86333.354545454538</v>
      </c>
      <c r="BA6" s="5"/>
      <c r="BB6" s="6" t="e">
        <f t="shared" si="2"/>
        <v>#REF!</v>
      </c>
    </row>
    <row r="7" spans="1:54" s="1" customFormat="1" ht="25.5" hidden="1" customHeight="1" x14ac:dyDescent="0.25">
      <c r="A7" s="2">
        <v>3</v>
      </c>
      <c r="B7" s="15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7" t="e">
        <f>SUM(#REF!)</f>
        <v>#REF!</v>
      </c>
      <c r="AX7" s="5">
        <v>122163</v>
      </c>
      <c r="AY7" s="5">
        <f t="shared" si="0"/>
        <v>111057.27272727272</v>
      </c>
      <c r="AZ7" s="5">
        <f t="shared" si="1"/>
        <v>101062.11818181818</v>
      </c>
      <c r="BA7" s="5"/>
      <c r="BB7" s="6" t="e">
        <f t="shared" si="2"/>
        <v>#REF!</v>
      </c>
    </row>
    <row r="8" spans="1:54" s="1" customFormat="1" ht="22.5" hidden="1" customHeight="1" x14ac:dyDescent="0.25">
      <c r="A8" s="2">
        <v>4</v>
      </c>
      <c r="B8" s="15" t="s">
        <v>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7" t="e">
        <f>SUM(#REF!)</f>
        <v>#REF!</v>
      </c>
      <c r="AX8" s="5">
        <v>71482</v>
      </c>
      <c r="AY8" s="5">
        <f t="shared" si="0"/>
        <v>64983.63636363636</v>
      </c>
      <c r="AZ8" s="5">
        <f t="shared" si="1"/>
        <v>59135.109090909093</v>
      </c>
      <c r="BA8" s="5"/>
      <c r="BB8" s="6" t="e">
        <f t="shared" si="2"/>
        <v>#REF!</v>
      </c>
    </row>
    <row r="9" spans="1:54" s="1" customFormat="1" ht="24" hidden="1" customHeight="1" x14ac:dyDescent="0.25">
      <c r="A9" s="2">
        <v>5</v>
      </c>
      <c r="B9" s="15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7" t="e">
        <f>SUM(#REF!)</f>
        <v>#REF!</v>
      </c>
      <c r="AX9" s="5">
        <v>115905</v>
      </c>
      <c r="AY9" s="5">
        <f t="shared" si="0"/>
        <v>105368.18181818181</v>
      </c>
      <c r="AZ9" s="5">
        <f t="shared" si="1"/>
        <v>95885.045454545456</v>
      </c>
      <c r="BA9" s="5"/>
      <c r="BB9" s="6" t="e">
        <f t="shared" si="2"/>
        <v>#REF!</v>
      </c>
    </row>
    <row r="10" spans="1:54" s="1" customFormat="1" ht="21.75" hidden="1" customHeight="1" x14ac:dyDescent="0.25">
      <c r="A10" s="2">
        <v>6</v>
      </c>
      <c r="B10" s="15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7" t="e">
        <f>SUM(#REF!)</f>
        <v>#REF!</v>
      </c>
      <c r="AX10" s="5">
        <v>54119</v>
      </c>
      <c r="AY10" s="5">
        <f t="shared" si="0"/>
        <v>49199.090909090904</v>
      </c>
      <c r="AZ10" s="5">
        <f t="shared" si="1"/>
        <v>44771.172727272722</v>
      </c>
      <c r="BA10" s="5"/>
      <c r="BB10" s="6" t="e">
        <f t="shared" si="2"/>
        <v>#REF!</v>
      </c>
    </row>
    <row r="11" spans="1:54" s="1" customFormat="1" ht="21.75" hidden="1" customHeight="1" x14ac:dyDescent="0.25">
      <c r="A11" s="2">
        <v>7</v>
      </c>
      <c r="B11" s="15" t="s">
        <v>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7" t="e">
        <f>SUM(#REF!)</f>
        <v>#REF!</v>
      </c>
      <c r="AX11" s="5">
        <v>48000</v>
      </c>
      <c r="AY11" s="5">
        <f t="shared" si="0"/>
        <v>43636.363636363632</v>
      </c>
      <c r="AZ11" s="5">
        <f t="shared" si="1"/>
        <v>39709.090909090904</v>
      </c>
      <c r="BA11" s="5"/>
      <c r="BB11" s="6" t="e">
        <f t="shared" si="2"/>
        <v>#REF!</v>
      </c>
    </row>
    <row r="12" spans="1:54" s="1" customFormat="1" ht="22.5" hidden="1" customHeight="1" x14ac:dyDescent="0.25">
      <c r="A12" s="2">
        <v>8</v>
      </c>
      <c r="B12" s="15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7" t="e">
        <f>SUM(#REF!)</f>
        <v>#REF!</v>
      </c>
      <c r="AX12" s="5">
        <v>44000</v>
      </c>
      <c r="AY12" s="5">
        <f t="shared" si="0"/>
        <v>40000</v>
      </c>
      <c r="AZ12" s="5">
        <f t="shared" si="1"/>
        <v>36400</v>
      </c>
      <c r="BA12" s="5"/>
      <c r="BB12" s="6" t="e">
        <f t="shared" si="2"/>
        <v>#REF!</v>
      </c>
    </row>
    <row r="13" spans="1:54" s="1" customFormat="1" ht="22.5" hidden="1" customHeight="1" x14ac:dyDescent="0.25">
      <c r="A13" s="2">
        <v>9</v>
      </c>
      <c r="B13" s="15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7" t="e">
        <f>SUM(#REF!)</f>
        <v>#REF!</v>
      </c>
      <c r="AX13" s="5">
        <v>82500</v>
      </c>
      <c r="AY13" s="5">
        <f t="shared" si="0"/>
        <v>75000</v>
      </c>
      <c r="AZ13" s="5">
        <f t="shared" si="1"/>
        <v>68250</v>
      </c>
      <c r="BA13" s="5"/>
      <c r="BB13" s="6" t="e">
        <f t="shared" si="2"/>
        <v>#REF!</v>
      </c>
    </row>
    <row r="14" spans="1:54" s="1" customFormat="1" ht="21" hidden="1" customHeight="1" x14ac:dyDescent="0.25">
      <c r="A14" s="2">
        <v>10</v>
      </c>
      <c r="B14" s="15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7" t="e">
        <f>SUM(#REF!)</f>
        <v>#REF!</v>
      </c>
      <c r="AX14" s="5">
        <v>89500</v>
      </c>
      <c r="AY14" s="5">
        <f t="shared" si="0"/>
        <v>81363.636363636353</v>
      </c>
      <c r="AZ14" s="5">
        <f t="shared" si="1"/>
        <v>74040.909090909088</v>
      </c>
      <c r="BA14" s="5"/>
      <c r="BB14" s="6" t="e">
        <f t="shared" si="2"/>
        <v>#REF!</v>
      </c>
    </row>
    <row r="15" spans="1:54" s="26" customFormat="1" ht="21" hidden="1" customHeight="1" x14ac:dyDescent="0.25">
      <c r="A15" s="2">
        <v>11</v>
      </c>
      <c r="B15" s="15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7" t="e">
        <f>SUM(#REF!)</f>
        <v>#REF!</v>
      </c>
      <c r="AX15" s="5">
        <v>144014</v>
      </c>
      <c r="AY15" s="5">
        <f t="shared" si="0"/>
        <v>130921.81818181818</v>
      </c>
      <c r="AZ15" s="5">
        <f t="shared" si="1"/>
        <v>119138.85454545454</v>
      </c>
      <c r="BA15" s="5"/>
      <c r="BB15" s="6" t="e">
        <f t="shared" si="2"/>
        <v>#REF!</v>
      </c>
    </row>
    <row r="16" spans="1:54" s="26" customFormat="1" ht="21" hidden="1" customHeight="1" x14ac:dyDescent="0.25">
      <c r="A16" s="2">
        <v>12</v>
      </c>
      <c r="B16" s="1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7" t="e">
        <f>SUM(#REF!)</f>
        <v>#REF!</v>
      </c>
      <c r="AX16" s="5">
        <v>237245</v>
      </c>
      <c r="AY16" s="5">
        <f t="shared" si="0"/>
        <v>215677.27272727271</v>
      </c>
      <c r="AZ16" s="5">
        <f t="shared" si="1"/>
        <v>196266.31818181818</v>
      </c>
      <c r="BA16" s="5"/>
      <c r="BB16" s="6" t="e">
        <f t="shared" si="2"/>
        <v>#REF!</v>
      </c>
    </row>
    <row r="17" spans="1:54" hidden="1" x14ac:dyDescent="0.25">
      <c r="A17" s="29"/>
      <c r="AZ17" s="27"/>
      <c r="BA17" s="27"/>
      <c r="BB17" s="28" t="e">
        <f>SUM(BB5:BB16)</f>
        <v>#REF!</v>
      </c>
    </row>
    <row r="18" spans="1:54" hidden="1" x14ac:dyDescent="0.25">
      <c r="AZ18" s="25" t="s">
        <v>17</v>
      </c>
      <c r="BA18" s="25"/>
      <c r="BB18" s="21" t="e">
        <f>BB17*0.1</f>
        <v>#REF!</v>
      </c>
    </row>
    <row r="19" spans="1:54" hidden="1" x14ac:dyDescent="0.25">
      <c r="AW19" s="22"/>
      <c r="AX19" s="23"/>
      <c r="AY19" s="23"/>
      <c r="AZ19" s="24" t="s">
        <v>19</v>
      </c>
      <c r="BA19" s="24"/>
      <c r="BB19" s="21" t="e">
        <f>SUM(BB17:BB18)</f>
        <v>#REF!</v>
      </c>
    </row>
    <row r="20" spans="1:54" hidden="1" x14ac:dyDescent="0.25"/>
    <row r="21" spans="1:54" ht="6.75" hidden="1" customHeight="1" x14ac:dyDescent="0.25"/>
    <row r="22" spans="1:54" ht="8.25" hidden="1" customHeight="1" x14ac:dyDescent="0.25"/>
    <row r="23" spans="1:54" ht="8.25" hidden="1" customHeight="1" x14ac:dyDescent="0.25"/>
    <row r="24" spans="1:54" ht="8.25" hidden="1" customHeight="1" x14ac:dyDescent="0.25"/>
    <row r="25" spans="1:54" hidden="1" x14ac:dyDescent="0.25"/>
    <row r="26" spans="1:54" s="1" customFormat="1" ht="30" hidden="1" customHeight="1" x14ac:dyDescent="0.25">
      <c r="B26" s="120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69"/>
    </row>
    <row r="27" spans="1:54" s="1" customFormat="1" ht="29.25" hidden="1" customHeight="1" x14ac:dyDescent="0.25">
      <c r="A27" s="119" t="s">
        <v>0</v>
      </c>
      <c r="B27" s="119" t="s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X27" s="5"/>
      <c r="AY27" s="5"/>
      <c r="AZ27" s="5"/>
      <c r="BA27" s="5"/>
    </row>
    <row r="28" spans="1:54" s="1" customFormat="1" ht="43.5" hidden="1" customHeight="1" x14ac:dyDescent="0.25">
      <c r="A28" s="119"/>
      <c r="B28" s="11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" t="s">
        <v>2</v>
      </c>
      <c r="AX28" s="14" t="s">
        <v>13</v>
      </c>
      <c r="AY28" s="8" t="s">
        <v>18</v>
      </c>
      <c r="AZ28" s="9" t="s">
        <v>15</v>
      </c>
      <c r="BA28" s="9"/>
      <c r="BB28" s="13" t="s">
        <v>16</v>
      </c>
    </row>
    <row r="29" spans="1:54" s="1" customFormat="1" ht="25.5" hidden="1" customHeight="1" x14ac:dyDescent="0.25">
      <c r="A29" s="2">
        <v>1</v>
      </c>
      <c r="B29" s="15" t="s">
        <v>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7" t="e">
        <f>SUM(#REF!)</f>
        <v>#REF!</v>
      </c>
      <c r="AX29" s="5">
        <v>96566</v>
      </c>
      <c r="AY29" s="5">
        <f t="shared" ref="AY29:AY40" si="3">AX29/1.1</f>
        <v>87787.272727272721</v>
      </c>
      <c r="AZ29" s="5">
        <f t="shared" ref="AZ29:AZ40" si="4">AX29/1.1*0.91</f>
        <v>79886.418181818182</v>
      </c>
      <c r="BA29" s="5"/>
      <c r="BB29" s="6" t="e">
        <f t="shared" ref="BB29:BB40" si="5">AZ29*AW29</f>
        <v>#REF!</v>
      </c>
    </row>
    <row r="30" spans="1:54" s="1" customFormat="1" ht="24" hidden="1" customHeight="1" x14ac:dyDescent="0.25">
      <c r="A30" s="2">
        <v>2</v>
      </c>
      <c r="B30" s="15" t="s">
        <v>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7" t="e">
        <f>SUM(#REF!)</f>
        <v>#REF!</v>
      </c>
      <c r="AX30" s="5">
        <v>104359</v>
      </c>
      <c r="AY30" s="5">
        <f t="shared" si="3"/>
        <v>94871.818181818177</v>
      </c>
      <c r="AZ30" s="5">
        <f t="shared" si="4"/>
        <v>86333.354545454538</v>
      </c>
      <c r="BA30" s="5"/>
      <c r="BB30" s="6" t="e">
        <f t="shared" si="5"/>
        <v>#REF!</v>
      </c>
    </row>
    <row r="31" spans="1:54" s="1" customFormat="1" ht="25.5" hidden="1" customHeight="1" x14ac:dyDescent="0.25">
      <c r="A31" s="2">
        <v>3</v>
      </c>
      <c r="B31" s="15" t="s">
        <v>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7" t="e">
        <f>SUM(#REF!)</f>
        <v>#REF!</v>
      </c>
      <c r="AX31" s="5">
        <v>122163</v>
      </c>
      <c r="AY31" s="5">
        <f t="shared" si="3"/>
        <v>111057.27272727272</v>
      </c>
      <c r="AZ31" s="5">
        <f t="shared" si="4"/>
        <v>101062.11818181818</v>
      </c>
      <c r="BA31" s="5"/>
      <c r="BB31" s="6" t="e">
        <f t="shared" si="5"/>
        <v>#REF!</v>
      </c>
    </row>
    <row r="32" spans="1:54" s="1" customFormat="1" ht="22.5" hidden="1" customHeight="1" x14ac:dyDescent="0.25">
      <c r="A32" s="2">
        <v>4</v>
      </c>
      <c r="B32" s="15" t="s">
        <v>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" t="e">
        <f>SUM(#REF!)</f>
        <v>#REF!</v>
      </c>
      <c r="AX32" s="5">
        <v>71482</v>
      </c>
      <c r="AY32" s="5">
        <f t="shared" si="3"/>
        <v>64983.63636363636</v>
      </c>
      <c r="AZ32" s="5">
        <f t="shared" si="4"/>
        <v>59135.109090909093</v>
      </c>
      <c r="BA32" s="5"/>
      <c r="BB32" s="6" t="e">
        <f t="shared" si="5"/>
        <v>#REF!</v>
      </c>
    </row>
    <row r="33" spans="1:54" s="1" customFormat="1" ht="24" hidden="1" customHeight="1" x14ac:dyDescent="0.25">
      <c r="A33" s="2">
        <v>5</v>
      </c>
      <c r="B33" s="15" t="s">
        <v>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" t="e">
        <f>SUM(#REF!)</f>
        <v>#REF!</v>
      </c>
      <c r="AX33" s="5">
        <v>115905</v>
      </c>
      <c r="AY33" s="5">
        <f t="shared" si="3"/>
        <v>105368.18181818181</v>
      </c>
      <c r="AZ33" s="5">
        <f t="shared" si="4"/>
        <v>95885.045454545456</v>
      </c>
      <c r="BA33" s="5"/>
      <c r="BB33" s="6" t="e">
        <f t="shared" si="5"/>
        <v>#REF!</v>
      </c>
    </row>
    <row r="34" spans="1:54" s="1" customFormat="1" ht="21.75" hidden="1" customHeight="1" x14ac:dyDescent="0.25">
      <c r="A34" s="2">
        <v>6</v>
      </c>
      <c r="B34" s="15" t="s">
        <v>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7" t="e">
        <f>SUM(#REF!)</f>
        <v>#REF!</v>
      </c>
      <c r="AX34" s="5">
        <v>54119</v>
      </c>
      <c r="AY34" s="5">
        <f t="shared" si="3"/>
        <v>49199.090909090904</v>
      </c>
      <c r="AZ34" s="5">
        <f t="shared" si="4"/>
        <v>44771.172727272722</v>
      </c>
      <c r="BA34" s="5"/>
      <c r="BB34" s="6" t="e">
        <f t="shared" si="5"/>
        <v>#REF!</v>
      </c>
    </row>
    <row r="35" spans="1:54" s="1" customFormat="1" ht="21.75" hidden="1" customHeight="1" x14ac:dyDescent="0.25">
      <c r="A35" s="2">
        <v>7</v>
      </c>
      <c r="B35" s="15" t="s">
        <v>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7" t="e">
        <f>SUM(#REF!)</f>
        <v>#REF!</v>
      </c>
      <c r="AX35" s="5">
        <v>48000</v>
      </c>
      <c r="AY35" s="5">
        <f t="shared" si="3"/>
        <v>43636.363636363632</v>
      </c>
      <c r="AZ35" s="5">
        <f t="shared" si="4"/>
        <v>39709.090909090904</v>
      </c>
      <c r="BA35" s="5"/>
      <c r="BB35" s="6" t="e">
        <f t="shared" si="5"/>
        <v>#REF!</v>
      </c>
    </row>
    <row r="36" spans="1:54" s="1" customFormat="1" ht="22.5" hidden="1" customHeight="1" x14ac:dyDescent="0.25">
      <c r="A36" s="2">
        <v>8</v>
      </c>
      <c r="B36" s="15" t="s">
        <v>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7" t="e">
        <f>SUM(#REF!)</f>
        <v>#REF!</v>
      </c>
      <c r="AX36" s="5">
        <v>44000</v>
      </c>
      <c r="AY36" s="5">
        <f t="shared" si="3"/>
        <v>40000</v>
      </c>
      <c r="AZ36" s="5">
        <f t="shared" si="4"/>
        <v>36400</v>
      </c>
      <c r="BA36" s="5"/>
      <c r="BB36" s="6" t="e">
        <f t="shared" si="5"/>
        <v>#REF!</v>
      </c>
    </row>
    <row r="37" spans="1:54" s="1" customFormat="1" ht="22.5" hidden="1" customHeight="1" x14ac:dyDescent="0.25">
      <c r="A37" s="2">
        <v>9</v>
      </c>
      <c r="B37" s="15" t="s">
        <v>10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7" t="e">
        <f>SUM(#REF!)</f>
        <v>#REF!</v>
      </c>
      <c r="AX37" s="5">
        <v>82500</v>
      </c>
      <c r="AY37" s="5">
        <f t="shared" si="3"/>
        <v>75000</v>
      </c>
      <c r="AZ37" s="5">
        <f t="shared" si="4"/>
        <v>68250</v>
      </c>
      <c r="BA37" s="5"/>
      <c r="BB37" s="6" t="e">
        <f t="shared" si="5"/>
        <v>#REF!</v>
      </c>
    </row>
    <row r="38" spans="1:54" s="1" customFormat="1" ht="21" hidden="1" customHeight="1" x14ac:dyDescent="0.25">
      <c r="A38" s="2">
        <v>10</v>
      </c>
      <c r="B38" s="15" t="s">
        <v>11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7" t="e">
        <f>SUM(#REF!)</f>
        <v>#REF!</v>
      </c>
      <c r="AX38" s="5">
        <v>89500</v>
      </c>
      <c r="AY38" s="5">
        <f t="shared" si="3"/>
        <v>81363.636363636353</v>
      </c>
      <c r="AZ38" s="5">
        <f t="shared" si="4"/>
        <v>74040.909090909088</v>
      </c>
      <c r="BA38" s="5"/>
      <c r="BB38" s="6" t="e">
        <f t="shared" si="5"/>
        <v>#REF!</v>
      </c>
    </row>
    <row r="39" spans="1:54" s="26" customFormat="1" ht="21" hidden="1" customHeight="1" x14ac:dyDescent="0.25">
      <c r="A39" s="2">
        <v>11</v>
      </c>
      <c r="B39" s="15" t="s">
        <v>22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7" t="e">
        <f>SUM(#REF!)</f>
        <v>#REF!</v>
      </c>
      <c r="AX39" s="5">
        <v>144014</v>
      </c>
      <c r="AY39" s="5">
        <f t="shared" si="3"/>
        <v>130921.81818181818</v>
      </c>
      <c r="AZ39" s="5">
        <f t="shared" si="4"/>
        <v>119138.85454545454</v>
      </c>
      <c r="BA39" s="5"/>
      <c r="BB39" s="6" t="e">
        <f t="shared" si="5"/>
        <v>#REF!</v>
      </c>
    </row>
    <row r="40" spans="1:54" s="26" customFormat="1" ht="21" hidden="1" customHeight="1" x14ac:dyDescent="0.25">
      <c r="A40" s="2">
        <v>12</v>
      </c>
      <c r="B40" s="15" t="s">
        <v>24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7" t="e">
        <f>SUM(#REF!)</f>
        <v>#REF!</v>
      </c>
      <c r="AX40" s="5">
        <v>237245</v>
      </c>
      <c r="AY40" s="5">
        <f t="shared" si="3"/>
        <v>215677.27272727271</v>
      </c>
      <c r="AZ40" s="5">
        <f t="shared" si="4"/>
        <v>196266.31818181818</v>
      </c>
      <c r="BA40" s="5"/>
      <c r="BB40" s="6" t="e">
        <f t="shared" si="5"/>
        <v>#REF!</v>
      </c>
    </row>
    <row r="41" spans="1:54" hidden="1" x14ac:dyDescent="0.25">
      <c r="A41" s="29"/>
      <c r="AZ41" s="27"/>
      <c r="BA41" s="27"/>
      <c r="BB41" s="28" t="e">
        <f>SUM(BB29:BB40)</f>
        <v>#REF!</v>
      </c>
    </row>
    <row r="42" spans="1:54" hidden="1" x14ac:dyDescent="0.25">
      <c r="AZ42" s="25" t="s">
        <v>17</v>
      </c>
      <c r="BA42" s="25"/>
      <c r="BB42" s="21" t="e">
        <f>BB41*0.1</f>
        <v>#REF!</v>
      </c>
    </row>
    <row r="43" spans="1:54" ht="18" hidden="1" customHeight="1" x14ac:dyDescent="0.25">
      <c r="AW43" s="22"/>
      <c r="AX43" s="23"/>
      <c r="AY43" s="23"/>
      <c r="AZ43" s="24" t="s">
        <v>19</v>
      </c>
      <c r="BA43" s="24"/>
      <c r="BB43" s="21" t="e">
        <f>SUM(BB41:BB42)</f>
        <v>#REF!</v>
      </c>
    </row>
    <row r="44" spans="1:54" ht="9" hidden="1" customHeight="1" x14ac:dyDescent="0.25"/>
    <row r="45" spans="1:54" ht="9" hidden="1" customHeight="1" x14ac:dyDescent="0.25"/>
    <row r="46" spans="1:54" s="1" customFormat="1" ht="30" hidden="1" customHeight="1" x14ac:dyDescent="0.25">
      <c r="B46" s="120" t="s">
        <v>21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69"/>
    </row>
    <row r="47" spans="1:54" s="1" customFormat="1" ht="29.25" hidden="1" customHeight="1" x14ac:dyDescent="0.25">
      <c r="A47" s="119" t="s">
        <v>0</v>
      </c>
      <c r="B47" s="119" t="s">
        <v>1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X47" s="5"/>
      <c r="AY47" s="5"/>
      <c r="AZ47" s="5"/>
      <c r="BA47" s="5"/>
    </row>
    <row r="48" spans="1:54" s="1" customFormat="1" ht="29.25" hidden="1" customHeight="1" x14ac:dyDescent="0.25">
      <c r="A48" s="119"/>
      <c r="B48" s="119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3" t="s">
        <v>2</v>
      </c>
      <c r="AX48" s="14" t="s">
        <v>13</v>
      </c>
      <c r="AY48" s="8" t="s">
        <v>18</v>
      </c>
      <c r="AZ48" s="9" t="s">
        <v>15</v>
      </c>
      <c r="BA48" s="9"/>
      <c r="BB48" s="13" t="s">
        <v>16</v>
      </c>
    </row>
    <row r="49" spans="1:54" s="1" customFormat="1" ht="25.5" hidden="1" customHeight="1" x14ac:dyDescent="0.25">
      <c r="A49" s="2">
        <v>1</v>
      </c>
      <c r="B49" s="15" t="s">
        <v>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7"/>
      <c r="AX49" s="5">
        <v>96566</v>
      </c>
      <c r="AY49" s="5">
        <f>AX49/1.1</f>
        <v>87787.272727272721</v>
      </c>
      <c r="AZ49" s="5">
        <f t="shared" ref="AZ49:AZ60" si="6">AX49/1.1*0.91</f>
        <v>79886.418181818182</v>
      </c>
      <c r="BA49" s="5"/>
      <c r="BB49" s="6">
        <f t="shared" ref="BB49:BB60" si="7">AZ49*AW49</f>
        <v>0</v>
      </c>
    </row>
    <row r="50" spans="1:54" s="1" customFormat="1" ht="24" hidden="1" customHeight="1" x14ac:dyDescent="0.25">
      <c r="A50" s="2">
        <v>2</v>
      </c>
      <c r="B50" s="15" t="s">
        <v>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7"/>
      <c r="AX50" s="5">
        <v>117926</v>
      </c>
      <c r="AY50" s="5">
        <f t="shared" ref="AY50:AY60" si="8">AX50/1.1</f>
        <v>107205.45454545453</v>
      </c>
      <c r="AZ50" s="5">
        <f t="shared" si="6"/>
        <v>97556.963636363624</v>
      </c>
      <c r="BA50" s="5"/>
      <c r="BB50" s="6">
        <f t="shared" si="7"/>
        <v>0</v>
      </c>
    </row>
    <row r="51" spans="1:54" s="1" customFormat="1" ht="25.5" hidden="1" customHeight="1" x14ac:dyDescent="0.25">
      <c r="A51" s="2">
        <v>3</v>
      </c>
      <c r="B51" s="15" t="s">
        <v>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7"/>
      <c r="AX51" s="5">
        <v>122163</v>
      </c>
      <c r="AY51" s="5">
        <f t="shared" si="8"/>
        <v>111057.27272727272</v>
      </c>
      <c r="AZ51" s="5">
        <f t="shared" si="6"/>
        <v>101062.11818181818</v>
      </c>
      <c r="BA51" s="5"/>
      <c r="BB51" s="6">
        <f t="shared" si="7"/>
        <v>0</v>
      </c>
    </row>
    <row r="52" spans="1:54" s="1" customFormat="1" ht="22.5" hidden="1" customHeight="1" x14ac:dyDescent="0.25">
      <c r="A52" s="2">
        <v>4</v>
      </c>
      <c r="B52" s="15" t="s">
        <v>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7"/>
      <c r="AX52" s="5">
        <v>80775</v>
      </c>
      <c r="AY52" s="5">
        <f t="shared" si="8"/>
        <v>73431.818181818177</v>
      </c>
      <c r="AZ52" s="5">
        <f t="shared" si="6"/>
        <v>66822.954545454544</v>
      </c>
      <c r="BA52" s="5"/>
      <c r="BB52" s="6">
        <f t="shared" si="7"/>
        <v>0</v>
      </c>
    </row>
    <row r="53" spans="1:54" s="1" customFormat="1" ht="24" hidden="1" customHeight="1" x14ac:dyDescent="0.25">
      <c r="A53" s="2">
        <v>5</v>
      </c>
      <c r="B53" s="15" t="s">
        <v>12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7"/>
      <c r="AX53" s="5">
        <v>130973</v>
      </c>
      <c r="AY53" s="5">
        <f t="shared" si="8"/>
        <v>119066.36363636363</v>
      </c>
      <c r="AZ53" s="5">
        <f t="shared" si="6"/>
        <v>108350.39090909091</v>
      </c>
      <c r="BA53" s="5"/>
      <c r="BB53" s="6">
        <f t="shared" si="7"/>
        <v>0</v>
      </c>
    </row>
    <row r="54" spans="1:54" s="1" customFormat="1" ht="21.75" hidden="1" customHeight="1" x14ac:dyDescent="0.25">
      <c r="A54" s="2">
        <v>6</v>
      </c>
      <c r="B54" s="15" t="s">
        <v>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7"/>
      <c r="AX54" s="5">
        <v>61155</v>
      </c>
      <c r="AY54" s="5">
        <f t="shared" si="8"/>
        <v>55595.454545454544</v>
      </c>
      <c r="AZ54" s="5">
        <f t="shared" si="6"/>
        <v>50591.86363636364</v>
      </c>
      <c r="BA54" s="5"/>
      <c r="BB54" s="6">
        <f t="shared" si="7"/>
        <v>0</v>
      </c>
    </row>
    <row r="55" spans="1:54" s="1" customFormat="1" ht="21.75" hidden="1" customHeight="1" x14ac:dyDescent="0.25">
      <c r="A55" s="2">
        <v>7</v>
      </c>
      <c r="B55" s="15" t="s">
        <v>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7"/>
      <c r="AX55" s="5">
        <v>55200</v>
      </c>
      <c r="AY55" s="5">
        <f t="shared" si="8"/>
        <v>50181.818181818177</v>
      </c>
      <c r="AZ55" s="5">
        <f t="shared" si="6"/>
        <v>45665.454545454544</v>
      </c>
      <c r="BA55" s="5"/>
      <c r="BB55" s="6">
        <f t="shared" si="7"/>
        <v>0</v>
      </c>
    </row>
    <row r="56" spans="1:54" s="1" customFormat="1" ht="22.5" hidden="1" customHeight="1" x14ac:dyDescent="0.25">
      <c r="A56" s="2">
        <v>8</v>
      </c>
      <c r="B56" s="15" t="s">
        <v>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7"/>
      <c r="AX56" s="5">
        <v>50600</v>
      </c>
      <c r="AY56" s="5">
        <f t="shared" si="8"/>
        <v>45999.999999999993</v>
      </c>
      <c r="AZ56" s="5">
        <f t="shared" si="6"/>
        <v>41859.999999999993</v>
      </c>
      <c r="BA56" s="5"/>
      <c r="BB56" s="6">
        <f t="shared" si="7"/>
        <v>0</v>
      </c>
    </row>
    <row r="57" spans="1:54" s="1" customFormat="1" ht="22.5" hidden="1" customHeight="1" x14ac:dyDescent="0.25">
      <c r="A57" s="2">
        <v>9</v>
      </c>
      <c r="B57" s="15" t="s">
        <v>10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7"/>
      <c r="AX57" s="5">
        <v>94875</v>
      </c>
      <c r="AY57" s="5">
        <f t="shared" si="8"/>
        <v>86250</v>
      </c>
      <c r="AZ57" s="5">
        <f t="shared" si="6"/>
        <v>78487.5</v>
      </c>
      <c r="BA57" s="5"/>
      <c r="BB57" s="6">
        <f t="shared" si="7"/>
        <v>0</v>
      </c>
    </row>
    <row r="58" spans="1:54" s="1" customFormat="1" ht="21" hidden="1" customHeight="1" x14ac:dyDescent="0.25">
      <c r="A58" s="2">
        <v>10</v>
      </c>
      <c r="B58" s="15" t="s">
        <v>11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7"/>
      <c r="AX58" s="5">
        <v>102925</v>
      </c>
      <c r="AY58" s="5">
        <f t="shared" si="8"/>
        <v>93568.181818181809</v>
      </c>
      <c r="AZ58" s="5">
        <f t="shared" si="6"/>
        <v>85147.045454545456</v>
      </c>
      <c r="BA58" s="5"/>
      <c r="BB58" s="6">
        <f t="shared" si="7"/>
        <v>0</v>
      </c>
    </row>
    <row r="59" spans="1:54" s="26" customFormat="1" ht="21" hidden="1" customHeight="1" x14ac:dyDescent="0.25">
      <c r="A59" s="2">
        <v>11</v>
      </c>
      <c r="B59" s="15" t="s">
        <v>22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7"/>
      <c r="AX59" s="5">
        <v>144014</v>
      </c>
      <c r="AY59" s="5">
        <f t="shared" si="8"/>
        <v>130921.81818181818</v>
      </c>
      <c r="AZ59" s="5">
        <f t="shared" si="6"/>
        <v>119138.85454545454</v>
      </c>
      <c r="BA59" s="5"/>
      <c r="BB59" s="6">
        <f t="shared" si="7"/>
        <v>0</v>
      </c>
    </row>
    <row r="60" spans="1:54" s="26" customFormat="1" ht="21" hidden="1" customHeight="1" x14ac:dyDescent="0.25">
      <c r="A60" s="2">
        <v>12</v>
      </c>
      <c r="B60" s="15" t="s">
        <v>24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7"/>
      <c r="AX60" s="5">
        <v>237245</v>
      </c>
      <c r="AY60" s="5">
        <f t="shared" si="8"/>
        <v>215677.27272727271</v>
      </c>
      <c r="AZ60" s="5">
        <f t="shared" si="6"/>
        <v>196266.31818181818</v>
      </c>
      <c r="BA60" s="5"/>
      <c r="BB60" s="6">
        <f t="shared" si="7"/>
        <v>0</v>
      </c>
    </row>
    <row r="61" spans="1:54" ht="18" hidden="1" customHeight="1" x14ac:dyDescent="0.25">
      <c r="A61" s="29"/>
      <c r="AZ61" s="27"/>
      <c r="BA61" s="27"/>
      <c r="BB61" s="32">
        <f>SUM(BB49:BB60)</f>
        <v>0</v>
      </c>
    </row>
    <row r="62" spans="1:54" ht="15.75" hidden="1" customHeight="1" x14ac:dyDescent="0.25">
      <c r="AZ62" s="25" t="s">
        <v>17</v>
      </c>
      <c r="BA62" s="25"/>
      <c r="BB62" s="31">
        <f>BB61*0.1</f>
        <v>0</v>
      </c>
    </row>
    <row r="63" spans="1:54" ht="15.75" hidden="1" customHeight="1" x14ac:dyDescent="0.25">
      <c r="AW63" s="22"/>
      <c r="AX63" s="23"/>
      <c r="AY63" s="23"/>
      <c r="AZ63" s="30" t="s">
        <v>19</v>
      </c>
      <c r="BA63" s="30"/>
      <c r="BB63" s="31">
        <f>SUM(BB61:BB62)</f>
        <v>0</v>
      </c>
    </row>
    <row r="65" spans="1:69" s="1" customFormat="1" ht="30" customHeight="1" x14ac:dyDescent="0.25">
      <c r="B65" s="72" t="s">
        <v>43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4"/>
      <c r="BA65" s="74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1" customFormat="1" ht="29.25" customHeight="1" x14ac:dyDescent="0.25">
      <c r="A66" s="119" t="s">
        <v>0</v>
      </c>
      <c r="B66" s="119" t="s">
        <v>1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X66" s="5"/>
      <c r="AY66" s="5"/>
      <c r="AZ66" s="5"/>
      <c r="BA66" s="5"/>
      <c r="BC66" s="4"/>
      <c r="BD66" s="4"/>
      <c r="BE66" s="4"/>
      <c r="BF66" s="4"/>
      <c r="BG66"/>
      <c r="BH66"/>
      <c r="BI66"/>
      <c r="BJ66"/>
      <c r="BK66"/>
      <c r="BL66"/>
      <c r="BM66"/>
      <c r="BN66"/>
      <c r="BO66"/>
      <c r="BP66"/>
      <c r="BQ66"/>
    </row>
    <row r="67" spans="1:69" s="1" customFormat="1" ht="28.5" customHeight="1" x14ac:dyDescent="0.25">
      <c r="A67" s="119"/>
      <c r="B67" s="119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3" t="s">
        <v>2</v>
      </c>
      <c r="AX67" s="14" t="s">
        <v>13</v>
      </c>
      <c r="AY67" s="8" t="s">
        <v>18</v>
      </c>
      <c r="AZ67" s="9" t="s">
        <v>15</v>
      </c>
      <c r="BA67" s="9"/>
      <c r="BB67" s="13" t="s">
        <v>16</v>
      </c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79" customFormat="1" ht="21.75" customHeight="1" x14ac:dyDescent="0.25">
      <c r="A68" s="75">
        <v>1</v>
      </c>
      <c r="B68" s="76" t="s">
        <v>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>
        <v>2</v>
      </c>
      <c r="T68" s="75"/>
      <c r="U68" s="75"/>
      <c r="V68" s="75"/>
      <c r="W68" s="75"/>
      <c r="X68" s="75">
        <v>2</v>
      </c>
      <c r="Y68" s="75"/>
      <c r="Z68" s="75"/>
      <c r="AA68" s="75"/>
      <c r="AB68" s="75"/>
      <c r="AC68" s="75"/>
      <c r="AD68" s="75"/>
      <c r="AE68" s="75">
        <v>2</v>
      </c>
      <c r="AF68" s="75">
        <v>2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>
        <v>2</v>
      </c>
      <c r="AS68" s="75"/>
      <c r="AT68" s="75">
        <v>2</v>
      </c>
      <c r="AU68" s="75"/>
      <c r="AV68" s="75"/>
      <c r="AW68" s="77">
        <f>71-3</f>
        <v>68</v>
      </c>
      <c r="AX68" s="78">
        <v>94810</v>
      </c>
      <c r="AY68" s="78">
        <f>AX68/1.1</f>
        <v>86190.909090909088</v>
      </c>
      <c r="AZ68" s="78">
        <f>AX68/1.1*0.91</f>
        <v>78433.727272727279</v>
      </c>
      <c r="BA68" s="78"/>
      <c r="BB68" s="118">
        <f>AW68*AZ68</f>
        <v>5333493.4545454551</v>
      </c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79" customFormat="1" ht="24" customHeight="1" x14ac:dyDescent="0.25">
      <c r="A69" s="75">
        <v>2</v>
      </c>
      <c r="B69" s="76" t="s">
        <v>4</v>
      </c>
      <c r="C69" s="75">
        <v>2</v>
      </c>
      <c r="D69" s="75"/>
      <c r="E69" s="75"/>
      <c r="F69" s="75">
        <v>2</v>
      </c>
      <c r="G69" s="75"/>
      <c r="H69" s="75"/>
      <c r="I69" s="75"/>
      <c r="J69" s="75"/>
      <c r="K69" s="75"/>
      <c r="L69" s="75"/>
      <c r="M69" s="75"/>
      <c r="N69" s="75"/>
      <c r="O69" s="75">
        <v>10</v>
      </c>
      <c r="P69" s="75">
        <v>5</v>
      </c>
      <c r="Q69" s="75"/>
      <c r="R69" s="75"/>
      <c r="S69" s="75">
        <v>2</v>
      </c>
      <c r="T69" s="75">
        <v>5</v>
      </c>
      <c r="U69" s="75">
        <v>5</v>
      </c>
      <c r="V69" s="75">
        <v>2</v>
      </c>
      <c r="W69" s="75">
        <v>2</v>
      </c>
      <c r="X69" s="75">
        <v>2</v>
      </c>
      <c r="Y69" s="75"/>
      <c r="Z69" s="75"/>
      <c r="AA69" s="75"/>
      <c r="AB69" s="75">
        <v>3</v>
      </c>
      <c r="AC69" s="75"/>
      <c r="AD69" s="75"/>
      <c r="AE69" s="75"/>
      <c r="AF69" s="75">
        <v>3</v>
      </c>
      <c r="AG69" s="75">
        <v>5</v>
      </c>
      <c r="AH69" s="75">
        <v>3</v>
      </c>
      <c r="AI69" s="75"/>
      <c r="AJ69" s="75">
        <v>3</v>
      </c>
      <c r="AK69" s="75"/>
      <c r="AL69" s="75">
        <v>3</v>
      </c>
      <c r="AM69" s="75">
        <v>3</v>
      </c>
      <c r="AN69" s="75"/>
      <c r="AO69" s="75"/>
      <c r="AP69" s="75"/>
      <c r="AQ69" s="75">
        <v>2</v>
      </c>
      <c r="AR69" s="75"/>
      <c r="AS69" s="75"/>
      <c r="AT69" s="75">
        <v>1</v>
      </c>
      <c r="AU69" s="75"/>
      <c r="AV69" s="75"/>
      <c r="AW69" s="77">
        <v>50</v>
      </c>
      <c r="AX69" s="78">
        <v>115781</v>
      </c>
      <c r="AY69" s="78">
        <f>AX69/1.1</f>
        <v>105255.45454545454</v>
      </c>
      <c r="AZ69" s="78">
        <f>AX69/1.1*0.91</f>
        <v>95782.463636363638</v>
      </c>
      <c r="BA69" s="78"/>
      <c r="BB69" s="118">
        <f t="shared" ref="BB69:BB88" si="9">AW69*AZ69</f>
        <v>4789123.1818181816</v>
      </c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79" customFormat="1" ht="25.5" customHeight="1" x14ac:dyDescent="0.25">
      <c r="A70" s="75">
        <v>3</v>
      </c>
      <c r="B70" s="76" t="s">
        <v>5</v>
      </c>
      <c r="C70" s="75">
        <v>4</v>
      </c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>
        <v>3</v>
      </c>
      <c r="N70" s="75"/>
      <c r="O70" s="75">
        <v>10</v>
      </c>
      <c r="P70" s="75">
        <v>5</v>
      </c>
      <c r="Q70" s="75">
        <v>3</v>
      </c>
      <c r="R70" s="75">
        <v>2</v>
      </c>
      <c r="S70" s="75">
        <v>2</v>
      </c>
      <c r="T70" s="75">
        <v>5</v>
      </c>
      <c r="U70" s="75">
        <v>5</v>
      </c>
      <c r="V70" s="75">
        <v>2</v>
      </c>
      <c r="W70" s="75">
        <v>2</v>
      </c>
      <c r="X70" s="75">
        <v>3</v>
      </c>
      <c r="Y70" s="75"/>
      <c r="Z70" s="75"/>
      <c r="AA70" s="75">
        <v>4</v>
      </c>
      <c r="AB70" s="75">
        <v>3</v>
      </c>
      <c r="AC70" s="75"/>
      <c r="AD70" s="75">
        <v>3</v>
      </c>
      <c r="AE70" s="75">
        <v>5</v>
      </c>
      <c r="AF70" s="75">
        <v>5</v>
      </c>
      <c r="AG70" s="75">
        <v>8</v>
      </c>
      <c r="AH70" s="75">
        <v>5</v>
      </c>
      <c r="AI70" s="75">
        <v>5</v>
      </c>
      <c r="AJ70" s="75">
        <v>4</v>
      </c>
      <c r="AK70" s="75"/>
      <c r="AL70" s="75"/>
      <c r="AM70" s="75"/>
      <c r="AN70" s="75">
        <v>2</v>
      </c>
      <c r="AO70" s="75"/>
      <c r="AP70" s="75">
        <v>8</v>
      </c>
      <c r="AQ70" s="75">
        <v>7</v>
      </c>
      <c r="AR70" s="75">
        <v>3</v>
      </c>
      <c r="AS70" s="75">
        <v>5</v>
      </c>
      <c r="AT70" s="75">
        <v>2</v>
      </c>
      <c r="AU70" s="75"/>
      <c r="AV70" s="75"/>
      <c r="AW70" s="77">
        <f>186-3</f>
        <v>183</v>
      </c>
      <c r="AX70" s="78">
        <v>119943</v>
      </c>
      <c r="AY70" s="78">
        <f t="shared" ref="AY70:AY86" si="10">AX70/1.1</f>
        <v>109039.0909090909</v>
      </c>
      <c r="AZ70" s="78">
        <f t="shared" ref="AZ70:AZ77" si="11">AX70/1.1*0.91</f>
        <v>99225.572727272724</v>
      </c>
      <c r="BA70" s="78"/>
      <c r="BB70" s="118">
        <f t="shared" si="9"/>
        <v>18158279.809090909</v>
      </c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79" customFormat="1" ht="22.5" customHeight="1" x14ac:dyDescent="0.25">
      <c r="A71" s="75">
        <v>4</v>
      </c>
      <c r="B71" s="76" t="s">
        <v>6</v>
      </c>
      <c r="C71" s="75">
        <v>5</v>
      </c>
      <c r="D71" s="75"/>
      <c r="E71" s="75"/>
      <c r="F71" s="75">
        <v>3</v>
      </c>
      <c r="G71" s="75"/>
      <c r="H71" s="75"/>
      <c r="I71" s="75">
        <v>3</v>
      </c>
      <c r="J71" s="75"/>
      <c r="K71" s="75"/>
      <c r="L71" s="75">
        <v>2</v>
      </c>
      <c r="M71" s="75">
        <v>3</v>
      </c>
      <c r="N71" s="75">
        <v>3</v>
      </c>
      <c r="O71" s="75">
        <v>10</v>
      </c>
      <c r="P71" s="75">
        <v>5</v>
      </c>
      <c r="Q71" s="75">
        <v>4</v>
      </c>
      <c r="R71" s="75"/>
      <c r="S71" s="75">
        <v>2</v>
      </c>
      <c r="T71" s="75">
        <v>5</v>
      </c>
      <c r="U71" s="75">
        <v>5</v>
      </c>
      <c r="V71" s="75">
        <v>2</v>
      </c>
      <c r="W71" s="75"/>
      <c r="X71" s="75">
        <v>3</v>
      </c>
      <c r="Y71" s="75"/>
      <c r="Z71" s="75"/>
      <c r="AA71" s="75">
        <v>5</v>
      </c>
      <c r="AB71" s="75">
        <v>4</v>
      </c>
      <c r="AC71" s="75">
        <v>4</v>
      </c>
      <c r="AD71" s="75">
        <v>3</v>
      </c>
      <c r="AE71" s="75">
        <v>10</v>
      </c>
      <c r="AF71" s="75">
        <v>10</v>
      </c>
      <c r="AG71" s="75">
        <v>10</v>
      </c>
      <c r="AH71" s="75">
        <v>3</v>
      </c>
      <c r="AI71" s="75">
        <v>3</v>
      </c>
      <c r="AJ71" s="75">
        <v>4</v>
      </c>
      <c r="AK71" s="75"/>
      <c r="AL71" s="75"/>
      <c r="AM71" s="75"/>
      <c r="AN71" s="75">
        <v>4</v>
      </c>
      <c r="AO71" s="75">
        <v>3</v>
      </c>
      <c r="AP71" s="75">
        <v>6</v>
      </c>
      <c r="AQ71" s="75">
        <v>6</v>
      </c>
      <c r="AR71" s="75">
        <v>3</v>
      </c>
      <c r="AS71" s="75"/>
      <c r="AT71" s="75">
        <v>2</v>
      </c>
      <c r="AU71" s="75">
        <v>5</v>
      </c>
      <c r="AV71" s="75"/>
      <c r="AW71" s="77">
        <v>132</v>
      </c>
      <c r="AX71" s="78">
        <v>79305</v>
      </c>
      <c r="AY71" s="78">
        <f t="shared" si="10"/>
        <v>72095.454545454544</v>
      </c>
      <c r="AZ71" s="78">
        <f t="shared" si="11"/>
        <v>65606.863636363632</v>
      </c>
      <c r="BA71" s="78"/>
      <c r="BB71" s="118">
        <f t="shared" si="9"/>
        <v>8660106</v>
      </c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79" customFormat="1" ht="24" customHeight="1" x14ac:dyDescent="0.25">
      <c r="A72" s="75">
        <v>5</v>
      </c>
      <c r="B72" s="76" t="s">
        <v>12</v>
      </c>
      <c r="C72" s="75">
        <v>3</v>
      </c>
      <c r="D72" s="75"/>
      <c r="E72" s="75"/>
      <c r="F72" s="75">
        <v>4</v>
      </c>
      <c r="G72" s="75"/>
      <c r="H72" s="75"/>
      <c r="I72" s="75"/>
      <c r="J72" s="75"/>
      <c r="K72" s="75">
        <v>3</v>
      </c>
      <c r="L72" s="75"/>
      <c r="M72" s="75"/>
      <c r="N72" s="75"/>
      <c r="O72" s="75">
        <v>10</v>
      </c>
      <c r="P72" s="75"/>
      <c r="Q72" s="75">
        <v>2</v>
      </c>
      <c r="R72" s="75"/>
      <c r="S72" s="75">
        <v>2</v>
      </c>
      <c r="T72" s="75"/>
      <c r="U72" s="75">
        <v>5</v>
      </c>
      <c r="V72" s="75">
        <v>2</v>
      </c>
      <c r="W72" s="75">
        <v>3</v>
      </c>
      <c r="X72" s="75">
        <v>2</v>
      </c>
      <c r="Y72" s="75"/>
      <c r="Z72" s="75"/>
      <c r="AA72" s="75">
        <v>4</v>
      </c>
      <c r="AB72" s="75">
        <v>3</v>
      </c>
      <c r="AC72" s="75">
        <v>3</v>
      </c>
      <c r="AD72" s="75"/>
      <c r="AE72" s="75">
        <v>10</v>
      </c>
      <c r="AF72" s="75">
        <v>8</v>
      </c>
      <c r="AG72" s="75">
        <v>8</v>
      </c>
      <c r="AH72" s="75">
        <v>2</v>
      </c>
      <c r="AI72" s="75"/>
      <c r="AJ72" s="75"/>
      <c r="AK72" s="75"/>
      <c r="AL72" s="75"/>
      <c r="AM72" s="75">
        <v>2</v>
      </c>
      <c r="AN72" s="75"/>
      <c r="AO72" s="75"/>
      <c r="AP72" s="75">
        <v>3</v>
      </c>
      <c r="AQ72" s="75"/>
      <c r="AR72" s="75"/>
      <c r="AS72" s="75">
        <v>4</v>
      </c>
      <c r="AT72" s="75">
        <v>2</v>
      </c>
      <c r="AU72" s="75"/>
      <c r="AV72" s="75"/>
      <c r="AW72" s="77">
        <v>83</v>
      </c>
      <c r="AX72" s="78">
        <v>128591</v>
      </c>
      <c r="AY72" s="78">
        <f>AX72/1.1</f>
        <v>116900.90909090909</v>
      </c>
      <c r="AZ72" s="78">
        <f t="shared" si="11"/>
        <v>106379.82727272727</v>
      </c>
      <c r="BA72" s="78"/>
      <c r="BB72" s="118">
        <f t="shared" si="9"/>
        <v>8829525.663636364</v>
      </c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79" customFormat="1" ht="21.75" customHeight="1" x14ac:dyDescent="0.25">
      <c r="A73" s="75">
        <v>6</v>
      </c>
      <c r="B73" s="76" t="s">
        <v>7</v>
      </c>
      <c r="C73" s="75"/>
      <c r="D73" s="75"/>
      <c r="E73" s="75"/>
      <c r="F73" s="75">
        <v>3</v>
      </c>
      <c r="G73" s="75"/>
      <c r="H73" s="75"/>
      <c r="I73" s="75">
        <v>3</v>
      </c>
      <c r="J73" s="75"/>
      <c r="K73" s="75"/>
      <c r="L73" s="75">
        <v>3</v>
      </c>
      <c r="M73" s="75"/>
      <c r="N73" s="75">
        <v>2</v>
      </c>
      <c r="O73" s="75">
        <v>10</v>
      </c>
      <c r="P73" s="75">
        <v>5</v>
      </c>
      <c r="Q73" s="75"/>
      <c r="R73" s="75"/>
      <c r="S73" s="75">
        <v>2</v>
      </c>
      <c r="T73" s="75">
        <v>5</v>
      </c>
      <c r="U73" s="75">
        <v>5</v>
      </c>
      <c r="V73" s="75">
        <v>2</v>
      </c>
      <c r="W73" s="75"/>
      <c r="X73" s="75">
        <v>2</v>
      </c>
      <c r="Y73" s="75"/>
      <c r="Z73" s="75"/>
      <c r="AA73" s="75">
        <v>5</v>
      </c>
      <c r="AB73" s="75">
        <v>3</v>
      </c>
      <c r="AC73" s="75">
        <v>2</v>
      </c>
      <c r="AD73" s="75">
        <v>3</v>
      </c>
      <c r="AE73" s="75"/>
      <c r="AF73" s="75">
        <v>2</v>
      </c>
      <c r="AG73" s="75">
        <v>2</v>
      </c>
      <c r="AH73" s="75"/>
      <c r="AI73" s="75">
        <v>2</v>
      </c>
      <c r="AJ73" s="75"/>
      <c r="AK73" s="75"/>
      <c r="AL73" s="75"/>
      <c r="AM73" s="75"/>
      <c r="AN73" s="75">
        <v>3</v>
      </c>
      <c r="AO73" s="75"/>
      <c r="AP73" s="75"/>
      <c r="AQ73" s="75">
        <v>2</v>
      </c>
      <c r="AR73" s="75"/>
      <c r="AS73" s="75"/>
      <c r="AT73" s="75">
        <v>2</v>
      </c>
      <c r="AU73" s="75"/>
      <c r="AV73" s="75"/>
      <c r="AW73" s="77">
        <v>57</v>
      </c>
      <c r="AX73" s="78">
        <v>60043</v>
      </c>
      <c r="AY73" s="78">
        <f t="shared" si="10"/>
        <v>54584.545454545449</v>
      </c>
      <c r="AZ73" s="78">
        <f t="shared" si="11"/>
        <v>49671.936363636363</v>
      </c>
      <c r="BA73" s="78"/>
      <c r="BB73" s="118">
        <f t="shared" si="9"/>
        <v>2831300.3727272726</v>
      </c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79" customFormat="1" ht="21.75" customHeight="1" x14ac:dyDescent="0.25">
      <c r="A74" s="75">
        <v>7</v>
      </c>
      <c r="B74" s="76" t="s">
        <v>8</v>
      </c>
      <c r="C74" s="75"/>
      <c r="D74" s="75">
        <v>4</v>
      </c>
      <c r="E74" s="75"/>
      <c r="F74" s="75">
        <v>3</v>
      </c>
      <c r="G74" s="75">
        <v>1</v>
      </c>
      <c r="H74" s="75">
        <v>2</v>
      </c>
      <c r="I74" s="75"/>
      <c r="J74" s="75"/>
      <c r="K74" s="75"/>
      <c r="L74" s="75"/>
      <c r="M74" s="75"/>
      <c r="N74" s="75"/>
      <c r="O74" s="75">
        <v>10</v>
      </c>
      <c r="P74" s="75">
        <v>5</v>
      </c>
      <c r="Q74" s="75"/>
      <c r="R74" s="75">
        <v>3</v>
      </c>
      <c r="S74" s="75">
        <v>2</v>
      </c>
      <c r="T74" s="75"/>
      <c r="U74" s="75">
        <v>5</v>
      </c>
      <c r="V74" s="75">
        <v>2</v>
      </c>
      <c r="W74" s="75"/>
      <c r="X74" s="75">
        <v>3</v>
      </c>
      <c r="Y74" s="75"/>
      <c r="Z74" s="75"/>
      <c r="AA74" s="75"/>
      <c r="AB74" s="75"/>
      <c r="AC74" s="75"/>
      <c r="AD74" s="75"/>
      <c r="AE74" s="75"/>
      <c r="AF74" s="75"/>
      <c r="AG74" s="75">
        <v>2</v>
      </c>
      <c r="AH74" s="75"/>
      <c r="AI74" s="75">
        <v>2</v>
      </c>
      <c r="AJ74" s="75">
        <v>2</v>
      </c>
      <c r="AK74" s="75"/>
      <c r="AL74" s="75">
        <v>3</v>
      </c>
      <c r="AM74" s="75">
        <v>4</v>
      </c>
      <c r="AN74" s="75"/>
      <c r="AO74" s="75">
        <v>3</v>
      </c>
      <c r="AP74" s="75">
        <v>4</v>
      </c>
      <c r="AQ74" s="75">
        <v>5</v>
      </c>
      <c r="AR74" s="75"/>
      <c r="AS74" s="75"/>
      <c r="AT74" s="75">
        <v>2</v>
      </c>
      <c r="AU74" s="75"/>
      <c r="AV74" s="75"/>
      <c r="AW74" s="77">
        <f>100-3</f>
        <v>97</v>
      </c>
      <c r="AX74" s="78">
        <v>54198</v>
      </c>
      <c r="AY74" s="78">
        <f t="shared" si="10"/>
        <v>49270.909090909088</v>
      </c>
      <c r="AZ74" s="78">
        <f t="shared" si="11"/>
        <v>44836.527272727275</v>
      </c>
      <c r="BA74" s="78"/>
      <c r="BB74" s="118">
        <f t="shared" si="9"/>
        <v>4349143.1454545455</v>
      </c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79" customFormat="1" ht="22.5" customHeight="1" x14ac:dyDescent="0.25">
      <c r="A75" s="75">
        <v>8</v>
      </c>
      <c r="B75" s="76" t="s">
        <v>9</v>
      </c>
      <c r="C75" s="75"/>
      <c r="D75" s="75"/>
      <c r="E75" s="75"/>
      <c r="F75" s="75"/>
      <c r="G75" s="75"/>
      <c r="H75" s="75">
        <v>2</v>
      </c>
      <c r="I75" s="75">
        <v>3</v>
      </c>
      <c r="J75" s="75"/>
      <c r="K75" s="75">
        <v>4</v>
      </c>
      <c r="L75" s="75"/>
      <c r="M75" s="75"/>
      <c r="N75" s="75"/>
      <c r="O75" s="75">
        <v>10</v>
      </c>
      <c r="P75" s="75"/>
      <c r="Q75" s="75"/>
      <c r="R75" s="75"/>
      <c r="S75" s="75">
        <v>2</v>
      </c>
      <c r="T75" s="75"/>
      <c r="U75" s="75">
        <v>5</v>
      </c>
      <c r="V75" s="75">
        <v>2</v>
      </c>
      <c r="W75" s="75"/>
      <c r="X75" s="75">
        <v>2</v>
      </c>
      <c r="Y75" s="75"/>
      <c r="Z75" s="75"/>
      <c r="AA75" s="75"/>
      <c r="AB75" s="75"/>
      <c r="AC75" s="75">
        <v>4</v>
      </c>
      <c r="AD75" s="75">
        <v>4</v>
      </c>
      <c r="AE75" s="75">
        <v>3</v>
      </c>
      <c r="AF75" s="75">
        <v>4</v>
      </c>
      <c r="AG75" s="75"/>
      <c r="AH75" s="75"/>
      <c r="AI75" s="75"/>
      <c r="AJ75" s="75">
        <v>3</v>
      </c>
      <c r="AK75" s="75"/>
      <c r="AL75" s="75"/>
      <c r="AM75" s="75"/>
      <c r="AN75" s="75"/>
      <c r="AO75" s="75">
        <v>2</v>
      </c>
      <c r="AP75" s="75">
        <v>4</v>
      </c>
      <c r="AQ75" s="75">
        <v>3</v>
      </c>
      <c r="AR75" s="75">
        <v>2</v>
      </c>
      <c r="AS75" s="75"/>
      <c r="AT75" s="75">
        <v>2</v>
      </c>
      <c r="AU75" s="75"/>
      <c r="AV75" s="75"/>
      <c r="AW75" s="77">
        <f>68-3</f>
        <v>65</v>
      </c>
      <c r="AX75" s="78">
        <v>49680</v>
      </c>
      <c r="AY75" s="78">
        <f t="shared" si="10"/>
        <v>45163.63636363636</v>
      </c>
      <c r="AZ75" s="78">
        <f t="shared" si="11"/>
        <v>41098.909090909088</v>
      </c>
      <c r="BA75" s="78"/>
      <c r="BB75" s="118">
        <f t="shared" si="9"/>
        <v>2671429.0909090908</v>
      </c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1:69" s="79" customFormat="1" ht="22.5" hidden="1" customHeight="1" x14ac:dyDescent="0.25">
      <c r="A76" s="75">
        <v>9</v>
      </c>
      <c r="B76" s="76" t="s">
        <v>10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7"/>
      <c r="AX76" s="78">
        <v>103414</v>
      </c>
      <c r="AY76" s="78">
        <f t="shared" si="10"/>
        <v>94012.727272727265</v>
      </c>
      <c r="AZ76" s="78">
        <f t="shared" si="11"/>
        <v>85551.581818181818</v>
      </c>
      <c r="BA76" s="78"/>
      <c r="BB76" s="118">
        <f t="shared" si="9"/>
        <v>0</v>
      </c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1:69" s="79" customFormat="1" ht="21" hidden="1" customHeight="1" x14ac:dyDescent="0.25">
      <c r="A77" s="75">
        <v>10</v>
      </c>
      <c r="B77" s="76" t="s">
        <v>11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7"/>
      <c r="AX77" s="78">
        <v>112188</v>
      </c>
      <c r="AY77" s="78">
        <f t="shared" si="10"/>
        <v>101989.0909090909</v>
      </c>
      <c r="AZ77" s="78">
        <f t="shared" si="11"/>
        <v>92810.072727272724</v>
      </c>
      <c r="BA77" s="78"/>
      <c r="BB77" s="118">
        <f t="shared" si="9"/>
        <v>0</v>
      </c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1:69" s="84" customFormat="1" ht="21" hidden="1" customHeight="1" x14ac:dyDescent="0.25">
      <c r="A78" s="80">
        <v>9</v>
      </c>
      <c r="B78" s="81" t="s">
        <v>22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2"/>
      <c r="AX78" s="83">
        <v>144014</v>
      </c>
      <c r="AY78" s="83">
        <f t="shared" si="10"/>
        <v>130921.81818181818</v>
      </c>
      <c r="AZ78" s="83">
        <f t="shared" ref="AZ78:AZ79" si="12">AX78/1.1*0.91</f>
        <v>119138.85454545454</v>
      </c>
      <c r="BA78" s="83"/>
      <c r="BB78" s="118">
        <f t="shared" si="9"/>
        <v>0</v>
      </c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1:69" s="79" customFormat="1" ht="23.25" hidden="1" customHeight="1" x14ac:dyDescent="0.25">
      <c r="A79" s="75">
        <v>10</v>
      </c>
      <c r="B79" s="76" t="s">
        <v>24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7"/>
      <c r="AX79" s="78">
        <v>237245</v>
      </c>
      <c r="AY79" s="78">
        <f t="shared" si="10"/>
        <v>215677.27272727271</v>
      </c>
      <c r="AZ79" s="78">
        <f t="shared" si="12"/>
        <v>196266.31818181818</v>
      </c>
      <c r="BA79" s="78"/>
      <c r="BB79" s="118">
        <f t="shared" si="9"/>
        <v>0</v>
      </c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79" customFormat="1" ht="23.25" customHeight="1" x14ac:dyDescent="0.25">
      <c r="A80" s="75">
        <v>11</v>
      </c>
      <c r="B80" s="76" t="s">
        <v>35</v>
      </c>
      <c r="C80" s="75">
        <v>5</v>
      </c>
      <c r="D80" s="75">
        <v>5</v>
      </c>
      <c r="E80" s="75">
        <v>5</v>
      </c>
      <c r="F80" s="75">
        <v>5</v>
      </c>
      <c r="G80" s="75">
        <v>5</v>
      </c>
      <c r="H80" s="75">
        <v>5</v>
      </c>
      <c r="I80" s="75">
        <v>5</v>
      </c>
      <c r="J80" s="75">
        <v>5</v>
      </c>
      <c r="K80" s="75">
        <v>5</v>
      </c>
      <c r="L80" s="75">
        <v>5</v>
      </c>
      <c r="M80" s="75">
        <v>5</v>
      </c>
      <c r="N80" s="75">
        <v>5</v>
      </c>
      <c r="O80" s="75"/>
      <c r="P80" s="75"/>
      <c r="Q80" s="75">
        <v>5</v>
      </c>
      <c r="R80" s="75">
        <v>5</v>
      </c>
      <c r="S80" s="75">
        <v>3</v>
      </c>
      <c r="T80" s="75"/>
      <c r="U80" s="75"/>
      <c r="V80" s="75">
        <v>3</v>
      </c>
      <c r="W80" s="75"/>
      <c r="X80" s="75">
        <v>2</v>
      </c>
      <c r="Y80" s="75">
        <v>5</v>
      </c>
      <c r="Z80" s="75">
        <v>5</v>
      </c>
      <c r="AA80" s="75">
        <v>2</v>
      </c>
      <c r="AB80" s="75">
        <v>5</v>
      </c>
      <c r="AC80" s="75"/>
      <c r="AD80" s="75">
        <v>5</v>
      </c>
      <c r="AE80" s="75"/>
      <c r="AF80" s="75"/>
      <c r="AG80" s="75">
        <v>5</v>
      </c>
      <c r="AH80" s="75"/>
      <c r="AI80" s="75">
        <v>5</v>
      </c>
      <c r="AJ80" s="75"/>
      <c r="AK80" s="75">
        <v>5</v>
      </c>
      <c r="AL80" s="75">
        <v>5</v>
      </c>
      <c r="AM80" s="75"/>
      <c r="AN80" s="75">
        <v>3</v>
      </c>
      <c r="AO80" s="75">
        <v>5</v>
      </c>
      <c r="AP80" s="75">
        <v>4</v>
      </c>
      <c r="AQ80" s="75">
        <v>5</v>
      </c>
      <c r="AR80" s="75"/>
      <c r="AS80" s="75">
        <v>5</v>
      </c>
      <c r="AT80" s="75">
        <v>3</v>
      </c>
      <c r="AU80" s="75"/>
      <c r="AV80" s="75"/>
      <c r="AW80" s="77">
        <f>136-3</f>
        <v>133</v>
      </c>
      <c r="AX80" s="78">
        <v>64152</v>
      </c>
      <c r="AY80" s="78">
        <f t="shared" si="10"/>
        <v>58319.999999999993</v>
      </c>
      <c r="AZ80" s="78">
        <f>AX80/1.1*0.91</f>
        <v>53071.199999999997</v>
      </c>
      <c r="BA80" s="78"/>
      <c r="BB80" s="118">
        <f t="shared" si="9"/>
        <v>7058469.5999999996</v>
      </c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1:69" s="79" customFormat="1" ht="23.25" customHeight="1" x14ac:dyDescent="0.25">
      <c r="A81" s="75"/>
      <c r="B81" s="76" t="s">
        <v>10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7">
        <v>5</v>
      </c>
      <c r="AX81" s="78">
        <v>101534</v>
      </c>
      <c r="AY81" s="78">
        <f t="shared" si="10"/>
        <v>92303.636363636353</v>
      </c>
      <c r="AZ81" s="78">
        <f>AX81/1.1*0.91</f>
        <v>83996.309090909082</v>
      </c>
      <c r="BA81" s="78"/>
      <c r="BB81" s="118">
        <f t="shared" si="9"/>
        <v>419981.54545454541</v>
      </c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1:69" s="79" customFormat="1" ht="23.25" customHeight="1" x14ac:dyDescent="0.25">
      <c r="A82" s="75">
        <v>12</v>
      </c>
      <c r="B82" s="76" t="s">
        <v>36</v>
      </c>
      <c r="C82" s="75">
        <v>5</v>
      </c>
      <c r="D82" s="75">
        <v>5</v>
      </c>
      <c r="E82" s="75">
        <v>5</v>
      </c>
      <c r="F82" s="75">
        <v>5</v>
      </c>
      <c r="G82" s="75">
        <v>5</v>
      </c>
      <c r="H82" s="75">
        <v>3</v>
      </c>
      <c r="I82" s="75">
        <v>5</v>
      </c>
      <c r="J82" s="75">
        <v>5</v>
      </c>
      <c r="K82" s="75">
        <v>5</v>
      </c>
      <c r="L82" s="75">
        <v>5</v>
      </c>
      <c r="M82" s="75">
        <v>5</v>
      </c>
      <c r="N82" s="75">
        <v>5</v>
      </c>
      <c r="O82" s="75"/>
      <c r="P82" s="75"/>
      <c r="Q82" s="75">
        <v>5</v>
      </c>
      <c r="R82" s="75">
        <v>5</v>
      </c>
      <c r="S82" s="75">
        <v>3</v>
      </c>
      <c r="T82" s="75"/>
      <c r="U82" s="75"/>
      <c r="V82" s="75">
        <v>3</v>
      </c>
      <c r="W82" s="75"/>
      <c r="X82" s="75">
        <v>3</v>
      </c>
      <c r="Y82" s="75">
        <v>5</v>
      </c>
      <c r="Z82" s="75">
        <v>5</v>
      </c>
      <c r="AA82" s="75"/>
      <c r="AB82" s="75">
        <v>5</v>
      </c>
      <c r="AC82" s="75"/>
      <c r="AD82" s="75">
        <v>5</v>
      </c>
      <c r="AE82" s="75"/>
      <c r="AF82" s="75"/>
      <c r="AG82" s="75">
        <v>5</v>
      </c>
      <c r="AH82" s="75"/>
      <c r="AI82" s="75">
        <v>5</v>
      </c>
      <c r="AJ82" s="75"/>
      <c r="AK82" s="75">
        <v>5</v>
      </c>
      <c r="AL82" s="75">
        <v>5</v>
      </c>
      <c r="AM82" s="75">
        <v>3</v>
      </c>
      <c r="AN82" s="75">
        <v>2</v>
      </c>
      <c r="AO82" s="75">
        <v>5</v>
      </c>
      <c r="AP82" s="75"/>
      <c r="AQ82" s="75">
        <v>5</v>
      </c>
      <c r="AR82" s="75"/>
      <c r="AS82" s="75">
        <v>5</v>
      </c>
      <c r="AT82" s="75">
        <v>3</v>
      </c>
      <c r="AU82" s="75">
        <v>2</v>
      </c>
      <c r="AV82" s="75"/>
      <c r="AW82" s="77">
        <v>90</v>
      </c>
      <c r="AX82" s="78">
        <v>65934</v>
      </c>
      <c r="AY82" s="78">
        <f t="shared" si="10"/>
        <v>59939.999999999993</v>
      </c>
      <c r="AZ82" s="78">
        <f t="shared" ref="AZ82:AZ86" si="13">AX82/1.1*0.91</f>
        <v>54545.399999999994</v>
      </c>
      <c r="BA82" s="78"/>
      <c r="BB82" s="118">
        <f t="shared" si="9"/>
        <v>4909085.9999999991</v>
      </c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</row>
    <row r="83" spans="1:69" s="79" customFormat="1" ht="23.25" customHeight="1" x14ac:dyDescent="0.25">
      <c r="A83" s="75">
        <v>13</v>
      </c>
      <c r="B83" s="76" t="s">
        <v>40</v>
      </c>
      <c r="C83" s="75">
        <v>5</v>
      </c>
      <c r="D83" s="75">
        <v>5</v>
      </c>
      <c r="E83" s="75">
        <v>5</v>
      </c>
      <c r="F83" s="75">
        <v>5</v>
      </c>
      <c r="G83" s="75">
        <v>5</v>
      </c>
      <c r="H83" s="75">
        <v>5</v>
      </c>
      <c r="I83" s="75">
        <v>5</v>
      </c>
      <c r="J83" s="75">
        <v>5</v>
      </c>
      <c r="K83" s="75">
        <v>5</v>
      </c>
      <c r="L83" s="75">
        <v>5</v>
      </c>
      <c r="M83" s="75">
        <v>5</v>
      </c>
      <c r="N83" s="75">
        <v>5</v>
      </c>
      <c r="O83" s="75"/>
      <c r="P83" s="75"/>
      <c r="Q83" s="75">
        <v>5</v>
      </c>
      <c r="R83" s="75">
        <v>5</v>
      </c>
      <c r="S83" s="75">
        <v>3</v>
      </c>
      <c r="T83" s="75"/>
      <c r="U83" s="75"/>
      <c r="V83" s="75">
        <v>3</v>
      </c>
      <c r="W83" s="75"/>
      <c r="X83" s="75">
        <v>3</v>
      </c>
      <c r="Y83" s="75">
        <v>5</v>
      </c>
      <c r="Z83" s="75">
        <v>5</v>
      </c>
      <c r="AA83" s="75"/>
      <c r="AB83" s="75">
        <v>5</v>
      </c>
      <c r="AC83" s="75"/>
      <c r="AD83" s="75"/>
      <c r="AE83" s="75"/>
      <c r="AF83" s="75"/>
      <c r="AG83" s="75">
        <v>5</v>
      </c>
      <c r="AH83" s="75"/>
      <c r="AI83" s="75">
        <v>5</v>
      </c>
      <c r="AJ83" s="75"/>
      <c r="AK83" s="75">
        <v>5</v>
      </c>
      <c r="AL83" s="75">
        <v>5</v>
      </c>
      <c r="AM83" s="75">
        <v>3</v>
      </c>
      <c r="AN83" s="75"/>
      <c r="AO83" s="75">
        <v>5</v>
      </c>
      <c r="AP83" s="75">
        <v>3</v>
      </c>
      <c r="AQ83" s="75"/>
      <c r="AR83" s="75">
        <v>2</v>
      </c>
      <c r="AS83" s="75">
        <v>5</v>
      </c>
      <c r="AT83" s="75">
        <v>3</v>
      </c>
      <c r="AU83" s="75"/>
      <c r="AV83" s="75"/>
      <c r="AW83" s="77">
        <f>83-3</f>
        <v>80</v>
      </c>
      <c r="AX83" s="78">
        <v>76626</v>
      </c>
      <c r="AY83" s="78">
        <f t="shared" si="10"/>
        <v>69660</v>
      </c>
      <c r="AZ83" s="78">
        <f t="shared" si="13"/>
        <v>63390.6</v>
      </c>
      <c r="BA83" s="78"/>
      <c r="BB83" s="118">
        <f t="shared" si="9"/>
        <v>5071248</v>
      </c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</row>
    <row r="84" spans="1:69" s="79" customFormat="1" ht="23.25" customHeight="1" x14ac:dyDescent="0.25">
      <c r="A84" s="75">
        <v>14</v>
      </c>
      <c r="B84" s="76" t="s">
        <v>37</v>
      </c>
      <c r="C84" s="75">
        <v>5</v>
      </c>
      <c r="D84" s="75">
        <v>5</v>
      </c>
      <c r="E84" s="75">
        <v>5</v>
      </c>
      <c r="F84" s="75">
        <v>5</v>
      </c>
      <c r="G84" s="75">
        <v>5</v>
      </c>
      <c r="H84" s="75">
        <v>5</v>
      </c>
      <c r="I84" s="75"/>
      <c r="J84" s="75">
        <v>5</v>
      </c>
      <c r="K84" s="75">
        <v>5</v>
      </c>
      <c r="L84" s="75">
        <v>5</v>
      </c>
      <c r="M84" s="75">
        <v>5</v>
      </c>
      <c r="N84" s="75">
        <v>5</v>
      </c>
      <c r="O84" s="75"/>
      <c r="P84" s="75"/>
      <c r="Q84" s="75">
        <v>5</v>
      </c>
      <c r="R84" s="75">
        <v>5</v>
      </c>
      <c r="S84" s="75">
        <v>3</v>
      </c>
      <c r="T84" s="75"/>
      <c r="U84" s="75"/>
      <c r="V84" s="75">
        <v>3</v>
      </c>
      <c r="W84" s="75"/>
      <c r="X84" s="75">
        <v>3</v>
      </c>
      <c r="Y84" s="75">
        <v>5</v>
      </c>
      <c r="Z84" s="75">
        <v>5</v>
      </c>
      <c r="AA84" s="75"/>
      <c r="AB84" s="75">
        <v>5</v>
      </c>
      <c r="AC84" s="75"/>
      <c r="AD84" s="75">
        <v>5</v>
      </c>
      <c r="AE84" s="75"/>
      <c r="AF84" s="75"/>
      <c r="AG84" s="75">
        <v>5</v>
      </c>
      <c r="AH84" s="75"/>
      <c r="AI84" s="75">
        <v>5</v>
      </c>
      <c r="AJ84" s="75">
        <v>2</v>
      </c>
      <c r="AK84" s="75">
        <v>5</v>
      </c>
      <c r="AL84" s="75">
        <v>5</v>
      </c>
      <c r="AM84" s="75"/>
      <c r="AN84" s="75">
        <v>4</v>
      </c>
      <c r="AO84" s="75">
        <v>5</v>
      </c>
      <c r="AP84" s="75"/>
      <c r="AQ84" s="75">
        <v>5</v>
      </c>
      <c r="AR84" s="75"/>
      <c r="AS84" s="75">
        <v>5</v>
      </c>
      <c r="AT84" s="75">
        <v>3</v>
      </c>
      <c r="AU84" s="75">
        <v>5</v>
      </c>
      <c r="AV84" s="75"/>
      <c r="AW84" s="77">
        <f>136-3</f>
        <v>133</v>
      </c>
      <c r="AX84" s="78">
        <v>80190</v>
      </c>
      <c r="AY84" s="78">
        <f t="shared" si="10"/>
        <v>72900</v>
      </c>
      <c r="AZ84" s="78">
        <f t="shared" si="13"/>
        <v>66339</v>
      </c>
      <c r="BA84" s="78"/>
      <c r="BB84" s="118">
        <f t="shared" si="9"/>
        <v>8823087</v>
      </c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79" customFormat="1" ht="23.25" customHeight="1" x14ac:dyDescent="0.25">
      <c r="A85" s="75">
        <v>15</v>
      </c>
      <c r="B85" s="76" t="s">
        <v>38</v>
      </c>
      <c r="C85" s="75">
        <v>5</v>
      </c>
      <c r="D85" s="75">
        <v>5</v>
      </c>
      <c r="E85" s="75">
        <v>5</v>
      </c>
      <c r="F85" s="75">
        <v>5</v>
      </c>
      <c r="G85" s="75">
        <v>5</v>
      </c>
      <c r="H85" s="75">
        <v>5</v>
      </c>
      <c r="I85" s="75">
        <v>5</v>
      </c>
      <c r="J85" s="75">
        <v>5</v>
      </c>
      <c r="K85" s="75">
        <v>5</v>
      </c>
      <c r="L85" s="75">
        <v>5</v>
      </c>
      <c r="M85" s="75">
        <v>5</v>
      </c>
      <c r="N85" s="75">
        <v>5</v>
      </c>
      <c r="O85" s="75"/>
      <c r="P85" s="75"/>
      <c r="Q85" s="75">
        <v>5</v>
      </c>
      <c r="R85" s="75">
        <v>5</v>
      </c>
      <c r="S85" s="75"/>
      <c r="T85" s="75"/>
      <c r="U85" s="75"/>
      <c r="V85" s="75">
        <v>3</v>
      </c>
      <c r="W85" s="75"/>
      <c r="X85" s="75">
        <v>2</v>
      </c>
      <c r="Y85" s="75">
        <v>5</v>
      </c>
      <c r="Z85" s="75">
        <v>5</v>
      </c>
      <c r="AA85" s="75"/>
      <c r="AB85" s="75">
        <v>5</v>
      </c>
      <c r="AC85" s="75"/>
      <c r="AD85" s="75">
        <v>5</v>
      </c>
      <c r="AE85" s="75"/>
      <c r="AF85" s="75"/>
      <c r="AG85" s="75">
        <v>5</v>
      </c>
      <c r="AH85" s="75"/>
      <c r="AI85" s="75">
        <v>5</v>
      </c>
      <c r="AJ85" s="75"/>
      <c r="AK85" s="75">
        <v>5</v>
      </c>
      <c r="AL85" s="75">
        <v>5</v>
      </c>
      <c r="AM85" s="75"/>
      <c r="AN85" s="75"/>
      <c r="AO85" s="75">
        <v>5</v>
      </c>
      <c r="AP85" s="75"/>
      <c r="AQ85" s="75">
        <v>5</v>
      </c>
      <c r="AR85" s="75"/>
      <c r="AS85" s="75">
        <v>5</v>
      </c>
      <c r="AT85" s="75">
        <v>3</v>
      </c>
      <c r="AU85" s="75">
        <v>2</v>
      </c>
      <c r="AV85" s="75"/>
      <c r="AW85" s="77">
        <f>57-3</f>
        <v>54</v>
      </c>
      <c r="AX85" s="78">
        <v>113832</v>
      </c>
      <c r="AY85" s="78">
        <f t="shared" si="10"/>
        <v>103483.63636363635</v>
      </c>
      <c r="AZ85" s="78">
        <f t="shared" si="13"/>
        <v>94170.109090909085</v>
      </c>
      <c r="BA85" s="78"/>
      <c r="BB85" s="118">
        <f t="shared" si="9"/>
        <v>5085185.8909090906</v>
      </c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79" customFormat="1" ht="23.25" customHeight="1" x14ac:dyDescent="0.25">
      <c r="A86" s="75">
        <v>16</v>
      </c>
      <c r="B86" s="76" t="s">
        <v>39</v>
      </c>
      <c r="C86" s="75">
        <v>5</v>
      </c>
      <c r="D86" s="75">
        <v>5</v>
      </c>
      <c r="E86" s="75">
        <v>5</v>
      </c>
      <c r="F86" s="75">
        <v>5</v>
      </c>
      <c r="G86" s="75">
        <v>5</v>
      </c>
      <c r="H86" s="75">
        <v>5</v>
      </c>
      <c r="I86" s="75">
        <v>5</v>
      </c>
      <c r="J86" s="75">
        <v>5</v>
      </c>
      <c r="K86" s="75">
        <v>5</v>
      </c>
      <c r="L86" s="75">
        <v>5</v>
      </c>
      <c r="M86" s="75">
        <v>5</v>
      </c>
      <c r="N86" s="75">
        <v>5</v>
      </c>
      <c r="O86" s="75"/>
      <c r="P86" s="75"/>
      <c r="Q86" s="75">
        <v>5</v>
      </c>
      <c r="R86" s="75">
        <v>5</v>
      </c>
      <c r="S86" s="75"/>
      <c r="T86" s="75"/>
      <c r="U86" s="75"/>
      <c r="V86" s="75">
        <v>3</v>
      </c>
      <c r="W86" s="75"/>
      <c r="X86" s="75">
        <v>3</v>
      </c>
      <c r="Y86" s="75">
        <v>5</v>
      </c>
      <c r="Z86" s="75">
        <v>5</v>
      </c>
      <c r="AA86" s="75"/>
      <c r="AB86" s="75">
        <v>5</v>
      </c>
      <c r="AC86" s="75"/>
      <c r="AD86" s="75">
        <v>5</v>
      </c>
      <c r="AE86" s="75"/>
      <c r="AF86" s="75"/>
      <c r="AG86" s="75">
        <v>5</v>
      </c>
      <c r="AH86" s="75"/>
      <c r="AI86" s="75">
        <v>5</v>
      </c>
      <c r="AJ86" s="75"/>
      <c r="AK86" s="75">
        <v>5</v>
      </c>
      <c r="AL86" s="75">
        <v>5</v>
      </c>
      <c r="AM86" s="75"/>
      <c r="AN86" s="75"/>
      <c r="AO86" s="75">
        <v>5</v>
      </c>
      <c r="AP86" s="75"/>
      <c r="AQ86" s="75">
        <v>5</v>
      </c>
      <c r="AR86" s="75">
        <v>2</v>
      </c>
      <c r="AS86" s="75">
        <v>5</v>
      </c>
      <c r="AT86" s="75">
        <v>3</v>
      </c>
      <c r="AU86" s="75">
        <v>3</v>
      </c>
      <c r="AV86" s="75"/>
      <c r="AW86" s="77">
        <f>88-3</f>
        <v>85</v>
      </c>
      <c r="AX86" s="78">
        <v>98010</v>
      </c>
      <c r="AY86" s="78">
        <f t="shared" si="10"/>
        <v>89100</v>
      </c>
      <c r="AZ86" s="78">
        <f t="shared" si="13"/>
        <v>81081</v>
      </c>
      <c r="BA86" s="78"/>
      <c r="BB86" s="118">
        <f t="shared" si="9"/>
        <v>6891885</v>
      </c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79" customFormat="1" ht="23.25" customHeight="1" x14ac:dyDescent="0.25">
      <c r="A87" s="75">
        <v>17</v>
      </c>
      <c r="B87" s="76" t="s">
        <v>39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7"/>
      <c r="AX87" s="78"/>
      <c r="AY87" s="78"/>
      <c r="AZ87" s="78"/>
      <c r="BA87" s="78"/>
      <c r="BB87" s="118">
        <f t="shared" si="9"/>
        <v>0</v>
      </c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</row>
    <row r="88" spans="1:69" s="79" customFormat="1" ht="23.25" customHeight="1" x14ac:dyDescent="0.25">
      <c r="A88" s="75"/>
      <c r="B88" s="76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7"/>
      <c r="AX88" s="78"/>
      <c r="AY88" s="78"/>
      <c r="AZ88" s="78"/>
      <c r="BA88" s="78"/>
      <c r="BB88" s="118">
        <f t="shared" si="9"/>
        <v>0</v>
      </c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1" customFormat="1" ht="18.75" x14ac:dyDescent="0.3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1">
        <f>SUM(AW68:AW87)</f>
        <v>1315</v>
      </c>
      <c r="AX89" s="5"/>
      <c r="AY89" s="5"/>
      <c r="AZ89" s="34"/>
      <c r="BA89" s="34"/>
      <c r="BB89" s="11">
        <f>SUM(BB68:BB87)</f>
        <v>93881343.754545465</v>
      </c>
      <c r="BC89"/>
      <c r="BD89" s="4"/>
      <c r="BE89"/>
      <c r="BF89"/>
      <c r="BG89"/>
      <c r="BH89"/>
      <c r="BI89"/>
      <c r="BJ89"/>
      <c r="BK89"/>
      <c r="BL89"/>
      <c r="BM89"/>
      <c r="BN89"/>
      <c r="BO89"/>
      <c r="BP89"/>
      <c r="BQ89"/>
    </row>
    <row r="90" spans="1:69" ht="18.75" x14ac:dyDescent="0.3">
      <c r="AZ90" s="57" t="s">
        <v>42</v>
      </c>
      <c r="BA90" s="57"/>
      <c r="BB90" s="58">
        <f>BB89*8/100</f>
        <v>7510507.5003636368</v>
      </c>
      <c r="BD90" s="4"/>
    </row>
    <row r="91" spans="1:69" ht="21.75" customHeight="1" x14ac:dyDescent="0.25">
      <c r="AZ91" s="52" t="s">
        <v>26</v>
      </c>
      <c r="BA91" s="52"/>
      <c r="BB91" s="51">
        <f>SUM(BB89:BB90)</f>
        <v>101391851.2549091</v>
      </c>
      <c r="BD91" s="4"/>
    </row>
    <row r="92" spans="1:69" ht="18.75" x14ac:dyDescent="0.3">
      <c r="BB92" s="85"/>
      <c r="BD92" s="4"/>
    </row>
    <row r="93" spans="1:69" ht="21" x14ac:dyDescent="0.35">
      <c r="AZ93" s="23"/>
      <c r="BA93" s="23"/>
      <c r="BB93" s="86"/>
      <c r="BD93" s="4"/>
    </row>
    <row r="94" spans="1:69" ht="21" x14ac:dyDescent="0.35">
      <c r="BB94" s="87"/>
    </row>
    <row r="95" spans="1:69" x14ac:dyDescent="0.25">
      <c r="BB95" s="88"/>
    </row>
    <row r="96" spans="1:69" x14ac:dyDescent="0.25">
      <c r="BB96" s="89"/>
    </row>
    <row r="100" spans="54:54" x14ac:dyDescent="0.25">
      <c r="BB100" s="39"/>
    </row>
  </sheetData>
  <mergeCells count="11">
    <mergeCell ref="A66:A67"/>
    <mergeCell ref="B66:B67"/>
    <mergeCell ref="B2:AZ2"/>
    <mergeCell ref="B26:AZ26"/>
    <mergeCell ref="B46:AZ46"/>
    <mergeCell ref="A47:A48"/>
    <mergeCell ref="B47:B48"/>
    <mergeCell ref="A27:A28"/>
    <mergeCell ref="B27:B28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opLeftCell="H88" zoomScaleNormal="100" workbookViewId="0">
      <selection activeCell="J83" sqref="J83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104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21" t="s">
        <v>20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</row>
    <row r="4" spans="1:18" ht="31.5" hidden="1" customHeight="1" x14ac:dyDescent="0.25">
      <c r="A4" s="119" t="s">
        <v>0</v>
      </c>
      <c r="B4" s="120" t="s">
        <v>1</v>
      </c>
      <c r="C4" s="36"/>
      <c r="D4" s="53"/>
      <c r="E4" s="54"/>
      <c r="F4" s="71"/>
      <c r="G4" s="54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45.75" hidden="1" customHeight="1" x14ac:dyDescent="0.25">
      <c r="A5" s="119"/>
      <c r="B5" s="120"/>
      <c r="C5" s="36"/>
      <c r="D5" s="53"/>
      <c r="E5" s="54"/>
      <c r="F5" s="71"/>
      <c r="G5" s="54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105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106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106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106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106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106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106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106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106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107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107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108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109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108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</row>
    <row r="27" spans="1:18" ht="31.5" hidden="1" customHeight="1" x14ac:dyDescent="0.25">
      <c r="A27" s="119" t="s">
        <v>0</v>
      </c>
      <c r="B27" s="120" t="s">
        <v>1</v>
      </c>
      <c r="C27" s="36"/>
      <c r="D27" s="53"/>
      <c r="E27" s="54"/>
      <c r="F27" s="71"/>
      <c r="G27" s="54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ht="45.75" hidden="1" customHeight="1" x14ac:dyDescent="0.25">
      <c r="A28" s="119"/>
      <c r="B28" s="120"/>
      <c r="C28" s="36"/>
      <c r="D28" s="53"/>
      <c r="E28" s="54"/>
      <c r="F28" s="71"/>
      <c r="G28" s="54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105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106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106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106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106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106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106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106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106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107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107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108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109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108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21" t="s">
        <v>20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3"/>
    </row>
    <row r="48" spans="1:18" ht="31.5" hidden="1" customHeight="1" x14ac:dyDescent="0.25">
      <c r="A48" s="119" t="s">
        <v>0</v>
      </c>
      <c r="B48" s="120" t="s">
        <v>1</v>
      </c>
      <c r="C48" s="36"/>
      <c r="D48" s="53"/>
      <c r="E48" s="54"/>
      <c r="F48" s="71"/>
      <c r="G48" s="54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1:18" ht="36" hidden="1" customHeight="1" x14ac:dyDescent="0.25">
      <c r="A49" s="119"/>
      <c r="B49" s="120"/>
      <c r="C49" s="37" t="s">
        <v>27</v>
      </c>
      <c r="D49" s="37"/>
      <c r="E49" s="37"/>
      <c r="F49" s="37"/>
      <c r="G49" s="37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105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106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106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106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106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106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106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106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106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107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107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28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107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38"/>
      <c r="L61" s="38"/>
      <c r="M61" s="38"/>
      <c r="N61" s="110"/>
      <c r="O61" s="38"/>
      <c r="P61" s="38"/>
      <c r="Q61" s="38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109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33" t="e">
        <f>SUM(R61:R62)</f>
        <v>#REF!</v>
      </c>
    </row>
    <row r="64" spans="1:18" x14ac:dyDescent="0.25">
      <c r="R64" t="s">
        <v>25</v>
      </c>
    </row>
    <row r="65" spans="1:21" x14ac:dyDescent="0.25">
      <c r="R65" s="39"/>
    </row>
    <row r="66" spans="1:21" ht="31.5" customHeight="1" x14ac:dyDescent="0.25">
      <c r="A66" s="1"/>
      <c r="B66" s="121" t="s">
        <v>29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</row>
    <row r="67" spans="1:21" ht="31.5" customHeight="1" x14ac:dyDescent="0.25">
      <c r="A67" s="119" t="s">
        <v>0</v>
      </c>
      <c r="B67" s="120" t="s">
        <v>1</v>
      </c>
      <c r="C67" s="40"/>
      <c r="D67" s="53"/>
      <c r="E67" s="54"/>
      <c r="F67" s="71"/>
      <c r="G67" s="54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</row>
    <row r="68" spans="1:21" ht="45.75" customHeight="1" x14ac:dyDescent="0.25">
      <c r="A68" s="119"/>
      <c r="B68" s="120"/>
      <c r="C68" s="37"/>
      <c r="D68" s="37"/>
      <c r="E68" s="37"/>
      <c r="F68" s="37"/>
      <c r="G68" s="37"/>
      <c r="H68" s="3" t="s">
        <v>2</v>
      </c>
      <c r="I68" s="14" t="s">
        <v>13</v>
      </c>
      <c r="J68" s="8" t="s">
        <v>14</v>
      </c>
      <c r="K68" s="9" t="s">
        <v>33</v>
      </c>
      <c r="L68" s="9"/>
      <c r="M68" s="9"/>
      <c r="N68" s="105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49"/>
      <c r="D69" s="49"/>
      <c r="E69" s="2"/>
      <c r="F69" s="91"/>
      <c r="G69" s="2"/>
      <c r="H69" s="7"/>
      <c r="I69" s="5">
        <v>96566</v>
      </c>
      <c r="J69" s="6">
        <f>I69/1.1*0.91</f>
        <v>79886.418181818182</v>
      </c>
      <c r="K69" s="116">
        <f>J69*0.9</f>
        <v>71897.776363636367</v>
      </c>
      <c r="L69" s="20">
        <f>H69*K69</f>
        <v>0</v>
      </c>
      <c r="M69" s="20">
        <f>C69*K69</f>
        <v>0</v>
      </c>
      <c r="N69" s="107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93"/>
      <c r="D70" s="94"/>
      <c r="E70" s="2"/>
      <c r="F70" s="91"/>
      <c r="G70" s="49"/>
      <c r="H70" s="7"/>
      <c r="I70" s="5">
        <v>117926</v>
      </c>
      <c r="J70" s="6">
        <f t="shared" ref="J70:J76" si="8">I70/1.1*0.91</f>
        <v>97556.963636363624</v>
      </c>
      <c r="K70" s="117">
        <v>87801</v>
      </c>
      <c r="L70" s="20">
        <f t="shared" ref="L70:L84" si="9">H70*K70</f>
        <v>0</v>
      </c>
      <c r="M70" s="20">
        <f t="shared" ref="M70:M84" si="10">C70*K70</f>
        <v>0</v>
      </c>
      <c r="N70" s="107">
        <f t="shared" ref="N70:N84" si="11">D70*K70</f>
        <v>0</v>
      </c>
      <c r="O70" s="20">
        <f t="shared" ref="O70:O84" si="12">G70*K70</f>
        <v>0</v>
      </c>
      <c r="P70" s="20">
        <v>292670.89090909087</v>
      </c>
      <c r="Q70" s="6">
        <f t="shared" si="7"/>
        <v>0</v>
      </c>
      <c r="R70" s="6">
        <f t="shared" ref="R70:R84" si="13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49"/>
      <c r="D71" s="49"/>
      <c r="E71" s="2"/>
      <c r="F71" s="91"/>
      <c r="G71" s="49"/>
      <c r="H71" s="7"/>
      <c r="I71" s="5">
        <v>122163</v>
      </c>
      <c r="J71" s="6">
        <f t="shared" si="8"/>
        <v>101062.11818181818</v>
      </c>
      <c r="K71" s="116">
        <f t="shared" ref="K71:K76" si="14">J71*0.9</f>
        <v>90955.906363636357</v>
      </c>
      <c r="L71" s="20">
        <f t="shared" si="9"/>
        <v>0</v>
      </c>
      <c r="M71" s="20">
        <f t="shared" si="10"/>
        <v>0</v>
      </c>
      <c r="N71" s="107">
        <f t="shared" si="11"/>
        <v>0</v>
      </c>
      <c r="O71" s="20">
        <f t="shared" si="12"/>
        <v>0</v>
      </c>
      <c r="P71" s="20">
        <v>505310.59090909094</v>
      </c>
      <c r="Q71" s="6">
        <f t="shared" si="7"/>
        <v>0</v>
      </c>
      <c r="R71" s="6">
        <f t="shared" si="13"/>
        <v>505310.59090909094</v>
      </c>
    </row>
    <row r="72" spans="1:21" ht="25.5" customHeight="1" x14ac:dyDescent="0.25">
      <c r="A72" s="2">
        <v>4</v>
      </c>
      <c r="B72" s="16" t="s">
        <v>6</v>
      </c>
      <c r="C72" s="49"/>
      <c r="D72" s="49"/>
      <c r="E72" s="2"/>
      <c r="F72" s="91"/>
      <c r="G72" s="49"/>
      <c r="H72" s="7"/>
      <c r="I72" s="5">
        <v>80775</v>
      </c>
      <c r="J72" s="6">
        <f t="shared" si="8"/>
        <v>66822.954545454544</v>
      </c>
      <c r="K72" s="116">
        <f t="shared" si="14"/>
        <v>60140.659090909088</v>
      </c>
      <c r="L72" s="20">
        <f t="shared" si="9"/>
        <v>0</v>
      </c>
      <c r="M72" s="20">
        <f t="shared" si="10"/>
        <v>0</v>
      </c>
      <c r="N72" s="107">
        <f t="shared" si="11"/>
        <v>0</v>
      </c>
      <c r="O72" s="20">
        <f t="shared" si="12"/>
        <v>0</v>
      </c>
      <c r="P72" s="20">
        <v>267291.81818181818</v>
      </c>
      <c r="Q72" s="6">
        <f t="shared" si="7"/>
        <v>0</v>
      </c>
      <c r="R72" s="6">
        <f t="shared" si="13"/>
        <v>267291.81818181818</v>
      </c>
    </row>
    <row r="73" spans="1:21" ht="27.75" customHeight="1" x14ac:dyDescent="0.25">
      <c r="A73" s="2">
        <v>4</v>
      </c>
      <c r="B73" s="16" t="s">
        <v>12</v>
      </c>
      <c r="C73" s="49"/>
      <c r="D73" s="49"/>
      <c r="E73" s="2"/>
      <c r="F73" s="92"/>
      <c r="G73" s="49"/>
      <c r="H73" s="7"/>
      <c r="I73" s="5">
        <v>130973</v>
      </c>
      <c r="J73" s="6">
        <f t="shared" si="8"/>
        <v>108350.39090909091</v>
      </c>
      <c r="K73" s="116">
        <f t="shared" si="14"/>
        <v>97515.351818181822</v>
      </c>
      <c r="L73" s="20">
        <f t="shared" si="9"/>
        <v>0</v>
      </c>
      <c r="M73" s="20">
        <f t="shared" si="10"/>
        <v>0</v>
      </c>
      <c r="N73" s="107">
        <f t="shared" si="11"/>
        <v>0</v>
      </c>
      <c r="O73" s="20">
        <f t="shared" si="12"/>
        <v>0</v>
      </c>
      <c r="P73" s="20">
        <v>433401.56363636366</v>
      </c>
      <c r="Q73" s="6">
        <f t="shared" si="7"/>
        <v>0</v>
      </c>
      <c r="R73" s="6">
        <f t="shared" si="13"/>
        <v>433401.56363636366</v>
      </c>
    </row>
    <row r="74" spans="1:21" ht="25.5" customHeight="1" x14ac:dyDescent="0.25">
      <c r="A74" s="2">
        <v>5</v>
      </c>
      <c r="B74" s="16" t="s">
        <v>7</v>
      </c>
      <c r="C74" s="49"/>
      <c r="D74" s="49"/>
      <c r="E74" s="2"/>
      <c r="F74" s="49"/>
      <c r="G74" s="49"/>
      <c r="H74" s="7"/>
      <c r="I74" s="5">
        <v>61155</v>
      </c>
      <c r="J74" s="6">
        <f t="shared" si="8"/>
        <v>50591.86363636364</v>
      </c>
      <c r="K74" s="116">
        <f t="shared" si="14"/>
        <v>45532.677272727276</v>
      </c>
      <c r="L74" s="20">
        <f t="shared" si="9"/>
        <v>0</v>
      </c>
      <c r="M74" s="20">
        <f t="shared" si="10"/>
        <v>0</v>
      </c>
      <c r="N74" s="107">
        <f t="shared" si="11"/>
        <v>0</v>
      </c>
      <c r="O74" s="20">
        <f t="shared" si="12"/>
        <v>0</v>
      </c>
      <c r="P74" s="20">
        <v>202367.45454545456</v>
      </c>
      <c r="Q74" s="6">
        <f t="shared" si="7"/>
        <v>0</v>
      </c>
      <c r="R74" s="6">
        <f t="shared" si="13"/>
        <v>202367.45454545456</v>
      </c>
    </row>
    <row r="75" spans="1:21" ht="25.5" customHeight="1" x14ac:dyDescent="0.25">
      <c r="A75" s="2">
        <v>6</v>
      </c>
      <c r="B75" s="16" t="s">
        <v>8</v>
      </c>
      <c r="C75" s="50"/>
      <c r="D75" s="50"/>
      <c r="E75" s="2"/>
      <c r="F75" s="49"/>
      <c r="G75" s="49"/>
      <c r="H75" s="7"/>
      <c r="I75" s="5">
        <v>55200</v>
      </c>
      <c r="J75" s="6">
        <f t="shared" si="8"/>
        <v>45665.454545454544</v>
      </c>
      <c r="K75" s="20">
        <f t="shared" si="14"/>
        <v>41098.909090909088</v>
      </c>
      <c r="L75" s="20">
        <f t="shared" si="9"/>
        <v>0</v>
      </c>
      <c r="M75" s="20">
        <f t="shared" si="10"/>
        <v>0</v>
      </c>
      <c r="N75" s="107">
        <f t="shared" si="11"/>
        <v>0</v>
      </c>
      <c r="O75" s="20">
        <f t="shared" si="12"/>
        <v>0</v>
      </c>
      <c r="P75" s="20">
        <v>182661.81818181818</v>
      </c>
      <c r="Q75" s="6">
        <f t="shared" si="7"/>
        <v>0</v>
      </c>
      <c r="R75" s="6">
        <f t="shared" si="13"/>
        <v>182661.81818181818</v>
      </c>
    </row>
    <row r="76" spans="1:21" ht="24" customHeight="1" x14ac:dyDescent="0.25">
      <c r="A76" s="2">
        <v>7</v>
      </c>
      <c r="B76" s="16" t="s">
        <v>9</v>
      </c>
      <c r="C76" s="90"/>
      <c r="D76" s="49"/>
      <c r="E76" s="2"/>
      <c r="F76" s="49"/>
      <c r="G76" s="49"/>
      <c r="H76" s="7"/>
      <c r="I76" s="5">
        <v>50600</v>
      </c>
      <c r="J76" s="6">
        <f t="shared" si="8"/>
        <v>41859.999999999993</v>
      </c>
      <c r="K76" s="20">
        <f t="shared" si="14"/>
        <v>37673.999999999993</v>
      </c>
      <c r="L76" s="20">
        <f t="shared" si="9"/>
        <v>0</v>
      </c>
      <c r="M76" s="20">
        <f t="shared" si="10"/>
        <v>0</v>
      </c>
      <c r="N76" s="107">
        <f t="shared" si="11"/>
        <v>0</v>
      </c>
      <c r="O76" s="20">
        <f t="shared" si="12"/>
        <v>0</v>
      </c>
      <c r="P76" s="20">
        <v>83719.999999999985</v>
      </c>
      <c r="Q76" s="6">
        <f t="shared" si="7"/>
        <v>0</v>
      </c>
      <c r="R76" s="6">
        <f t="shared" si="13"/>
        <v>83719.999999999985</v>
      </c>
      <c r="T76" s="48"/>
      <c r="U76" s="48"/>
    </row>
    <row r="77" spans="1:21" ht="0.75" customHeight="1" x14ac:dyDescent="0.25">
      <c r="A77" s="17">
        <v>11</v>
      </c>
      <c r="B77" s="18" t="s">
        <v>34</v>
      </c>
      <c r="C77" s="50"/>
      <c r="D77" s="50"/>
      <c r="E77" s="2"/>
      <c r="F77" s="50"/>
      <c r="G77" s="50"/>
      <c r="H77" s="7"/>
      <c r="I77" s="19">
        <v>96566</v>
      </c>
      <c r="J77" s="20">
        <f>I77/1.1*0.91</f>
        <v>79886.418181818182</v>
      </c>
      <c r="K77" s="20">
        <f t="shared" ref="K77:K84" si="15">J77*0.9</f>
        <v>71897.776363636367</v>
      </c>
      <c r="L77" s="20">
        <f t="shared" si="9"/>
        <v>0</v>
      </c>
      <c r="M77" s="20">
        <f t="shared" si="10"/>
        <v>0</v>
      </c>
      <c r="N77" s="107">
        <f t="shared" si="11"/>
        <v>0</v>
      </c>
      <c r="O77" s="20">
        <f t="shared" si="12"/>
        <v>0</v>
      </c>
      <c r="P77" s="20">
        <v>0</v>
      </c>
      <c r="Q77" s="6">
        <f t="shared" si="7"/>
        <v>0</v>
      </c>
      <c r="R77" s="6">
        <f t="shared" si="13"/>
        <v>0</v>
      </c>
    </row>
    <row r="78" spans="1:21" ht="24.75" customHeight="1" x14ac:dyDescent="0.25">
      <c r="A78" s="17">
        <v>12</v>
      </c>
      <c r="B78" s="15" t="s">
        <v>24</v>
      </c>
      <c r="C78" s="50"/>
      <c r="D78" s="50"/>
      <c r="E78" s="2"/>
      <c r="F78" s="50"/>
      <c r="G78" s="50"/>
      <c r="H78" s="7"/>
      <c r="I78" s="19"/>
      <c r="J78" s="20">
        <f t="shared" ref="J78:J84" si="16">I78/1.1*0.91</f>
        <v>0</v>
      </c>
      <c r="K78" s="20">
        <f t="shared" si="15"/>
        <v>0</v>
      </c>
      <c r="L78" s="20">
        <f t="shared" si="9"/>
        <v>0</v>
      </c>
      <c r="M78" s="20">
        <f t="shared" si="10"/>
        <v>0</v>
      </c>
      <c r="N78" s="107">
        <f t="shared" si="11"/>
        <v>0</v>
      </c>
      <c r="O78" s="20">
        <f t="shared" si="12"/>
        <v>0</v>
      </c>
      <c r="P78" s="20">
        <v>0</v>
      </c>
      <c r="Q78" s="6">
        <f t="shared" si="7"/>
        <v>0</v>
      </c>
      <c r="R78" s="6">
        <f t="shared" si="13"/>
        <v>0</v>
      </c>
    </row>
    <row r="79" spans="1:21" ht="24.75" customHeight="1" x14ac:dyDescent="0.25">
      <c r="A79" s="17">
        <v>13</v>
      </c>
      <c r="B79" s="15" t="s">
        <v>35</v>
      </c>
      <c r="C79" s="50"/>
      <c r="D79" s="95"/>
      <c r="E79" s="2"/>
      <c r="F79" s="50"/>
      <c r="G79" s="50"/>
      <c r="H79" s="7"/>
      <c r="I79" s="19">
        <v>65340</v>
      </c>
      <c r="J79" s="20">
        <f t="shared" si="16"/>
        <v>54053.999999999993</v>
      </c>
      <c r="K79" s="116">
        <f t="shared" si="15"/>
        <v>48648.599999999991</v>
      </c>
      <c r="L79" s="20">
        <f t="shared" si="9"/>
        <v>0</v>
      </c>
      <c r="M79" s="20">
        <f t="shared" si="10"/>
        <v>0</v>
      </c>
      <c r="N79" s="107">
        <f t="shared" si="11"/>
        <v>0</v>
      </c>
      <c r="O79" s="20">
        <f t="shared" si="12"/>
        <v>0</v>
      </c>
      <c r="P79" s="20">
        <v>162161.99999999997</v>
      </c>
      <c r="Q79" s="6">
        <f t="shared" si="7"/>
        <v>0</v>
      </c>
      <c r="R79" s="6">
        <f t="shared" si="13"/>
        <v>162161.99999999997</v>
      </c>
    </row>
    <row r="80" spans="1:21" ht="24.75" customHeight="1" x14ac:dyDescent="0.25">
      <c r="A80" s="17">
        <v>14</v>
      </c>
      <c r="B80" s="15" t="s">
        <v>36</v>
      </c>
      <c r="C80" s="50"/>
      <c r="D80" s="95"/>
      <c r="E80" s="2"/>
      <c r="F80" s="50"/>
      <c r="G80" s="50"/>
      <c r="H80" s="7"/>
      <c r="I80" s="19">
        <v>67155</v>
      </c>
      <c r="J80" s="20">
        <f t="shared" si="16"/>
        <v>55555.499999999993</v>
      </c>
      <c r="K80" s="116">
        <v>50000</v>
      </c>
      <c r="L80" s="20">
        <f t="shared" si="9"/>
        <v>0</v>
      </c>
      <c r="M80" s="20">
        <f t="shared" si="10"/>
        <v>0</v>
      </c>
      <c r="N80" s="107">
        <f t="shared" si="11"/>
        <v>0</v>
      </c>
      <c r="O80" s="20">
        <f t="shared" si="12"/>
        <v>0</v>
      </c>
      <c r="P80" s="20">
        <v>135000</v>
      </c>
      <c r="Q80" s="6">
        <f t="shared" si="7"/>
        <v>0</v>
      </c>
      <c r="R80" s="6">
        <f t="shared" si="13"/>
        <v>135000</v>
      </c>
    </row>
    <row r="81" spans="1:20" ht="24.75" customHeight="1" x14ac:dyDescent="0.25">
      <c r="A81" s="17">
        <v>15</v>
      </c>
      <c r="B81" s="15" t="s">
        <v>37</v>
      </c>
      <c r="C81" s="50"/>
      <c r="D81" s="95"/>
      <c r="E81" s="2"/>
      <c r="F81" s="50"/>
      <c r="G81" s="50"/>
      <c r="H81" s="7"/>
      <c r="I81" s="19">
        <v>81675</v>
      </c>
      <c r="J81" s="20">
        <f t="shared" si="16"/>
        <v>67567.5</v>
      </c>
      <c r="K81" s="116">
        <f t="shared" si="15"/>
        <v>60810.75</v>
      </c>
      <c r="L81" s="20">
        <f t="shared" si="9"/>
        <v>0</v>
      </c>
      <c r="M81" s="20">
        <f t="shared" si="10"/>
        <v>0</v>
      </c>
      <c r="N81" s="107">
        <f t="shared" si="11"/>
        <v>0</v>
      </c>
      <c r="O81" s="20">
        <f t="shared" si="12"/>
        <v>0</v>
      </c>
      <c r="P81" s="20">
        <v>202702.5</v>
      </c>
      <c r="Q81" s="6">
        <f t="shared" si="7"/>
        <v>0</v>
      </c>
      <c r="R81" s="6">
        <f t="shared" si="13"/>
        <v>202702.5</v>
      </c>
    </row>
    <row r="82" spans="1:20" ht="24.75" customHeight="1" x14ac:dyDescent="0.25">
      <c r="A82" s="17">
        <v>16</v>
      </c>
      <c r="B82" s="15" t="s">
        <v>38</v>
      </c>
      <c r="C82" s="50"/>
      <c r="D82" s="50"/>
      <c r="E82" s="2"/>
      <c r="F82" s="50"/>
      <c r="G82" s="50"/>
      <c r="H82" s="7"/>
      <c r="I82" s="19">
        <v>115940</v>
      </c>
      <c r="J82" s="20">
        <f t="shared" si="16"/>
        <v>95913.999999999985</v>
      </c>
      <c r="K82" s="116">
        <f t="shared" si="15"/>
        <v>86322.599999999991</v>
      </c>
      <c r="L82" s="20">
        <f t="shared" si="9"/>
        <v>0</v>
      </c>
      <c r="M82" s="20">
        <f t="shared" si="10"/>
        <v>0</v>
      </c>
      <c r="N82" s="107">
        <f t="shared" si="11"/>
        <v>0</v>
      </c>
      <c r="O82" s="20">
        <f t="shared" si="12"/>
        <v>0</v>
      </c>
      <c r="P82" s="20">
        <v>287741.99999999994</v>
      </c>
      <c r="Q82" s="6">
        <f t="shared" si="7"/>
        <v>0</v>
      </c>
      <c r="R82" s="6">
        <f t="shared" si="13"/>
        <v>287741.99999999994</v>
      </c>
    </row>
    <row r="83" spans="1:20" ht="23.25" customHeight="1" x14ac:dyDescent="0.35">
      <c r="A83" s="17">
        <v>17</v>
      </c>
      <c r="B83" s="15" t="s">
        <v>39</v>
      </c>
      <c r="C83" s="62"/>
      <c r="D83" s="35"/>
      <c r="E83" s="2"/>
      <c r="F83" s="1"/>
      <c r="G83" s="1"/>
      <c r="H83" s="7"/>
      <c r="I83" s="70">
        <v>99825</v>
      </c>
      <c r="J83" s="20">
        <f t="shared" si="16"/>
        <v>82582.499999999985</v>
      </c>
      <c r="K83" s="60">
        <v>74324</v>
      </c>
      <c r="L83" s="20">
        <f t="shared" si="9"/>
        <v>0</v>
      </c>
      <c r="M83" s="20">
        <f t="shared" si="10"/>
        <v>0</v>
      </c>
      <c r="N83" s="107">
        <f t="shared" si="11"/>
        <v>0</v>
      </c>
      <c r="O83" s="20">
        <f t="shared" si="12"/>
        <v>0</v>
      </c>
      <c r="P83" s="20">
        <v>247747.49999999994</v>
      </c>
      <c r="Q83" s="6">
        <f t="shared" si="7"/>
        <v>0</v>
      </c>
      <c r="R83" s="6">
        <f t="shared" si="13"/>
        <v>247747.49999999994</v>
      </c>
    </row>
    <row r="84" spans="1:20" ht="23.25" customHeight="1" x14ac:dyDescent="0.35">
      <c r="A84" s="17">
        <v>18</v>
      </c>
      <c r="B84" s="43" t="s">
        <v>40</v>
      </c>
      <c r="C84" s="62"/>
      <c r="D84" s="35"/>
      <c r="E84" s="2"/>
      <c r="F84" s="1"/>
      <c r="G84" s="1"/>
      <c r="H84" s="7"/>
      <c r="I84" s="61">
        <v>78045</v>
      </c>
      <c r="J84" s="1">
        <f t="shared" si="16"/>
        <v>64564.5</v>
      </c>
      <c r="K84" s="116">
        <f t="shared" si="15"/>
        <v>58108.05</v>
      </c>
      <c r="L84" s="20">
        <f t="shared" si="9"/>
        <v>0</v>
      </c>
      <c r="M84" s="20">
        <f t="shared" si="10"/>
        <v>0</v>
      </c>
      <c r="N84" s="107">
        <f t="shared" si="11"/>
        <v>0</v>
      </c>
      <c r="O84" s="20">
        <f t="shared" si="12"/>
        <v>0</v>
      </c>
      <c r="P84" s="20">
        <v>193693.5</v>
      </c>
      <c r="Q84" s="6">
        <f t="shared" si="7"/>
        <v>0</v>
      </c>
      <c r="R84" s="6">
        <f t="shared" si="13"/>
        <v>193693.5</v>
      </c>
    </row>
    <row r="85" spans="1:20" ht="23.25" customHeight="1" x14ac:dyDescent="0.25">
      <c r="A85" s="17"/>
      <c r="B85" s="43"/>
      <c r="C85" s="35"/>
      <c r="D85" s="35"/>
      <c r="E85" s="2"/>
      <c r="F85" s="1"/>
      <c r="G85" s="1"/>
      <c r="H85" s="7"/>
      <c r="I85" s="61"/>
      <c r="J85" s="1"/>
      <c r="K85" s="20"/>
      <c r="L85" s="66"/>
      <c r="M85" s="66">
        <f>SUM(M69:M84)</f>
        <v>0</v>
      </c>
      <c r="N85" s="111">
        <f t="shared" ref="N85:O85" si="17">SUM(N69:N84)</f>
        <v>0</v>
      </c>
      <c r="O85" s="66">
        <f t="shared" si="17"/>
        <v>0</v>
      </c>
      <c r="P85" s="97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43"/>
      <c r="C86" s="1"/>
      <c r="D86" s="1"/>
      <c r="E86" s="1"/>
      <c r="F86" s="1"/>
      <c r="G86" s="1"/>
      <c r="H86" s="1"/>
      <c r="I86" s="61"/>
      <c r="J86" s="1"/>
      <c r="K86" s="20" t="s">
        <v>41</v>
      </c>
      <c r="L86" s="101">
        <f>SUM(L69:L85)</f>
        <v>0</v>
      </c>
      <c r="M86" s="101">
        <f>M85*10/100</f>
        <v>0</v>
      </c>
      <c r="N86" s="101">
        <f t="shared" ref="N86:O86" si="18">N85*10/100</f>
        <v>0</v>
      </c>
      <c r="O86" s="101">
        <f t="shared" si="18"/>
        <v>0</v>
      </c>
      <c r="R86" s="98">
        <f>SUM(R69:R85)</f>
        <v>3516017.3090909091</v>
      </c>
    </row>
    <row r="87" spans="1:20" ht="26.25" customHeight="1" x14ac:dyDescent="0.25">
      <c r="C87" s="26"/>
      <c r="K87" s="56" t="s">
        <v>23</v>
      </c>
      <c r="L87" s="102">
        <f>L86*10/100</f>
        <v>0</v>
      </c>
      <c r="M87" s="66">
        <f>M85+M86</f>
        <v>0</v>
      </c>
      <c r="N87" s="66">
        <f t="shared" ref="N87:O87" si="19">N85+N86</f>
        <v>0</v>
      </c>
      <c r="O87" s="66">
        <f t="shared" si="19"/>
        <v>0</v>
      </c>
      <c r="P87" s="56"/>
      <c r="Q87" s="56"/>
      <c r="R87" s="99">
        <f>R86*0.1</f>
        <v>351601.73090909095</v>
      </c>
    </row>
    <row r="88" spans="1:20" ht="30" customHeight="1" x14ac:dyDescent="0.3">
      <c r="C88" s="26"/>
      <c r="K88" s="46" t="s">
        <v>30</v>
      </c>
      <c r="L88" s="103">
        <f>L86+L87</f>
        <v>0</v>
      </c>
      <c r="M88" s="103"/>
      <c r="N88" s="113"/>
      <c r="O88" s="46"/>
      <c r="P88" s="46"/>
      <c r="Q88" s="46"/>
      <c r="R88" s="100">
        <f>SUM(R86:R87)</f>
        <v>3867619.04</v>
      </c>
    </row>
    <row r="89" spans="1:20" ht="23.25" hidden="1" x14ac:dyDescent="0.25">
      <c r="R89" s="47">
        <v>4599352</v>
      </c>
    </row>
    <row r="90" spans="1:20" ht="27" customHeight="1" x14ac:dyDescent="0.25">
      <c r="J90" t="s">
        <v>32</v>
      </c>
      <c r="R90" s="39"/>
    </row>
    <row r="91" spans="1:20" x14ac:dyDescent="0.25">
      <c r="K91" s="39"/>
      <c r="L91" s="39"/>
      <c r="M91" s="39"/>
      <c r="N91" s="114"/>
      <c r="O91" s="39"/>
      <c r="P91" s="39"/>
      <c r="Q91" s="39"/>
      <c r="R91" s="39"/>
      <c r="T91" s="39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21" t="s">
        <v>29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3"/>
    </row>
    <row r="95" spans="1:20" ht="31.5" hidden="1" customHeight="1" x14ac:dyDescent="0.25">
      <c r="A95" s="119" t="s">
        <v>0</v>
      </c>
      <c r="B95" s="120" t="s">
        <v>1</v>
      </c>
      <c r="C95" s="55"/>
      <c r="D95" s="55"/>
      <c r="E95" s="55"/>
      <c r="F95" s="71"/>
      <c r="G95" s="55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</row>
    <row r="96" spans="1:20" ht="45.75" hidden="1" customHeight="1" x14ac:dyDescent="0.25">
      <c r="A96" s="119"/>
      <c r="B96" s="120"/>
      <c r="C96" s="37"/>
      <c r="D96" s="37"/>
      <c r="E96" s="37"/>
      <c r="F96" s="37"/>
      <c r="G96" s="37"/>
      <c r="H96" s="3" t="s">
        <v>2</v>
      </c>
      <c r="I96" s="14" t="s">
        <v>13</v>
      </c>
      <c r="J96" s="8" t="s">
        <v>14</v>
      </c>
      <c r="K96" s="9" t="s">
        <v>33</v>
      </c>
      <c r="L96" s="9"/>
      <c r="M96" s="9"/>
      <c r="N96" s="105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107"/>
      <c r="O97" s="20"/>
      <c r="P97" s="20"/>
      <c r="Q97" s="20"/>
      <c r="R97" s="6">
        <f t="shared" ref="R97:R112" si="20">K97*H97</f>
        <v>0</v>
      </c>
    </row>
    <row r="98" spans="1:21" ht="27" hidden="1" customHeight="1" x14ac:dyDescent="0.25">
      <c r="A98" s="2">
        <v>2</v>
      </c>
      <c r="B98" s="16" t="s">
        <v>4</v>
      </c>
      <c r="C98" s="49">
        <v>10</v>
      </c>
      <c r="D98" s="49"/>
      <c r="E98" s="49"/>
      <c r="F98" s="49"/>
      <c r="G98" s="49"/>
      <c r="H98" s="7">
        <f t="shared" ref="H98:H111" si="21">SUM(C98:G98)</f>
        <v>10</v>
      </c>
      <c r="I98" s="5">
        <v>117926</v>
      </c>
      <c r="J98" s="6">
        <f t="shared" ref="J98:J104" si="22">I98/1.1*0.91</f>
        <v>97556.963636363624</v>
      </c>
      <c r="K98" s="20">
        <f>J98*0.9</f>
        <v>87801.267272727258</v>
      </c>
      <c r="L98" s="20"/>
      <c r="M98" s="20"/>
      <c r="N98" s="107"/>
      <c r="O98" s="20"/>
      <c r="P98" s="20"/>
      <c r="Q98" s="20"/>
      <c r="R98" s="6">
        <f t="shared" si="20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49">
        <v>10</v>
      </c>
      <c r="D99" s="49"/>
      <c r="E99" s="49"/>
      <c r="F99" s="49"/>
      <c r="G99" s="49"/>
      <c r="H99" s="7">
        <f t="shared" si="21"/>
        <v>10</v>
      </c>
      <c r="I99" s="5">
        <v>122163</v>
      </c>
      <c r="J99" s="6">
        <f t="shared" si="22"/>
        <v>101062.11818181818</v>
      </c>
      <c r="K99" s="21">
        <f t="shared" ref="K99:K111" si="23">J99*0.9</f>
        <v>90955.906363636357</v>
      </c>
      <c r="L99" s="21"/>
      <c r="M99" s="21"/>
      <c r="N99" s="115"/>
      <c r="O99" s="21"/>
      <c r="P99" s="21"/>
      <c r="Q99" s="21"/>
      <c r="R99" s="6">
        <f t="shared" si="20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49">
        <v>10</v>
      </c>
      <c r="D100" s="49"/>
      <c r="E100" s="49"/>
      <c r="F100" s="49"/>
      <c r="G100" s="49"/>
      <c r="H100" s="7">
        <f t="shared" si="21"/>
        <v>10</v>
      </c>
      <c r="I100" s="5">
        <v>80775</v>
      </c>
      <c r="J100" s="6">
        <f t="shared" si="22"/>
        <v>66822.954545454544</v>
      </c>
      <c r="K100" s="21">
        <f t="shared" si="23"/>
        <v>60140.659090909088</v>
      </c>
      <c r="L100" s="21"/>
      <c r="M100" s="21"/>
      <c r="N100" s="115"/>
      <c r="O100" s="21"/>
      <c r="P100" s="21"/>
      <c r="Q100" s="21"/>
      <c r="R100" s="6">
        <f t="shared" si="20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49">
        <v>10</v>
      </c>
      <c r="D101" s="49"/>
      <c r="E101" s="49"/>
      <c r="F101" s="49"/>
      <c r="G101" s="49"/>
      <c r="H101" s="7">
        <f t="shared" si="21"/>
        <v>10</v>
      </c>
      <c r="I101" s="5">
        <v>130973</v>
      </c>
      <c r="J101" s="6">
        <f t="shared" si="22"/>
        <v>108350.39090909091</v>
      </c>
      <c r="K101" s="21">
        <f t="shared" si="23"/>
        <v>97515.351818181822</v>
      </c>
      <c r="L101" s="21"/>
      <c r="M101" s="21"/>
      <c r="N101" s="115"/>
      <c r="O101" s="21"/>
      <c r="P101" s="21"/>
      <c r="Q101" s="21"/>
      <c r="R101" s="6">
        <f t="shared" si="20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49">
        <v>10</v>
      </c>
      <c r="D102" s="49"/>
      <c r="E102" s="49"/>
      <c r="F102" s="49"/>
      <c r="G102" s="49"/>
      <c r="H102" s="7">
        <f t="shared" si="21"/>
        <v>10</v>
      </c>
      <c r="I102" s="5">
        <v>61155</v>
      </c>
      <c r="J102" s="6">
        <f t="shared" si="22"/>
        <v>50591.86363636364</v>
      </c>
      <c r="K102" s="21">
        <f t="shared" si="23"/>
        <v>45532.677272727276</v>
      </c>
      <c r="L102" s="21"/>
      <c r="M102" s="21"/>
      <c r="N102" s="115"/>
      <c r="O102" s="21"/>
      <c r="P102" s="21"/>
      <c r="Q102" s="21"/>
      <c r="R102" s="6">
        <f t="shared" si="20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49">
        <v>10</v>
      </c>
      <c r="D103" s="49"/>
      <c r="E103" s="49"/>
      <c r="F103" s="49"/>
      <c r="G103" s="49"/>
      <c r="H103" s="7">
        <f t="shared" si="21"/>
        <v>10</v>
      </c>
      <c r="I103" s="5">
        <v>55200</v>
      </c>
      <c r="J103" s="6">
        <f t="shared" si="22"/>
        <v>45665.454545454544</v>
      </c>
      <c r="K103" s="21">
        <f t="shared" si="23"/>
        <v>41098.909090909088</v>
      </c>
      <c r="L103" s="21"/>
      <c r="M103" s="21"/>
      <c r="N103" s="115"/>
      <c r="O103" s="21"/>
      <c r="P103" s="21"/>
      <c r="Q103" s="21"/>
      <c r="R103" s="6">
        <f t="shared" si="20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49">
        <v>10</v>
      </c>
      <c r="D104" s="49"/>
      <c r="E104" s="49"/>
      <c r="F104" s="49"/>
      <c r="G104" s="49"/>
      <c r="H104" s="7">
        <f t="shared" si="21"/>
        <v>10</v>
      </c>
      <c r="I104" s="5">
        <v>50600</v>
      </c>
      <c r="J104" s="6">
        <f t="shared" si="22"/>
        <v>41859.999999999993</v>
      </c>
      <c r="K104" s="21">
        <f t="shared" si="23"/>
        <v>37673.999999999993</v>
      </c>
      <c r="L104" s="21"/>
      <c r="M104" s="21"/>
      <c r="N104" s="115"/>
      <c r="O104" s="21"/>
      <c r="P104" s="21"/>
      <c r="Q104" s="21"/>
      <c r="R104" s="6">
        <f t="shared" si="20"/>
        <v>376739.99999999994</v>
      </c>
      <c r="S104" s="96"/>
      <c r="T104" s="48"/>
      <c r="U104" s="48"/>
    </row>
    <row r="105" spans="1:21" ht="24.75" hidden="1" customHeight="1" x14ac:dyDescent="0.25">
      <c r="A105" s="17">
        <v>11</v>
      </c>
      <c r="B105" s="18" t="s">
        <v>34</v>
      </c>
      <c r="C105" s="50"/>
      <c r="D105" s="50"/>
      <c r="E105" s="50"/>
      <c r="F105" s="50"/>
      <c r="G105" s="50"/>
      <c r="H105" s="7">
        <f t="shared" si="21"/>
        <v>0</v>
      </c>
      <c r="I105" s="19">
        <v>96566</v>
      </c>
      <c r="J105" s="20">
        <f>I105/1.1*0.91</f>
        <v>79886.418181818182</v>
      </c>
      <c r="K105" s="20">
        <f t="shared" si="23"/>
        <v>71897.776363636367</v>
      </c>
      <c r="L105" s="20"/>
      <c r="M105" s="20"/>
      <c r="N105" s="107"/>
      <c r="O105" s="20"/>
      <c r="P105" s="20"/>
      <c r="Q105" s="20"/>
      <c r="R105" s="6">
        <f t="shared" si="20"/>
        <v>0</v>
      </c>
    </row>
    <row r="106" spans="1:21" ht="24.75" hidden="1" customHeight="1" x14ac:dyDescent="0.25">
      <c r="A106" s="17">
        <v>12</v>
      </c>
      <c r="B106" s="15" t="s">
        <v>24</v>
      </c>
      <c r="C106" s="50"/>
      <c r="D106" s="50"/>
      <c r="E106" s="50"/>
      <c r="F106" s="50"/>
      <c r="G106" s="50"/>
      <c r="H106" s="7">
        <f t="shared" si="21"/>
        <v>0</v>
      </c>
      <c r="I106" s="19"/>
      <c r="J106" s="20">
        <f t="shared" ref="J106:J112" si="24">I106/1.1*0.91</f>
        <v>0</v>
      </c>
      <c r="K106" s="20">
        <f t="shared" si="23"/>
        <v>0</v>
      </c>
      <c r="L106" s="20"/>
      <c r="M106" s="20"/>
      <c r="N106" s="107"/>
      <c r="O106" s="20"/>
      <c r="P106" s="20"/>
      <c r="Q106" s="20"/>
      <c r="R106" s="6">
        <f t="shared" si="20"/>
        <v>0</v>
      </c>
    </row>
    <row r="107" spans="1:21" ht="24.75" hidden="1" customHeight="1" x14ac:dyDescent="0.25">
      <c r="A107" s="17">
        <v>13</v>
      </c>
      <c r="B107" s="15" t="s">
        <v>35</v>
      </c>
      <c r="C107" s="50"/>
      <c r="D107" s="50"/>
      <c r="E107" s="50"/>
      <c r="F107" s="50"/>
      <c r="G107" s="50"/>
      <c r="H107" s="7">
        <f t="shared" si="21"/>
        <v>0</v>
      </c>
      <c r="I107" s="19">
        <v>65340</v>
      </c>
      <c r="J107" s="20">
        <f t="shared" si="24"/>
        <v>54053.999999999993</v>
      </c>
      <c r="K107" s="20">
        <f t="shared" si="23"/>
        <v>48648.599999999991</v>
      </c>
      <c r="L107" s="20"/>
      <c r="M107" s="20"/>
      <c r="N107" s="107"/>
      <c r="O107" s="20"/>
      <c r="P107" s="20"/>
      <c r="Q107" s="20"/>
      <c r="R107" s="6">
        <f t="shared" si="20"/>
        <v>0</v>
      </c>
    </row>
    <row r="108" spans="1:21" ht="24.75" hidden="1" customHeight="1" x14ac:dyDescent="0.25">
      <c r="A108" s="17">
        <v>14</v>
      </c>
      <c r="B108" s="15" t="s">
        <v>36</v>
      </c>
      <c r="C108" s="50"/>
      <c r="D108" s="50"/>
      <c r="E108" s="50"/>
      <c r="F108" s="50"/>
      <c r="G108" s="50"/>
      <c r="H108" s="7">
        <f t="shared" si="21"/>
        <v>0</v>
      </c>
      <c r="I108" s="19">
        <v>67155</v>
      </c>
      <c r="J108" s="20">
        <f t="shared" si="24"/>
        <v>55555.499999999993</v>
      </c>
      <c r="K108" s="20">
        <f t="shared" si="23"/>
        <v>49999.95</v>
      </c>
      <c r="L108" s="20"/>
      <c r="M108" s="20"/>
      <c r="N108" s="107"/>
      <c r="O108" s="20"/>
      <c r="P108" s="20"/>
      <c r="Q108" s="20"/>
      <c r="R108" s="6">
        <f t="shared" si="20"/>
        <v>0</v>
      </c>
    </row>
    <row r="109" spans="1:21" ht="24.75" hidden="1" customHeight="1" x14ac:dyDescent="0.25">
      <c r="A109" s="17">
        <v>15</v>
      </c>
      <c r="B109" s="15" t="s">
        <v>37</v>
      </c>
      <c r="C109" s="50"/>
      <c r="D109" s="50"/>
      <c r="E109" s="50"/>
      <c r="F109" s="50"/>
      <c r="G109" s="50"/>
      <c r="H109" s="7">
        <f t="shared" si="21"/>
        <v>0</v>
      </c>
      <c r="I109" s="19">
        <v>81675</v>
      </c>
      <c r="J109" s="20">
        <f t="shared" si="24"/>
        <v>67567.5</v>
      </c>
      <c r="K109" s="20">
        <f t="shared" si="23"/>
        <v>60810.75</v>
      </c>
      <c r="L109" s="20"/>
      <c r="M109" s="20"/>
      <c r="N109" s="107"/>
      <c r="O109" s="20"/>
      <c r="P109" s="20"/>
      <c r="Q109" s="20"/>
      <c r="R109" s="6">
        <f t="shared" si="20"/>
        <v>0</v>
      </c>
    </row>
    <row r="110" spans="1:21" ht="24.75" hidden="1" customHeight="1" x14ac:dyDescent="0.25">
      <c r="A110" s="17">
        <v>16</v>
      </c>
      <c r="B110" s="15" t="s">
        <v>38</v>
      </c>
      <c r="C110" s="50"/>
      <c r="D110" s="50"/>
      <c r="E110" s="50"/>
      <c r="F110" s="50"/>
      <c r="G110" s="50"/>
      <c r="H110" s="7">
        <f t="shared" si="21"/>
        <v>0</v>
      </c>
      <c r="I110" s="19">
        <v>115940</v>
      </c>
      <c r="J110" s="20">
        <f t="shared" si="24"/>
        <v>95913.999999999985</v>
      </c>
      <c r="K110" s="20">
        <f t="shared" si="23"/>
        <v>86322.599999999991</v>
      </c>
      <c r="L110" s="20"/>
      <c r="M110" s="20"/>
      <c r="N110" s="107"/>
      <c r="O110" s="20"/>
      <c r="P110" s="20"/>
      <c r="Q110" s="20"/>
      <c r="R110" s="6">
        <f t="shared" si="20"/>
        <v>0</v>
      </c>
    </row>
    <row r="111" spans="1:21" ht="23.25" hidden="1" customHeight="1" x14ac:dyDescent="0.35">
      <c r="A111" s="17">
        <v>17</v>
      </c>
      <c r="B111" s="15" t="s">
        <v>39</v>
      </c>
      <c r="C111" s="62"/>
      <c r="D111" s="1"/>
      <c r="E111" s="1"/>
      <c r="F111" s="1"/>
      <c r="G111" s="1"/>
      <c r="H111" s="7">
        <f t="shared" si="21"/>
        <v>0</v>
      </c>
      <c r="I111" s="61">
        <v>99825</v>
      </c>
      <c r="J111" s="1">
        <f t="shared" si="24"/>
        <v>82582.499999999985</v>
      </c>
      <c r="K111" s="20">
        <f t="shared" si="23"/>
        <v>74324.249999999985</v>
      </c>
      <c r="L111" s="20"/>
      <c r="M111" s="20"/>
      <c r="N111" s="107"/>
      <c r="O111" s="20"/>
      <c r="P111" s="20"/>
      <c r="Q111" s="20"/>
      <c r="R111" s="6">
        <f t="shared" si="20"/>
        <v>0</v>
      </c>
    </row>
    <row r="112" spans="1:21" ht="23.25" hidden="1" customHeight="1" x14ac:dyDescent="0.25">
      <c r="A112" s="17">
        <v>18</v>
      </c>
      <c r="B112" s="43" t="s">
        <v>40</v>
      </c>
      <c r="C112" s="1"/>
      <c r="D112" s="1"/>
      <c r="E112" s="1"/>
      <c r="F112" s="1"/>
      <c r="G112" s="1"/>
      <c r="H112" s="1"/>
      <c r="I112" s="61">
        <v>78045</v>
      </c>
      <c r="J112" s="1">
        <f t="shared" si="24"/>
        <v>64564.5</v>
      </c>
      <c r="K112" s="20">
        <f t="shared" ref="K112" si="25">J112*0.9</f>
        <v>58108.05</v>
      </c>
      <c r="L112" s="20"/>
      <c r="M112" s="20"/>
      <c r="N112" s="107"/>
      <c r="O112" s="20"/>
      <c r="P112" s="20"/>
      <c r="Q112" s="20"/>
      <c r="R112" s="6">
        <f t="shared" si="20"/>
        <v>0</v>
      </c>
    </row>
    <row r="113" spans="1:18" ht="23.25" hidden="1" customHeight="1" x14ac:dyDescent="0.3">
      <c r="A113" s="63"/>
      <c r="B113" s="64"/>
      <c r="C113" s="26"/>
      <c r="D113" s="26"/>
      <c r="E113" s="26"/>
      <c r="F113" s="26"/>
      <c r="G113" s="26"/>
      <c r="H113" s="26"/>
      <c r="I113" s="65"/>
      <c r="J113" s="26"/>
      <c r="K113" s="66"/>
      <c r="L113" s="66"/>
      <c r="M113" s="66"/>
      <c r="N113" s="111"/>
      <c r="O113" s="66"/>
      <c r="P113" s="66"/>
      <c r="Q113" s="66"/>
      <c r="R113" s="67">
        <f>SUM(R97:R112)</f>
        <v>4607187.709090909</v>
      </c>
    </row>
    <row r="114" spans="1:18" ht="26.25" hidden="1" customHeight="1" x14ac:dyDescent="0.25">
      <c r="K114" s="56" t="s">
        <v>23</v>
      </c>
      <c r="L114" s="56"/>
      <c r="M114" s="56"/>
      <c r="N114" s="112"/>
      <c r="O114" s="56"/>
      <c r="P114" s="56"/>
      <c r="Q114" s="56"/>
      <c r="R114" s="45">
        <f>R113*0.1</f>
        <v>460718.77090909093</v>
      </c>
    </row>
    <row r="115" spans="1:18" ht="30" hidden="1" customHeight="1" x14ac:dyDescent="0.35">
      <c r="C115" t="s">
        <v>31</v>
      </c>
      <c r="K115" s="46" t="s">
        <v>30</v>
      </c>
      <c r="L115" s="46"/>
      <c r="M115" s="46"/>
      <c r="N115" s="113"/>
      <c r="O115" s="46"/>
      <c r="P115" s="46"/>
      <c r="Q115" s="46"/>
      <c r="R115" s="33">
        <f>SUM(R113:R114)</f>
        <v>5067906.4799999995</v>
      </c>
    </row>
    <row r="116" spans="1:18" ht="23.25" hidden="1" x14ac:dyDescent="0.25">
      <c r="R116" s="47">
        <v>4599352</v>
      </c>
    </row>
    <row r="117" spans="1:18" ht="27" hidden="1" customHeight="1" x14ac:dyDescent="0.25">
      <c r="J117" t="s">
        <v>32</v>
      </c>
      <c r="R117" s="39"/>
    </row>
    <row r="118" spans="1:18" hidden="1" x14ac:dyDescent="0.25"/>
    <row r="119" spans="1:18" hidden="1" x14ac:dyDescent="0.25">
      <c r="G119" s="68">
        <f>R115+R88</f>
        <v>8935525.5199999996</v>
      </c>
    </row>
    <row r="120" spans="1:18" hidden="1" x14ac:dyDescent="0.25"/>
    <row r="121" spans="1:18" hidden="1" x14ac:dyDescent="0.25"/>
  </sheetData>
  <mergeCells count="20"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  <mergeCell ref="B94:R94"/>
    <mergeCell ref="A95:A96"/>
    <mergeCell ref="B95:B96"/>
    <mergeCell ref="H95:R95"/>
    <mergeCell ref="B66:R66"/>
    <mergeCell ref="A67:A68"/>
    <mergeCell ref="B67:B68"/>
    <mergeCell ref="H67:R67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HÀNG 3(GIÁ MỚI)- HÀ NỘI</vt:lpstr>
      <vt:lpstr>ĐON ĐẦU KHAI 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Admin</cp:lastModifiedBy>
  <cp:lastPrinted>2022-04-25T10:37:34Z</cp:lastPrinted>
  <dcterms:created xsi:type="dcterms:W3CDTF">2019-09-06T10:00:32Z</dcterms:created>
  <dcterms:modified xsi:type="dcterms:W3CDTF">2022-05-12T06:52:46Z</dcterms:modified>
</cp:coreProperties>
</file>