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dmin\Desktop\Bảo Trâm\BÁN HÀNG LƯU ĐỘNG\"/>
    </mc:Choice>
  </mc:AlternateContent>
  <xr:revisionPtr revIDLastSave="0" documentId="13_ncr:1_{DA05F29C-606D-48CD-BEDE-115A8EF732FE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HỘI CHỢ TÂN BÌNH" sheetId="9" r:id="rId1"/>
    <sheet name="Hàng ăn thử" sheetId="6" r:id="rId2"/>
    <sheet name="Chi" sheetId="5" r:id="rId3"/>
  </sheets>
  <definedNames>
    <definedName name="_xlnm.Print_Area" localSheetId="2">Chi!$C$1:$O$13</definedName>
  </definedNames>
  <calcPr calcId="191029"/>
</workbook>
</file>

<file path=xl/calcChain.xml><?xml version="1.0" encoding="utf-8"?>
<calcChain xmlns="http://schemas.openxmlformats.org/spreadsheetml/2006/main">
  <c r="K19" i="9" l="1"/>
  <c r="P12" i="9"/>
  <c r="O28" i="9"/>
  <c r="V30" i="9"/>
  <c r="M27" i="9"/>
  <c r="U28" i="9"/>
  <c r="Q12" i="9"/>
  <c r="G11" i="5"/>
  <c r="L4" i="5"/>
  <c r="G10" i="5"/>
  <c r="E10" i="5"/>
  <c r="G9" i="5"/>
  <c r="G8" i="5"/>
  <c r="G15" i="6"/>
  <c r="G7" i="6"/>
  <c r="G8" i="6"/>
  <c r="G9" i="6"/>
  <c r="G10" i="6"/>
  <c r="G11" i="6"/>
  <c r="G12" i="6"/>
  <c r="G13" i="6"/>
  <c r="G14" i="6"/>
  <c r="G6" i="6"/>
  <c r="Q27" i="9"/>
  <c r="W27" i="9"/>
  <c r="V12" i="9"/>
  <c r="W12" i="9" s="1"/>
  <c r="V6" i="9"/>
  <c r="W6" i="9" s="1"/>
  <c r="V26" i="9"/>
  <c r="V20" i="9"/>
  <c r="V16" i="9"/>
  <c r="W16" i="9" s="1"/>
  <c r="V10" i="9"/>
  <c r="W10" i="9" s="1"/>
  <c r="Q11" i="9"/>
  <c r="P31" i="9"/>
  <c r="Q31" i="9" s="1"/>
  <c r="P22" i="9"/>
  <c r="P18" i="9"/>
  <c r="Q18" i="9" s="1"/>
  <c r="P16" i="9"/>
  <c r="Q16" i="9" s="1"/>
  <c r="P10" i="9"/>
  <c r="Q10" i="9" s="1"/>
  <c r="P20" i="9"/>
  <c r="Q20" i="9" s="1"/>
  <c r="J25" i="9"/>
  <c r="K25" i="9" s="1"/>
  <c r="J29" i="9"/>
  <c r="K29" i="9" s="1"/>
  <c r="J27" i="9"/>
  <c r="J19" i="9"/>
  <c r="J15" i="9"/>
  <c r="K15" i="9" s="1"/>
  <c r="P13" i="9"/>
  <c r="Q13" i="9" s="1"/>
  <c r="J13" i="9"/>
  <c r="J6" i="9"/>
  <c r="K6" i="9" s="1"/>
  <c r="M15" i="9"/>
  <c r="K13" i="9" l="1"/>
  <c r="G7" i="5"/>
  <c r="P6" i="9"/>
  <c r="Q6" i="9" s="1"/>
  <c r="P8" i="9"/>
  <c r="Q8" i="9" s="1"/>
  <c r="G6" i="5"/>
  <c r="V32" i="9"/>
  <c r="W32" i="9" s="1"/>
  <c r="P32" i="9"/>
  <c r="Q32" i="9" s="1"/>
  <c r="J32" i="9"/>
  <c r="K32" i="9" s="1"/>
  <c r="W30" i="9"/>
  <c r="J30" i="9"/>
  <c r="K30" i="9" s="1"/>
  <c r="K28" i="9"/>
  <c r="K27" i="9"/>
  <c r="W26" i="9"/>
  <c r="P26" i="9"/>
  <c r="Q26" i="9" s="1"/>
  <c r="J26" i="9"/>
  <c r="K26" i="9" s="1"/>
  <c r="V23" i="9"/>
  <c r="W23" i="9" s="1"/>
  <c r="P24" i="9"/>
  <c r="Q24" i="9" s="1"/>
  <c r="J23" i="9"/>
  <c r="K23" i="9" s="1"/>
  <c r="V22" i="9"/>
  <c r="W22" i="9" s="1"/>
  <c r="Q22" i="9"/>
  <c r="J21" i="9"/>
  <c r="K21" i="9" s="1"/>
  <c r="W20" i="9"/>
  <c r="J20" i="9"/>
  <c r="K20" i="9" s="1"/>
  <c r="V18" i="9"/>
  <c r="J17" i="9"/>
  <c r="K17" i="9" s="1"/>
  <c r="J16" i="9"/>
  <c r="K16" i="9" s="1"/>
  <c r="K14" i="9"/>
  <c r="V13" i="9"/>
  <c r="W13" i="9" s="1"/>
  <c r="J12" i="9"/>
  <c r="K12" i="9" s="1"/>
  <c r="V8" i="9"/>
  <c r="W8" i="9" s="1"/>
  <c r="J8" i="9"/>
  <c r="K8" i="9" s="1"/>
  <c r="W18" i="9" l="1"/>
  <c r="V33" i="9"/>
  <c r="F16" i="6"/>
  <c r="O5" i="5"/>
  <c r="J33" i="9"/>
  <c r="K33" i="9"/>
  <c r="W33" i="9"/>
  <c r="Q33" i="9"/>
  <c r="P33" i="9"/>
  <c r="S34" i="9" l="1"/>
  <c r="O4" i="5" s="1"/>
  <c r="O6" i="5" s="1"/>
</calcChain>
</file>

<file path=xl/sharedStrings.xml><?xml version="1.0" encoding="utf-8"?>
<sst xmlns="http://schemas.openxmlformats.org/spreadsheetml/2006/main" count="109" uniqueCount="82">
  <si>
    <t>CTY TNHH MTV TM&amp;DV NGỌC THƠM FOODS</t>
  </si>
  <si>
    <t>STT</t>
  </si>
  <si>
    <t>MÃ HÀNG</t>
  </si>
  <si>
    <t>TÊN HÀNG</t>
  </si>
  <si>
    <t xml:space="preserve"> Đơn giá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</si>
  <si>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</si>
  <si>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</si>
  <si>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</si>
  <si>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</si>
  <si>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</si>
  <si>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</si>
  <si>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</si>
  <si>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</si>
  <si>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</si>
  <si>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</si>
  <si>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</si>
  <si>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</si>
  <si>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</si>
  <si>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</si>
  <si>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</si>
  <si>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</si>
  <si>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</si>
  <si>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</si>
  <si>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</si>
  <si>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</si>
  <si>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</si>
  <si>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</si>
  <si>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</si>
  <si>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</si>
  <si>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</si>
  <si>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</si>
  <si>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</si>
  <si>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</si>
  <si>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</si>
  <si>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</si>
  <si>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GL250</t>
  </si>
  <si>
    <t>Giò lụa cây 250g</t>
  </si>
  <si>
    <t>GSG250</t>
  </si>
  <si>
    <t>Giò sụn gà 250g</t>
  </si>
  <si>
    <t>TỔNG TIỀN</t>
  </si>
  <si>
    <t>DOANH THU</t>
  </si>
  <si>
    <t>HÀNG SAMPLING</t>
  </si>
  <si>
    <t>GIÁ TIỀN</t>
  </si>
  <si>
    <t>THÀNH TIỀN</t>
  </si>
  <si>
    <t>Giò sụn gà 250</t>
  </si>
  <si>
    <t>CTY TNHH MỘT THÀNH VIÊN TM VÀ DV NGỌC THƠM</t>
  </si>
  <si>
    <t>TỔNG TIỀN MẶT ĐÃ NỘP</t>
  </si>
  <si>
    <t>TỔNG DOANH SỐ</t>
  </si>
  <si>
    <t>TÊN</t>
  </si>
  <si>
    <t>SL</t>
  </si>
  <si>
    <t>GHI CHÚ</t>
  </si>
  <si>
    <t>KHOẢN CHI PHÁT SINH</t>
  </si>
  <si>
    <t>Đá</t>
  </si>
  <si>
    <t>CHUYỂN KHOẢN LẠI VÀO QUỸ</t>
  </si>
  <si>
    <t>Tiền vận chuyển aha (chiều về)</t>
  </si>
  <si>
    <t>NGƯỜI NỘP TIỀN</t>
  </si>
  <si>
    <t>KẾ TOÁN</t>
  </si>
  <si>
    <t>Lạp Xưởng 500g</t>
  </si>
  <si>
    <t>LX500</t>
  </si>
  <si>
    <t>Nước</t>
  </si>
  <si>
    <t>BÁO CÁO CHI  HÀNG BÁN HỘI CHỢ Q3</t>
  </si>
  <si>
    <t>BÁO CÁO DOANH THU BÁN HÀNG HỘI CHỢ Q. TÂN BÌNH</t>
  </si>
  <si>
    <t>NGÀY 03/01</t>
  </si>
  <si>
    <t>NGÀY 04/01</t>
  </si>
  <si>
    <t>NGÀY 05/01</t>
  </si>
  <si>
    <t>Ngày 03/01</t>
  </si>
  <si>
    <t>Ngày 04/01</t>
  </si>
  <si>
    <t>Ngày 05/01</t>
  </si>
  <si>
    <t>GSG45</t>
  </si>
  <si>
    <t>Giò sụn gà 45g</t>
  </si>
  <si>
    <t>TẶNG 2 CHẢ LỤA</t>
  </si>
  <si>
    <t>TẶNG 3 CHẢ LỤA 2 SỤN GÀ</t>
  </si>
  <si>
    <t>TẶNG 8 CHẢ LỤA 1 SỤN GÀ</t>
  </si>
  <si>
    <t>TẶNG 4 CHẢ LỤA</t>
  </si>
  <si>
    <t>TẶNG 1 CHẢ LỤA</t>
  </si>
  <si>
    <t>NHẬP HÀNG SAMPLING THÀNH HÀNG BÁN</t>
  </si>
  <si>
    <t>NHẬP HÀNG SAMPLING THÀNH BÁN (2 cục)</t>
  </si>
  <si>
    <t>Lạp xưởng</t>
  </si>
  <si>
    <t>NHẬP HÀNG SAMPLING THÀNH BÁN (1 cục)</t>
  </si>
  <si>
    <t>Tiền vận chuyển aha (chiều đi)</t>
  </si>
  <si>
    <t>Tiền mua túi rác (59.900) + khăn ướt (30.800) 2 chai nước chấm (tiền mặt) 42.000</t>
  </si>
  <si>
    <t>KHÁCH KHÔNG MUỐN TẶNG CHẢ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</si>
</sst>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36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1"/>
      <name val="Times New Roman"/>
      <charset val="134"/>
    </font>
    <font>
      <b/>
      <sz val="48"/>
      <color theme="1"/>
      <name val="Times New Roman"/>
      <charset val="134"/>
    </font>
    <font>
      <b/>
      <sz val="48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</cellStyleXfs>
  <cellXfs count="2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/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/>
    <xf numFmtId="0" fontId="2" fillId="0" borderId="0" xfId="0" applyFont="1"/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9" fillId="0" borderId="0" xfId="3" applyFont="1"/>
    <xf numFmtId="0" fontId="1" fillId="0" borderId="0" xfId="3" applyFont="1"/>
    <xf numFmtId="0" fontId="1" fillId="0" borderId="0" xfId="3" applyFont="1" applyAlignment="1">
      <alignment horizontal="center"/>
    </xf>
    <xf numFmtId="165" fontId="1" fillId="0" borderId="0" xfId="2" applyNumberFormat="1" applyFont="1" applyAlignment="1"/>
    <xf numFmtId="165" fontId="1" fillId="0" borderId="0" xfId="2" applyNumberFormat="1" applyFont="1"/>
    <xf numFmtId="0" fontId="7" fillId="0" borderId="0" xfId="3" applyFont="1"/>
    <xf numFmtId="0" fontId="1" fillId="3" borderId="0" xfId="3" applyFont="1" applyFill="1"/>
    <xf numFmtId="0" fontId="4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0" fillId="0" borderId="0" xfId="3" applyFont="1"/>
    <xf numFmtId="165" fontId="2" fillId="5" borderId="1" xfId="2" applyNumberFormat="1" applyFont="1" applyFill="1" applyBorder="1" applyAlignment="1">
      <alignment horizontal="center" vertical="center"/>
    </xf>
    <xf numFmtId="165" fontId="1" fillId="0" borderId="10" xfId="2" applyNumberFormat="1" applyFont="1" applyBorder="1" applyAlignment="1">
      <alignment horizontal="center" vertical="center"/>
    </xf>
    <xf numFmtId="165" fontId="1" fillId="5" borderId="1" xfId="2" applyNumberFormat="1" applyFont="1" applyFill="1" applyBorder="1" applyAlignment="1">
      <alignment horizontal="center" vertical="center"/>
    </xf>
    <xf numFmtId="165" fontId="1" fillId="0" borderId="5" xfId="2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/>
    </xf>
    <xf numFmtId="0" fontId="1" fillId="0" borderId="1" xfId="3" applyFont="1" applyBorder="1"/>
    <xf numFmtId="165" fontId="1" fillId="0" borderId="1" xfId="2" applyNumberFormat="1" applyFont="1" applyBorder="1" applyAlignment="1"/>
    <xf numFmtId="0" fontId="9" fillId="5" borderId="1" xfId="3" applyFont="1" applyFill="1" applyBorder="1" applyAlignment="1">
      <alignment horizontal="right" vertical="center"/>
    </xf>
    <xf numFmtId="165" fontId="7" fillId="5" borderId="1" xfId="2" applyNumberFormat="1" applyFont="1" applyFill="1" applyBorder="1" applyAlignment="1">
      <alignment horizontal="center" vertical="center"/>
    </xf>
    <xf numFmtId="165" fontId="7" fillId="5" borderId="7" xfId="2" applyNumberFormat="1" applyFont="1" applyFill="1" applyBorder="1" applyAlignment="1">
      <alignment horizontal="center" vertical="center"/>
    </xf>
    <xf numFmtId="0" fontId="1" fillId="5" borderId="7" xfId="3" applyFont="1" applyFill="1" applyBorder="1" applyAlignment="1">
      <alignment horizontal="center"/>
    </xf>
    <xf numFmtId="165" fontId="13" fillId="5" borderId="7" xfId="2" applyNumberFormat="1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65" fontId="1" fillId="5" borderId="1" xfId="2" applyNumberFormat="1" applyFont="1" applyFill="1" applyBorder="1" applyAlignment="1">
      <alignment vertical="center"/>
    </xf>
    <xf numFmtId="0" fontId="1" fillId="5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5" fontId="1" fillId="5" borderId="1" xfId="3" applyNumberFormat="1" applyFont="1" applyFill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165" fontId="1" fillId="0" borderId="7" xfId="3" applyNumberFormat="1" applyFont="1" applyBorder="1" applyAlignment="1">
      <alignment vertical="center"/>
    </xf>
    <xf numFmtId="165" fontId="1" fillId="0" borderId="9" xfId="3" applyNumberFormat="1" applyFont="1" applyBorder="1" applyAlignment="1">
      <alignment vertical="center"/>
    </xf>
    <xf numFmtId="165" fontId="2" fillId="5" borderId="1" xfId="2" applyNumberFormat="1" applyFont="1" applyFill="1" applyBorder="1"/>
    <xf numFmtId="165" fontId="1" fillId="5" borderId="7" xfId="2" applyNumberFormat="1" applyFont="1" applyFill="1" applyBorder="1" applyAlignment="1">
      <alignment horizontal="center" vertical="center"/>
    </xf>
    <xf numFmtId="165" fontId="2" fillId="5" borderId="7" xfId="3" applyNumberFormat="1" applyFont="1" applyFill="1" applyBorder="1" applyAlignment="1">
      <alignment horizontal="right"/>
    </xf>
    <xf numFmtId="165" fontId="2" fillId="5" borderId="7" xfId="2" applyNumberFormat="1" applyFont="1" applyFill="1" applyBorder="1"/>
    <xf numFmtId="165" fontId="2" fillId="0" borderId="7" xfId="3" applyNumberFormat="1" applyFont="1" applyBorder="1" applyAlignment="1">
      <alignment vertical="center"/>
    </xf>
    <xf numFmtId="165" fontId="2" fillId="0" borderId="7" xfId="3" applyNumberFormat="1" applyFont="1" applyBorder="1"/>
    <xf numFmtId="165" fontId="1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/>
    </xf>
    <xf numFmtId="165" fontId="2" fillId="5" borderId="7" xfId="2" applyNumberFormat="1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>
      <alignment horizontal="center" vertical="center" wrapText="1"/>
    </xf>
    <xf numFmtId="165" fontId="2" fillId="5" borderId="1" xfId="3" applyNumberFormat="1" applyFont="1" applyFill="1" applyBorder="1" applyAlignment="1">
      <alignment horizontal="center" vertical="center"/>
    </xf>
    <xf numFmtId="165" fontId="2" fillId="5" borderId="7" xfId="3" applyNumberFormat="1" applyFont="1" applyFill="1" applyBorder="1" applyAlignment="1">
      <alignment horizontal="center" vertical="center"/>
    </xf>
    <xf numFmtId="165" fontId="2" fillId="5" borderId="7" xfId="3" applyNumberFormat="1" applyFont="1" applyFill="1" applyBorder="1" applyAlignment="1">
      <alignment vertical="center"/>
    </xf>
    <xf numFmtId="165" fontId="2" fillId="5" borderId="1" xfId="3" applyNumberFormat="1" applyFont="1" applyFill="1" applyBorder="1" applyAlignment="1">
      <alignment vertical="center" wrapText="1"/>
    </xf>
    <xf numFmtId="165" fontId="2" fillId="0" borderId="1" xfId="2" applyNumberFormat="1" applyFont="1" applyBorder="1"/>
    <xf numFmtId="0" fontId="1" fillId="0" borderId="7" xfId="3" applyFont="1" applyBorder="1" applyAlignment="1">
      <alignment horizontal="right" vertical="center" wrapText="1"/>
    </xf>
    <xf numFmtId="165" fontId="13" fillId="5" borderId="7" xfId="2" applyNumberFormat="1" applyFont="1" applyFill="1" applyBorder="1" applyAlignment="1">
      <alignment horizontal="center" vertical="center"/>
    </xf>
    <xf numFmtId="165" fontId="1" fillId="0" borderId="0" xfId="3" applyNumberFormat="1" applyFont="1"/>
    <xf numFmtId="0" fontId="1" fillId="0" borderId="11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1" fillId="5" borderId="9" xfId="3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right" vertical="center"/>
    </xf>
    <xf numFmtId="165" fontId="1" fillId="0" borderId="9" xfId="3" applyNumberFormat="1" applyFont="1" applyBorder="1" applyAlignment="1">
      <alignment horizontal="center" vertical="center"/>
    </xf>
    <xf numFmtId="165" fontId="2" fillId="5" borderId="9" xfId="3" applyNumberFormat="1" applyFont="1" applyFill="1" applyBorder="1" applyAlignment="1">
      <alignment horizontal="center" vertical="center" wrapText="1"/>
    </xf>
    <xf numFmtId="165" fontId="2" fillId="5" borderId="9" xfId="3" applyNumberFormat="1" applyFont="1" applyFill="1" applyBorder="1" applyAlignment="1">
      <alignment horizontal="center" vertical="center"/>
    </xf>
    <xf numFmtId="165" fontId="18" fillId="5" borderId="1" xfId="2" applyNumberFormat="1" applyFont="1" applyFill="1" applyBorder="1" applyAlignment="1">
      <alignment wrapText="1"/>
    </xf>
    <xf numFmtId="0" fontId="17" fillId="3" borderId="1" xfId="3" applyFont="1" applyFill="1" applyBorder="1" applyAlignment="1">
      <alignment horizontal="center" wrapText="1"/>
    </xf>
    <xf numFmtId="0" fontId="17" fillId="5" borderId="1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wrapText="1"/>
    </xf>
    <xf numFmtId="0" fontId="17" fillId="5" borderId="1" xfId="3" applyFont="1" applyFill="1" applyBorder="1" applyAlignment="1">
      <alignment horizontal="center" vertical="center" wrapText="1"/>
    </xf>
    <xf numFmtId="165" fontId="17" fillId="0" borderId="0" xfId="3" applyNumberFormat="1" applyFont="1" applyAlignment="1">
      <alignment horizontal="center" vertical="center"/>
    </xf>
    <xf numFmtId="165" fontId="2" fillId="5" borderId="1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right" wrapText="1"/>
    </xf>
    <xf numFmtId="3" fontId="17" fillId="0" borderId="2" xfId="0" applyNumberFormat="1" applyFont="1" applyBorder="1"/>
    <xf numFmtId="0" fontId="1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vertical="center"/>
    </xf>
    <xf numFmtId="3" fontId="1" fillId="0" borderId="1" xfId="3" applyNumberFormat="1" applyFont="1" applyBorder="1"/>
    <xf numFmtId="0" fontId="17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165" fontId="7" fillId="5" borderId="11" xfId="2" applyNumberFormat="1" applyFont="1" applyFill="1" applyBorder="1" applyAlignment="1">
      <alignment horizontal="center" vertical="center"/>
    </xf>
    <xf numFmtId="0" fontId="1" fillId="0" borderId="11" xfId="3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center" vertical="center"/>
    </xf>
    <xf numFmtId="165" fontId="2" fillId="0" borderId="7" xfId="2" applyNumberFormat="1" applyFont="1" applyBorder="1"/>
    <xf numFmtId="165" fontId="22" fillId="5" borderId="11" xfId="2" applyNumberFormat="1" applyFont="1" applyFill="1" applyBorder="1" applyAlignment="1">
      <alignment horizontal="center" vertical="center"/>
    </xf>
    <xf numFmtId="165" fontId="22" fillId="5" borderId="1" xfId="2" applyNumberFormat="1" applyFont="1" applyFill="1" applyBorder="1" applyAlignment="1">
      <alignment horizontal="center" vertical="center"/>
    </xf>
    <xf numFmtId="165" fontId="1" fillId="0" borderId="1" xfId="3" applyNumberFormat="1" applyFont="1" applyBorder="1" applyAlignment="1">
      <alignment vertical="center"/>
    </xf>
    <xf numFmtId="0" fontId="9" fillId="0" borderId="1" xfId="3" applyFont="1" applyBorder="1"/>
    <xf numFmtId="0" fontId="1" fillId="5" borderId="1" xfId="3" applyFont="1" applyFill="1" applyBorder="1" applyAlignment="1">
      <alignment horizontal="right" vertical="center"/>
    </xf>
    <xf numFmtId="0" fontId="1" fillId="5" borderId="1" xfId="3" applyFont="1" applyFill="1" applyBorder="1"/>
    <xf numFmtId="0" fontId="17" fillId="5" borderId="1" xfId="3" applyFont="1" applyFill="1" applyBorder="1" applyAlignment="1">
      <alignment horizontal="right" wrapText="1"/>
    </xf>
    <xf numFmtId="0" fontId="17" fillId="5" borderId="1" xfId="3" applyFont="1" applyFill="1" applyBorder="1" applyAlignment="1">
      <alignment horizontal="right"/>
    </xf>
    <xf numFmtId="0" fontId="17" fillId="5" borderId="1" xfId="3" applyFont="1" applyFill="1" applyBorder="1" applyAlignment="1">
      <alignment horizontal="right" vertical="center" wrapText="1"/>
    </xf>
    <xf numFmtId="0" fontId="17" fillId="5" borderId="1" xfId="3" applyFont="1" applyFill="1" applyBorder="1" applyAlignment="1">
      <alignment horizontal="center"/>
    </xf>
    <xf numFmtId="165" fontId="9" fillId="0" borderId="0" xfId="3" applyNumberFormat="1" applyFont="1"/>
    <xf numFmtId="0" fontId="17" fillId="5" borderId="7" xfId="3" applyFont="1" applyFill="1" applyBorder="1" applyAlignment="1">
      <alignment horizontal="right" wrapText="1"/>
    </xf>
    <xf numFmtId="0" fontId="17" fillId="5" borderId="9" xfId="3" applyFont="1" applyFill="1" applyBorder="1" applyAlignment="1">
      <alignment horizontal="right" vertical="center" wrapText="1"/>
    </xf>
    <xf numFmtId="0" fontId="17" fillId="0" borderId="1" xfId="3" applyFont="1" applyBorder="1" applyAlignment="1">
      <alignment horizontal="right"/>
    </xf>
    <xf numFmtId="165" fontId="2" fillId="5" borderId="7" xfId="2" applyNumberFormat="1" applyFont="1" applyFill="1" applyBorder="1" applyAlignment="1">
      <alignment vertical="center"/>
    </xf>
    <xf numFmtId="165" fontId="2" fillId="5" borderId="9" xfId="2" applyNumberFormat="1" applyFont="1" applyFill="1" applyBorder="1" applyAlignment="1">
      <alignment vertical="center"/>
    </xf>
    <xf numFmtId="165" fontId="1" fillId="5" borderId="7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165" fontId="1" fillId="0" borderId="1" xfId="3" applyNumberFormat="1" applyFont="1" applyBorder="1"/>
    <xf numFmtId="0" fontId="1" fillId="5" borderId="7" xfId="3" applyFont="1" applyFill="1" applyBorder="1" applyAlignment="1">
      <alignment horizontal="right" wrapText="1"/>
    </xf>
    <xf numFmtId="165" fontId="17" fillId="0" borderId="1" xfId="2" applyNumberFormat="1" applyFont="1" applyBorder="1" applyAlignment="1">
      <alignment horizontal="right" wrapText="1"/>
    </xf>
    <xf numFmtId="165" fontId="18" fillId="5" borderId="7" xfId="2" applyNumberFormat="1" applyFont="1" applyFill="1" applyBorder="1" applyAlignment="1">
      <alignment horizontal="center" vertical="center"/>
    </xf>
    <xf numFmtId="165" fontId="18" fillId="5" borderId="9" xfId="2" applyNumberFormat="1" applyFont="1" applyFill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7" xfId="3" applyFont="1" applyBorder="1" applyAlignment="1">
      <alignment horizontal="left" vertical="center"/>
    </xf>
    <xf numFmtId="0" fontId="1" fillId="0" borderId="9" xfId="3" applyFont="1" applyBorder="1" applyAlignment="1">
      <alignment horizontal="left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165" fontId="2" fillId="5" borderId="7" xfId="2" applyNumberFormat="1" applyFont="1" applyFill="1" applyBorder="1" applyAlignment="1">
      <alignment horizontal="center" vertical="center"/>
    </xf>
    <xf numFmtId="165" fontId="2" fillId="5" borderId="9" xfId="2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5" borderId="4" xfId="3" applyFont="1" applyFill="1" applyBorder="1" applyAlignment="1">
      <alignment horizontal="center" vertical="center"/>
    </xf>
    <xf numFmtId="0" fontId="12" fillId="5" borderId="12" xfId="3" applyFont="1" applyFill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12" fillId="5" borderId="3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1" fillId="0" borderId="9" xfId="3" applyFont="1" applyBorder="1" applyAlignment="1">
      <alignment vertical="center"/>
    </xf>
    <xf numFmtId="165" fontId="2" fillId="0" borderId="8" xfId="2" applyNumberFormat="1" applyFont="1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165" fontId="22" fillId="5" borderId="7" xfId="2" applyNumberFormat="1" applyFont="1" applyFill="1" applyBorder="1" applyAlignment="1">
      <alignment horizontal="center" vertical="center"/>
    </xf>
    <xf numFmtId="165" fontId="22" fillId="5" borderId="9" xfId="2" applyNumberFormat="1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right" vertical="center"/>
    </xf>
    <xf numFmtId="0" fontId="9" fillId="5" borderId="7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0" fontId="14" fillId="6" borderId="1" xfId="3" applyFont="1" applyFill="1" applyBorder="1" applyAlignment="1">
      <alignment horizontal="center" vertical="center"/>
    </xf>
    <xf numFmtId="3" fontId="15" fillId="6" borderId="1" xfId="2" applyNumberFormat="1" applyFont="1" applyFill="1" applyBorder="1" applyAlignment="1">
      <alignment horizontal="right" vertical="center"/>
    </xf>
    <xf numFmtId="0" fontId="12" fillId="0" borderId="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1" fillId="0" borderId="11" xfId="3" applyFont="1" applyBorder="1" applyAlignment="1">
      <alignment horizontal="left" vertical="center"/>
    </xf>
    <xf numFmtId="0" fontId="2" fillId="5" borderId="1" xfId="3" applyFont="1" applyFill="1" applyBorder="1" applyAlignment="1">
      <alignment horizontal="right" vertical="center"/>
    </xf>
    <xf numFmtId="0" fontId="1" fillId="5" borderId="1" xfId="3" applyFont="1" applyFill="1" applyBorder="1" applyAlignment="1">
      <alignment horizontal="right" vertical="center"/>
    </xf>
    <xf numFmtId="0" fontId="1" fillId="5" borderId="7" xfId="3" applyFont="1" applyFill="1" applyBorder="1" applyAlignment="1">
      <alignment horizontal="center"/>
    </xf>
    <xf numFmtId="0" fontId="1" fillId="5" borderId="9" xfId="3" applyFont="1" applyFill="1" applyBorder="1" applyAlignment="1">
      <alignment horizontal="center"/>
    </xf>
    <xf numFmtId="165" fontId="1" fillId="5" borderId="7" xfId="2" applyNumberFormat="1" applyFont="1" applyFill="1" applyBorder="1" applyAlignment="1">
      <alignment horizontal="center" vertical="center"/>
    </xf>
    <xf numFmtId="165" fontId="1" fillId="5" borderId="9" xfId="2" applyNumberFormat="1" applyFont="1" applyFill="1" applyBorder="1" applyAlignment="1">
      <alignment horizontal="center" vertical="center"/>
    </xf>
    <xf numFmtId="165" fontId="1" fillId="5" borderId="1" xfId="2" applyNumberFormat="1" applyFont="1" applyFill="1" applyBorder="1" applyAlignment="1">
      <alignment horizontal="center" vertical="center"/>
    </xf>
    <xf numFmtId="165" fontId="7" fillId="5" borderId="1" xfId="2" applyNumberFormat="1" applyFont="1" applyFill="1" applyBorder="1" applyAlignment="1">
      <alignment horizontal="center" vertical="center"/>
    </xf>
    <xf numFmtId="165" fontId="7" fillId="5" borderId="7" xfId="2" applyNumberFormat="1" applyFont="1" applyFill="1" applyBorder="1" applyAlignment="1">
      <alignment horizontal="center" vertical="center"/>
    </xf>
    <xf numFmtId="165" fontId="7" fillId="5" borderId="9" xfId="2" applyNumberFormat="1" applyFont="1" applyFill="1" applyBorder="1" applyAlignment="1">
      <alignment horizontal="center" vertical="center"/>
    </xf>
    <xf numFmtId="0" fontId="1" fillId="5" borderId="7" xfId="3" applyFont="1" applyFill="1" applyBorder="1" applyAlignment="1">
      <alignment horizontal="center" wrapText="1"/>
    </xf>
    <xf numFmtId="0" fontId="1" fillId="5" borderId="9" xfId="3" applyFont="1" applyFill="1" applyBorder="1" applyAlignment="1">
      <alignment horizont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right" vertical="center"/>
    </xf>
    <xf numFmtId="0" fontId="17" fillId="0" borderId="7" xfId="3" applyFont="1" applyBorder="1" applyAlignment="1">
      <alignment horizontal="center" vertical="center" wrapText="1"/>
    </xf>
    <xf numFmtId="165" fontId="1" fillId="0" borderId="7" xfId="3" applyNumberFormat="1" applyFont="1" applyBorder="1" applyAlignment="1">
      <alignment horizontal="center" vertical="center"/>
    </xf>
    <xf numFmtId="165" fontId="1" fillId="0" borderId="9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5" fontId="1" fillId="0" borderId="7" xfId="3" applyNumberFormat="1" applyFont="1" applyBorder="1" applyAlignment="1">
      <alignment horizontal="center"/>
    </xf>
    <xf numFmtId="165" fontId="1" fillId="0" borderId="9" xfId="3" applyNumberFormat="1" applyFont="1" applyBorder="1" applyAlignment="1">
      <alignment horizontal="center"/>
    </xf>
    <xf numFmtId="0" fontId="17" fillId="0" borderId="11" xfId="3" applyFont="1" applyBorder="1" applyAlignment="1">
      <alignment horizontal="right" vertical="center"/>
    </xf>
    <xf numFmtId="0" fontId="17" fillId="0" borderId="9" xfId="3" applyFont="1" applyBorder="1" applyAlignment="1">
      <alignment horizontal="right" vertical="center"/>
    </xf>
    <xf numFmtId="0" fontId="17" fillId="5" borderId="7" xfId="3" applyFont="1" applyFill="1" applyBorder="1" applyAlignment="1">
      <alignment horizontal="right" vertical="center" wrapText="1"/>
    </xf>
    <xf numFmtId="0" fontId="17" fillId="5" borderId="9" xfId="3" applyFont="1" applyFill="1" applyBorder="1" applyAlignment="1">
      <alignment horizontal="right" vertical="center" wrapText="1"/>
    </xf>
    <xf numFmtId="0" fontId="9" fillId="5" borderId="7" xfId="3" applyFont="1" applyFill="1" applyBorder="1" applyAlignment="1">
      <alignment horizontal="right" vertical="center"/>
    </xf>
    <xf numFmtId="0" fontId="9" fillId="5" borderId="9" xfId="3" applyFont="1" applyFill="1" applyBorder="1" applyAlignment="1">
      <alignment horizontal="right" vertical="center"/>
    </xf>
    <xf numFmtId="0" fontId="17" fillId="3" borderId="7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165" fontId="2" fillId="5" borderId="7" xfId="3" applyNumberFormat="1" applyFont="1" applyFill="1" applyBorder="1" applyAlignment="1">
      <alignment horizontal="center" vertical="center"/>
    </xf>
    <xf numFmtId="165" fontId="2" fillId="5" borderId="9" xfId="3" applyNumberFormat="1" applyFont="1" applyFill="1" applyBorder="1" applyAlignment="1">
      <alignment horizontal="center" vertical="center"/>
    </xf>
    <xf numFmtId="165" fontId="2" fillId="5" borderId="7" xfId="3" applyNumberFormat="1" applyFont="1" applyFill="1" applyBorder="1" applyAlignment="1">
      <alignment horizontal="center" vertical="center" wrapText="1"/>
    </xf>
    <xf numFmtId="165" fontId="2" fillId="5" borderId="9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31000000}"/>
    <cellStyle name="Normal" xfId="0" builtinId="0"/>
    <cellStyle name="Normal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39"/>
  <sheetViews>
    <sheetView zoomScale="55" zoomScaleNormal="55" workbookViewId="0">
      <pane xSplit="5" ySplit="5" topLeftCell="H6" activePane="bottomRight" state="frozen"/>
      <selection pane="topRight"/>
      <selection pane="bottomLeft"/>
      <selection pane="bottomRight" activeCell="K20" sqref="K20"/>
    </sheetView>
  </sheetViews>
  <sheetFormatPr defaultColWidth="8.88671875" defaultRowHeight="14.4"/>
  <cols>
    <col min="1" max="1" width="8.88671875" style="22"/>
    <col min="2" max="2" width="4.88671875" style="23" customWidth="1"/>
    <col min="3" max="3" width="12" style="23" customWidth="1"/>
    <col min="4" max="4" width="21.6640625" style="23" customWidth="1"/>
    <col min="5" max="5" width="13" style="24" customWidth="1"/>
    <col min="6" max="6" width="18.33203125" style="20" customWidth="1"/>
    <col min="7" max="7" width="19.21875" style="22" customWidth="1"/>
    <col min="8" max="9" width="19.21875" style="25" customWidth="1"/>
    <col min="10" max="11" width="14.6640625" style="25" customWidth="1"/>
    <col min="12" max="12" width="29" style="22" customWidth="1"/>
    <col min="13" max="13" width="14.109375" style="22" customWidth="1"/>
    <col min="14" max="14" width="14.109375" style="20" customWidth="1"/>
    <col min="15" max="15" width="14.109375" style="22" customWidth="1"/>
    <col min="16" max="16" width="14.109375" style="20" customWidth="1"/>
    <col min="17" max="17" width="14.109375" style="22" customWidth="1"/>
    <col min="18" max="18" width="37.33203125" style="22" customWidth="1"/>
    <col min="19" max="19" width="12.6640625" style="22" customWidth="1"/>
    <col min="20" max="20" width="12.6640625" style="20" customWidth="1"/>
    <col min="21" max="21" width="12.6640625" style="22" customWidth="1"/>
    <col min="22" max="22" width="11.6640625" style="20" customWidth="1"/>
    <col min="23" max="23" width="15.88671875" style="20" customWidth="1"/>
    <col min="24" max="24" width="33.33203125" style="22" customWidth="1"/>
    <col min="25" max="25" width="8.88671875" style="22"/>
    <col min="26" max="26" width="21.33203125" style="27" customWidth="1"/>
    <col min="27" max="16384" width="8.88671875" style="22"/>
  </cols>
  <sheetData>
    <row r="1" spans="2:29" ht="29.45" customHeight="1">
      <c r="B1" s="28" t="s">
        <v>0</v>
      </c>
      <c r="C1" s="29"/>
      <c r="D1" s="29"/>
      <c r="E1" s="30"/>
      <c r="G1" s="29"/>
    </row>
    <row r="2" spans="2:29" ht="43.85" customHeight="1">
      <c r="B2" s="145" t="s">
        <v>61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2:29">
      <c r="Y3" s="26"/>
      <c r="Z3" s="26"/>
      <c r="AA3" s="26"/>
      <c r="AB3" s="26"/>
      <c r="AC3" s="26"/>
    </row>
    <row r="4" spans="2:29" ht="25.05" customHeight="1">
      <c r="B4" s="168" t="s">
        <v>1</v>
      </c>
      <c r="C4" s="171" t="s">
        <v>2</v>
      </c>
      <c r="D4" s="171" t="s">
        <v>3</v>
      </c>
      <c r="E4" s="157" t="s">
        <v>4</v>
      </c>
      <c r="F4" s="146" t="s">
        <v>65</v>
      </c>
      <c r="G4" s="146"/>
      <c r="H4" s="146"/>
      <c r="I4" s="146"/>
      <c r="J4" s="146"/>
      <c r="K4" s="146"/>
      <c r="L4" s="147"/>
      <c r="M4" s="148" t="s">
        <v>66</v>
      </c>
      <c r="N4" s="149"/>
      <c r="O4" s="149"/>
      <c r="P4" s="149"/>
      <c r="Q4" s="149"/>
      <c r="R4" s="150"/>
      <c r="S4" s="151" t="s">
        <v>67</v>
      </c>
      <c r="T4" s="151"/>
      <c r="U4" s="151"/>
      <c r="V4" s="151"/>
      <c r="W4" s="151"/>
      <c r="X4" s="152"/>
      <c r="Y4" s="26"/>
      <c r="Z4" s="26"/>
      <c r="AA4" s="26"/>
      <c r="AB4" s="26"/>
      <c r="AC4" s="26"/>
    </row>
    <row r="5" spans="2:29" s="19" customFormat="1">
      <c r="B5" s="169"/>
      <c r="C5" s="172"/>
      <c r="D5" s="172"/>
      <c r="E5" s="158"/>
      <c r="F5" s="31" t="s">
        <v>5</v>
      </c>
      <c r="G5" s="31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43" t="s">
        <v>11</v>
      </c>
      <c r="M5" s="44" t="s">
        <v>6</v>
      </c>
      <c r="N5" s="44" t="s">
        <v>12</v>
      </c>
      <c r="O5" s="44" t="s">
        <v>8</v>
      </c>
      <c r="P5" s="45" t="s">
        <v>9</v>
      </c>
      <c r="Q5" s="65" t="s">
        <v>10</v>
      </c>
      <c r="R5" s="66" t="s">
        <v>11</v>
      </c>
      <c r="S5" s="31" t="s">
        <v>6</v>
      </c>
      <c r="T5" s="31" t="s">
        <v>12</v>
      </c>
      <c r="U5" s="31" t="s">
        <v>8</v>
      </c>
      <c r="V5" s="43" t="s">
        <v>9</v>
      </c>
      <c r="W5" s="67" t="s">
        <v>10</v>
      </c>
      <c r="X5" s="43" t="s">
        <v>11</v>
      </c>
      <c r="Y5" s="26"/>
      <c r="Z5" s="26"/>
      <c r="AA5" s="26"/>
      <c r="AB5" s="26"/>
      <c r="AC5" s="26"/>
    </row>
    <row r="6" spans="2:29" s="19" customFormat="1" ht="37.6" customHeight="1">
      <c r="B6" s="170">
        <v>1</v>
      </c>
      <c r="C6" s="170" t="s">
        <v>13</v>
      </c>
      <c r="D6" s="173" t="s">
        <v>14</v>
      </c>
      <c r="E6" s="32">
        <v>147000</v>
      </c>
      <c r="F6" s="160">
        <v>10</v>
      </c>
      <c r="G6" s="174"/>
      <c r="H6" s="180">
        <v>8</v>
      </c>
      <c r="I6" s="180"/>
      <c r="J6" s="46">
        <f>F6+G6-H6-I6</f>
        <v>2</v>
      </c>
      <c r="K6" s="46">
        <f>E6*J6</f>
        <v>294000</v>
      </c>
      <c r="L6" s="119" t="s">
        <v>70</v>
      </c>
      <c r="M6" s="188"/>
      <c r="N6" s="195">
        <v>6</v>
      </c>
      <c r="O6" s="141"/>
      <c r="P6" s="56">
        <f>H6-M6-O6-N6</f>
        <v>2</v>
      </c>
      <c r="Q6" s="56">
        <f>P6*E6</f>
        <v>294000</v>
      </c>
      <c r="R6" s="94"/>
      <c r="S6" s="160">
        <v>2</v>
      </c>
      <c r="T6" s="160">
        <v>0</v>
      </c>
      <c r="U6" s="160"/>
      <c r="V6" s="95">
        <f>N6+S6-T6-U6</f>
        <v>8</v>
      </c>
      <c r="W6" s="127">
        <f>V6*E6</f>
        <v>1176000</v>
      </c>
      <c r="X6" s="130" t="s">
        <v>75</v>
      </c>
      <c r="Y6" s="26"/>
      <c r="Z6" s="26"/>
      <c r="AA6" s="26"/>
      <c r="AB6" s="26"/>
      <c r="AC6" s="26"/>
    </row>
    <row r="7" spans="2:29" s="20" customFormat="1" ht="37.6" customHeight="1">
      <c r="B7" s="170"/>
      <c r="C7" s="170"/>
      <c r="D7" s="173"/>
      <c r="E7" s="34">
        <v>117000</v>
      </c>
      <c r="F7" s="160"/>
      <c r="G7" s="174"/>
      <c r="H7" s="180"/>
      <c r="I7" s="180"/>
      <c r="J7" s="33"/>
      <c r="K7" s="33"/>
      <c r="L7" s="92"/>
      <c r="M7" s="188"/>
      <c r="N7" s="196"/>
      <c r="O7" s="192"/>
      <c r="P7" s="57"/>
      <c r="Q7" s="57"/>
      <c r="R7" s="94"/>
      <c r="S7" s="160"/>
      <c r="T7" s="160"/>
      <c r="U7" s="160"/>
      <c r="V7" s="95"/>
      <c r="W7" s="128"/>
      <c r="X7" s="91"/>
      <c r="Y7" s="26"/>
      <c r="Z7" s="26"/>
      <c r="AA7" s="26"/>
      <c r="AB7" s="26"/>
      <c r="AC7" s="26"/>
    </row>
    <row r="8" spans="2:29" s="21" customFormat="1" ht="36.950000000000003" customHeight="1">
      <c r="B8" s="141">
        <v>2</v>
      </c>
      <c r="C8" s="141" t="s">
        <v>15</v>
      </c>
      <c r="D8" s="142" t="s">
        <v>16</v>
      </c>
      <c r="E8" s="37">
        <v>147000</v>
      </c>
      <c r="F8" s="160">
        <v>10</v>
      </c>
      <c r="G8" s="163"/>
      <c r="H8" s="180">
        <v>5</v>
      </c>
      <c r="I8" s="180"/>
      <c r="J8" s="46">
        <f>F8+G8-H8-I8</f>
        <v>5</v>
      </c>
      <c r="K8" s="46">
        <f>E8*J8</f>
        <v>735000</v>
      </c>
      <c r="L8" s="120" t="s">
        <v>71</v>
      </c>
      <c r="M8" s="186"/>
      <c r="N8" s="188">
        <v>0</v>
      </c>
      <c r="O8" s="137"/>
      <c r="P8" s="56">
        <f>H8-I8-N8-O8</f>
        <v>5</v>
      </c>
      <c r="Q8" s="56">
        <f>E8*P8</f>
        <v>735000</v>
      </c>
      <c r="R8" s="55"/>
      <c r="S8" s="160"/>
      <c r="T8" s="160">
        <v>0</v>
      </c>
      <c r="U8" s="160"/>
      <c r="V8" s="205">
        <f>N8-T8</f>
        <v>0</v>
      </c>
      <c r="W8" s="203">
        <f>V8*E8</f>
        <v>0</v>
      </c>
      <c r="X8" s="54"/>
      <c r="Y8" s="26"/>
      <c r="Z8" s="26"/>
      <c r="AA8" s="26"/>
      <c r="AB8" s="26"/>
      <c r="AC8" s="26"/>
    </row>
    <row r="9" spans="2:29" s="21" customFormat="1" ht="36.950000000000003" customHeight="1">
      <c r="B9" s="141"/>
      <c r="C9" s="141"/>
      <c r="D9" s="142"/>
      <c r="E9" s="37">
        <v>117000</v>
      </c>
      <c r="F9" s="160"/>
      <c r="G9" s="163"/>
      <c r="H9" s="180"/>
      <c r="I9" s="180"/>
      <c r="J9" s="46"/>
      <c r="K9" s="46"/>
      <c r="L9" s="118"/>
      <c r="M9" s="187"/>
      <c r="N9" s="188"/>
      <c r="O9" s="138"/>
      <c r="P9" s="57"/>
      <c r="Q9" s="57"/>
      <c r="R9" s="35"/>
      <c r="S9" s="160"/>
      <c r="T9" s="160"/>
      <c r="U9" s="160"/>
      <c r="V9" s="206"/>
      <c r="W9" s="204"/>
      <c r="X9" s="54"/>
      <c r="Y9" s="26"/>
      <c r="Z9" s="26"/>
      <c r="AA9" s="26"/>
      <c r="AB9" s="26"/>
      <c r="AC9" s="26"/>
    </row>
    <row r="10" spans="2:29" s="21" customFormat="1" ht="45.1" customHeight="1">
      <c r="B10" s="79">
        <v>3</v>
      </c>
      <c r="C10" s="79" t="s">
        <v>17</v>
      </c>
      <c r="D10" s="79" t="s">
        <v>18</v>
      </c>
      <c r="E10" s="37">
        <v>21000</v>
      </c>
      <c r="F10" s="31">
        <v>10</v>
      </c>
      <c r="G10" s="38"/>
      <c r="H10" s="33">
        <v>9</v>
      </c>
      <c r="I10" s="33"/>
      <c r="J10" s="46"/>
      <c r="K10" s="46"/>
      <c r="L10" s="82"/>
      <c r="M10" s="84"/>
      <c r="N10" s="85">
        <v>7</v>
      </c>
      <c r="O10" s="80"/>
      <c r="P10" s="86">
        <f>H10-N10</f>
        <v>2</v>
      </c>
      <c r="Q10" s="86">
        <f>P10*E10</f>
        <v>42000</v>
      </c>
      <c r="R10" s="35"/>
      <c r="S10" s="31"/>
      <c r="T10" s="31">
        <v>5</v>
      </c>
      <c r="U10" s="31"/>
      <c r="V10" s="87">
        <f>N10-T10</f>
        <v>2</v>
      </c>
      <c r="W10" s="88">
        <f>V10*E10</f>
        <v>42000</v>
      </c>
      <c r="X10" s="54"/>
      <c r="Y10" s="26"/>
      <c r="Z10" s="26"/>
      <c r="AA10" s="26"/>
      <c r="AB10" s="26"/>
      <c r="AC10" s="26"/>
    </row>
    <row r="11" spans="2:29" s="21" customFormat="1" ht="38.200000000000003" customHeight="1">
      <c r="B11" s="137">
        <v>4</v>
      </c>
      <c r="C11" s="137" t="s">
        <v>19</v>
      </c>
      <c r="D11" s="139" t="s">
        <v>20</v>
      </c>
      <c r="E11" s="37">
        <v>76800</v>
      </c>
      <c r="F11" s="178">
        <v>10</v>
      </c>
      <c r="G11" s="164"/>
      <c r="H11" s="178">
        <v>9</v>
      </c>
      <c r="I11" s="178"/>
      <c r="J11" s="46"/>
      <c r="K11" s="46"/>
      <c r="L11" s="47"/>
      <c r="M11" s="186"/>
      <c r="N11" s="190">
        <v>5</v>
      </c>
      <c r="O11" s="193"/>
      <c r="P11" s="52">
        <v>1</v>
      </c>
      <c r="Q11" s="123">
        <f>P11*E11</f>
        <v>76800</v>
      </c>
      <c r="R11" s="126" t="s">
        <v>81</v>
      </c>
      <c r="S11" s="178">
        <v>1</v>
      </c>
      <c r="T11" s="199">
        <v>0</v>
      </c>
      <c r="U11" s="178"/>
      <c r="V11" s="31"/>
      <c r="W11" s="31"/>
      <c r="X11" s="92"/>
      <c r="Y11" s="26"/>
      <c r="Z11" s="26"/>
      <c r="AA11" s="26"/>
      <c r="AB11" s="26"/>
      <c r="AC11" s="26"/>
    </row>
    <row r="12" spans="2:29" s="21" customFormat="1" ht="38.200000000000003" customHeight="1">
      <c r="B12" s="138"/>
      <c r="C12" s="138"/>
      <c r="D12" s="140"/>
      <c r="E12" s="37">
        <v>96000</v>
      </c>
      <c r="F12" s="179"/>
      <c r="G12" s="165"/>
      <c r="H12" s="179"/>
      <c r="I12" s="179"/>
      <c r="J12" s="33">
        <f>F11+G11-H11-I11</f>
        <v>1</v>
      </c>
      <c r="K12" s="33">
        <f>E11*J12</f>
        <v>76800</v>
      </c>
      <c r="L12" s="124" t="s">
        <v>74</v>
      </c>
      <c r="M12" s="187"/>
      <c r="N12" s="191"/>
      <c r="O12" s="194"/>
      <c r="P12" s="52">
        <f>H11-N11-P11</f>
        <v>3</v>
      </c>
      <c r="Q12" s="52">
        <f>P12*E12</f>
        <v>288000</v>
      </c>
      <c r="R12" s="35"/>
      <c r="S12" s="179"/>
      <c r="T12" s="200"/>
      <c r="U12" s="179"/>
      <c r="V12" s="70">
        <f>N11+S11-T11-U11</f>
        <v>6</v>
      </c>
      <c r="W12" s="71">
        <f>V12*E12</f>
        <v>576000</v>
      </c>
      <c r="X12" s="130" t="s">
        <v>75</v>
      </c>
      <c r="Y12" s="26"/>
      <c r="Z12" s="26"/>
      <c r="AA12" s="26"/>
      <c r="AB12" s="26"/>
      <c r="AC12" s="26"/>
    </row>
    <row r="13" spans="2:29" s="21" customFormat="1" ht="45.1" customHeight="1">
      <c r="B13" s="137">
        <v>5</v>
      </c>
      <c r="C13" s="137" t="s">
        <v>21</v>
      </c>
      <c r="D13" s="137" t="s">
        <v>22</v>
      </c>
      <c r="E13" s="37">
        <v>147000</v>
      </c>
      <c r="F13" s="143">
        <v>4</v>
      </c>
      <c r="G13" s="163">
        <v>10</v>
      </c>
      <c r="H13" s="180">
        <v>5</v>
      </c>
      <c r="I13" s="180"/>
      <c r="J13" s="46">
        <f>F13+G13-H13-I13</f>
        <v>9</v>
      </c>
      <c r="K13" s="46">
        <f t="shared" ref="K13:K27" si="0">E13*J13</f>
        <v>1323000</v>
      </c>
      <c r="L13" s="121" t="s">
        <v>72</v>
      </c>
      <c r="M13" s="186"/>
      <c r="N13" s="190">
        <v>0</v>
      </c>
      <c r="O13" s="193"/>
      <c r="P13" s="115">
        <f>H13-N13-O13</f>
        <v>5</v>
      </c>
      <c r="Q13" s="115">
        <f>P13*E13</f>
        <v>735000</v>
      </c>
      <c r="R13" s="55"/>
      <c r="S13" s="160"/>
      <c r="T13" s="143">
        <v>0</v>
      </c>
      <c r="U13" s="160"/>
      <c r="V13" s="70">
        <f>N13-T13</f>
        <v>0</v>
      </c>
      <c r="W13" s="73">
        <f t="shared" ref="W13:W23" si="1">V13*E13</f>
        <v>0</v>
      </c>
      <c r="X13" s="50"/>
      <c r="Y13" s="26"/>
      <c r="Z13" s="26"/>
      <c r="AA13" s="26"/>
      <c r="AB13" s="26"/>
      <c r="AC13" s="26"/>
    </row>
    <row r="14" spans="2:29" s="21" customFormat="1" ht="45.1" customHeight="1">
      <c r="B14" s="138"/>
      <c r="C14" s="138"/>
      <c r="D14" s="156"/>
      <c r="E14" s="37">
        <v>117000</v>
      </c>
      <c r="F14" s="144"/>
      <c r="G14" s="163"/>
      <c r="H14" s="180"/>
      <c r="I14" s="180"/>
      <c r="J14" s="46"/>
      <c r="K14" s="46">
        <f t="shared" si="0"/>
        <v>0</v>
      </c>
      <c r="L14" s="121"/>
      <c r="M14" s="187"/>
      <c r="N14" s="191"/>
      <c r="O14" s="194"/>
      <c r="P14" s="116"/>
      <c r="Q14" s="116"/>
      <c r="R14" s="35"/>
      <c r="S14" s="160"/>
      <c r="T14" s="144"/>
      <c r="U14" s="160"/>
      <c r="V14" s="74"/>
      <c r="W14" s="73"/>
      <c r="X14" s="50"/>
      <c r="Y14" s="26"/>
      <c r="Z14" s="26"/>
      <c r="AA14" s="26"/>
      <c r="AB14" s="26"/>
      <c r="AC14" s="26"/>
    </row>
    <row r="15" spans="2:29" s="21" customFormat="1" ht="45.1" customHeight="1">
      <c r="B15" s="137">
        <v>6</v>
      </c>
      <c r="C15" s="137" t="s">
        <v>23</v>
      </c>
      <c r="D15" s="139" t="s">
        <v>24</v>
      </c>
      <c r="E15" s="37">
        <v>52800</v>
      </c>
      <c r="F15" s="143">
        <v>10</v>
      </c>
      <c r="G15" s="164"/>
      <c r="H15" s="178">
        <v>6</v>
      </c>
      <c r="I15" s="178"/>
      <c r="J15" s="46">
        <f>F15+G15-H15-I15:I16</f>
        <v>4</v>
      </c>
      <c r="K15" s="46">
        <f>J15*E15</f>
        <v>211200</v>
      </c>
      <c r="L15" s="125" t="s">
        <v>73</v>
      </c>
      <c r="M15" s="186">
        <f>10+5</f>
        <v>15</v>
      </c>
      <c r="N15" s="190">
        <v>13</v>
      </c>
      <c r="O15" s="193"/>
      <c r="P15" s="115"/>
      <c r="Q15" s="115"/>
      <c r="R15" s="35"/>
      <c r="S15" s="143"/>
      <c r="T15" s="178">
        <v>3</v>
      </c>
      <c r="U15" s="143"/>
      <c r="V15" s="74"/>
      <c r="W15" s="73"/>
      <c r="X15" s="50"/>
      <c r="Y15" s="26"/>
      <c r="Z15" s="26"/>
      <c r="AA15" s="26"/>
      <c r="AB15" s="26"/>
      <c r="AC15" s="26"/>
    </row>
    <row r="16" spans="2:29" s="21" customFormat="1" ht="45.1" customHeight="1">
      <c r="B16" s="138"/>
      <c r="C16" s="138"/>
      <c r="D16" s="140"/>
      <c r="E16" s="37">
        <v>66000</v>
      </c>
      <c r="F16" s="144"/>
      <c r="G16" s="165"/>
      <c r="H16" s="179"/>
      <c r="I16" s="179"/>
      <c r="J16" s="33">
        <f t="shared" ref="J16:J23" si="2">F16+G16-H16-I16</f>
        <v>0</v>
      </c>
      <c r="K16" s="33">
        <f>E15*J16</f>
        <v>0</v>
      </c>
      <c r="L16" s="54"/>
      <c r="M16" s="187"/>
      <c r="N16" s="191"/>
      <c r="O16" s="194"/>
      <c r="P16" s="52">
        <f>H15+M15-N15-O15:O16</f>
        <v>8</v>
      </c>
      <c r="Q16" s="52">
        <f>P16*E16</f>
        <v>528000</v>
      </c>
      <c r="R16" s="35"/>
      <c r="S16" s="144"/>
      <c r="T16" s="179"/>
      <c r="U16" s="144"/>
      <c r="V16" s="70">
        <f>N15+S15-T15-U15</f>
        <v>10</v>
      </c>
      <c r="W16" s="71">
        <f>V16*E16</f>
        <v>660000</v>
      </c>
      <c r="X16" s="54"/>
      <c r="Y16" s="26"/>
      <c r="Z16" s="26"/>
      <c r="AA16" s="26"/>
      <c r="AB16" s="26"/>
      <c r="AC16" s="26"/>
    </row>
    <row r="17" spans="2:29" s="21" customFormat="1" ht="45.1" customHeight="1">
      <c r="B17" s="137">
        <v>7</v>
      </c>
      <c r="C17" s="137" t="s">
        <v>25</v>
      </c>
      <c r="D17" s="139" t="s">
        <v>26</v>
      </c>
      <c r="E17" s="37">
        <v>58400</v>
      </c>
      <c r="F17" s="143">
        <v>10</v>
      </c>
      <c r="G17" s="163"/>
      <c r="H17" s="180">
        <v>5</v>
      </c>
      <c r="I17" s="180"/>
      <c r="J17" s="33">
        <f t="shared" si="2"/>
        <v>5</v>
      </c>
      <c r="K17" s="33">
        <f t="shared" si="0"/>
        <v>292000</v>
      </c>
      <c r="L17" s="122"/>
      <c r="M17" s="186">
        <v>10</v>
      </c>
      <c r="N17" s="190">
        <v>9</v>
      </c>
      <c r="O17" s="190"/>
      <c r="R17" s="48"/>
      <c r="S17" s="31"/>
      <c r="T17" s="178">
        <v>4</v>
      </c>
      <c r="U17" s="33">
        <v>0</v>
      </c>
      <c r="V17" s="33"/>
      <c r="W17" s="33"/>
      <c r="X17" s="69"/>
      <c r="Y17" s="26"/>
      <c r="Z17" s="26"/>
      <c r="AA17" s="26"/>
      <c r="AB17" s="26"/>
      <c r="AC17" s="26"/>
    </row>
    <row r="18" spans="2:29" s="21" customFormat="1" ht="45.1" customHeight="1">
      <c r="B18" s="138"/>
      <c r="C18" s="138"/>
      <c r="D18" s="140"/>
      <c r="E18" s="37">
        <v>73000</v>
      </c>
      <c r="F18" s="144"/>
      <c r="G18" s="163"/>
      <c r="H18" s="180"/>
      <c r="I18" s="180"/>
      <c r="J18" s="33"/>
      <c r="K18" s="33"/>
      <c r="L18" s="54"/>
      <c r="M18" s="187"/>
      <c r="N18" s="191"/>
      <c r="O18" s="191"/>
      <c r="P18" s="52">
        <f>H17+M17-N17-O17</f>
        <v>6</v>
      </c>
      <c r="Q18" s="52">
        <f>P18*E18</f>
        <v>438000</v>
      </c>
      <c r="R18" s="48"/>
      <c r="S18" s="31"/>
      <c r="T18" s="179"/>
      <c r="U18" s="33"/>
      <c r="V18" s="70">
        <f>N17+S17-T17-U17</f>
        <v>5</v>
      </c>
      <c r="W18" s="71">
        <f>V18*E18</f>
        <v>365000</v>
      </c>
      <c r="X18" s="69"/>
      <c r="Y18" s="26"/>
      <c r="Z18" s="26"/>
      <c r="AA18" s="26"/>
      <c r="AB18" s="26"/>
      <c r="AC18" s="26"/>
    </row>
    <row r="19" spans="2:29" s="21" customFormat="1" ht="45.1" customHeight="1">
      <c r="B19" s="137">
        <v>8</v>
      </c>
      <c r="C19" s="137" t="s">
        <v>27</v>
      </c>
      <c r="D19" s="139" t="s">
        <v>28</v>
      </c>
      <c r="E19" s="37">
        <v>112800</v>
      </c>
      <c r="F19" s="135">
        <v>10</v>
      </c>
      <c r="G19" s="164"/>
      <c r="H19" s="178">
        <v>9</v>
      </c>
      <c r="I19" s="178"/>
      <c r="J19" s="33">
        <f>F19-H19</f>
        <v>1</v>
      </c>
      <c r="K19" s="33">
        <f>J19*E19</f>
        <v>112800</v>
      </c>
      <c r="L19" s="54"/>
      <c r="M19" s="186"/>
      <c r="N19" s="190">
        <v>8</v>
      </c>
      <c r="O19" s="190"/>
      <c r="P19" s="52"/>
      <c r="Q19" s="52"/>
      <c r="R19" s="48"/>
      <c r="S19" s="31"/>
      <c r="T19" s="178">
        <v>8</v>
      </c>
      <c r="U19" s="33"/>
      <c r="V19" s="70"/>
      <c r="W19" s="71"/>
      <c r="X19" s="69"/>
      <c r="Y19" s="26"/>
      <c r="Z19" s="26"/>
      <c r="AA19" s="26"/>
      <c r="AB19" s="26"/>
      <c r="AC19" s="26"/>
    </row>
    <row r="20" spans="2:29" s="21" customFormat="1" ht="45.1" customHeight="1">
      <c r="B20" s="138"/>
      <c r="C20" s="138"/>
      <c r="D20" s="140"/>
      <c r="E20" s="37">
        <v>141000</v>
      </c>
      <c r="F20" s="136"/>
      <c r="G20" s="165"/>
      <c r="H20" s="179"/>
      <c r="I20" s="179"/>
      <c r="J20" s="33">
        <f t="shared" si="2"/>
        <v>0</v>
      </c>
      <c r="K20" s="33">
        <f>E19*J20</f>
        <v>0</v>
      </c>
      <c r="L20" s="54"/>
      <c r="M20" s="187"/>
      <c r="N20" s="191"/>
      <c r="O20" s="191"/>
      <c r="P20" s="52">
        <f>H19+M19:M20-N19-O19</f>
        <v>1</v>
      </c>
      <c r="Q20" s="52">
        <f>P20*E20</f>
        <v>141000</v>
      </c>
      <c r="R20" s="35"/>
      <c r="S20" s="31"/>
      <c r="T20" s="179"/>
      <c r="U20" s="33"/>
      <c r="V20" s="70">
        <f>N19+S19:S20-T19-U20</f>
        <v>0</v>
      </c>
      <c r="W20" s="71">
        <f>V20*E19</f>
        <v>0</v>
      </c>
      <c r="X20" s="54"/>
      <c r="Y20" s="26"/>
      <c r="Z20" s="26"/>
      <c r="AA20" s="26"/>
      <c r="AB20" s="26"/>
      <c r="AC20" s="26"/>
    </row>
    <row r="21" spans="2:29" s="21" customFormat="1" ht="45.1" customHeight="1">
      <c r="B21" s="137">
        <v>9</v>
      </c>
      <c r="C21" s="137" t="s">
        <v>29</v>
      </c>
      <c r="D21" s="139" t="s">
        <v>30</v>
      </c>
      <c r="E21" s="37">
        <v>50400</v>
      </c>
      <c r="F21" s="135">
        <v>5</v>
      </c>
      <c r="G21" s="164"/>
      <c r="H21" s="178">
        <v>4</v>
      </c>
      <c r="I21" s="178"/>
      <c r="J21" s="46">
        <f t="shared" si="2"/>
        <v>1</v>
      </c>
      <c r="K21" s="33">
        <f t="shared" si="0"/>
        <v>50400</v>
      </c>
      <c r="L21" s="54"/>
      <c r="M21" s="186"/>
      <c r="N21" s="190">
        <v>4</v>
      </c>
      <c r="O21" s="193"/>
      <c r="R21" s="35"/>
      <c r="S21" s="31"/>
      <c r="T21" s="178">
        <v>4</v>
      </c>
      <c r="U21" s="33"/>
      <c r="V21" s="70"/>
      <c r="W21" s="70"/>
      <c r="X21" s="54"/>
      <c r="Y21" s="26"/>
      <c r="Z21" s="26"/>
      <c r="AA21" s="26"/>
      <c r="AB21" s="26"/>
      <c r="AC21" s="26"/>
    </row>
    <row r="22" spans="2:29" s="21" customFormat="1" ht="45.1" customHeight="1">
      <c r="B22" s="138"/>
      <c r="C22" s="138"/>
      <c r="D22" s="140"/>
      <c r="E22" s="37">
        <v>63000</v>
      </c>
      <c r="F22" s="136"/>
      <c r="G22" s="165"/>
      <c r="H22" s="179"/>
      <c r="I22" s="179"/>
      <c r="J22" s="46"/>
      <c r="K22" s="33"/>
      <c r="L22" s="54"/>
      <c r="M22" s="187"/>
      <c r="N22" s="191"/>
      <c r="O22" s="194"/>
      <c r="P22" s="52">
        <f>H21+M21-N21-O21</f>
        <v>0</v>
      </c>
      <c r="Q22" s="52">
        <f>P22*E21</f>
        <v>0</v>
      </c>
      <c r="R22" s="35"/>
      <c r="S22" s="31"/>
      <c r="T22" s="179"/>
      <c r="U22" s="33"/>
      <c r="V22" s="70">
        <f>N21+S21-T21-U21</f>
        <v>0</v>
      </c>
      <c r="W22" s="71">
        <f>V22*E21</f>
        <v>0</v>
      </c>
      <c r="X22" s="54"/>
      <c r="Y22" s="26"/>
      <c r="Z22" s="26"/>
      <c r="AA22" s="26"/>
      <c r="AB22" s="26"/>
      <c r="AC22" s="26"/>
    </row>
    <row r="23" spans="2:29" s="21" customFormat="1" ht="45.1" customHeight="1">
      <c r="B23" s="137">
        <v>10</v>
      </c>
      <c r="C23" s="137" t="s">
        <v>31</v>
      </c>
      <c r="D23" s="139" t="s">
        <v>32</v>
      </c>
      <c r="E23" s="37">
        <v>69750</v>
      </c>
      <c r="F23" s="135">
        <v>10</v>
      </c>
      <c r="G23" s="164"/>
      <c r="H23" s="178">
        <v>9</v>
      </c>
      <c r="I23" s="178"/>
      <c r="J23" s="33">
        <f t="shared" si="2"/>
        <v>1</v>
      </c>
      <c r="K23" s="33">
        <f t="shared" si="0"/>
        <v>69750</v>
      </c>
      <c r="L23" s="54"/>
      <c r="M23" s="51"/>
      <c r="N23" s="190">
        <v>9</v>
      </c>
      <c r="O23" s="193"/>
      <c r="R23" s="35"/>
      <c r="S23" s="31"/>
      <c r="T23" s="178">
        <v>7</v>
      </c>
      <c r="U23" s="33"/>
      <c r="V23" s="70">
        <f t="shared" ref="V23" si="3">N23+S23-T23-U23</f>
        <v>2</v>
      </c>
      <c r="W23" s="71">
        <f t="shared" si="1"/>
        <v>139500</v>
      </c>
      <c r="X23" s="54"/>
      <c r="Y23" s="26"/>
      <c r="Z23" s="26"/>
      <c r="AA23" s="26"/>
      <c r="AB23" s="26"/>
      <c r="AC23" s="26"/>
    </row>
    <row r="24" spans="2:29" s="21" customFormat="1" ht="45.1" customHeight="1">
      <c r="B24" s="138"/>
      <c r="C24" s="138"/>
      <c r="D24" s="140"/>
      <c r="E24" s="37">
        <v>93000</v>
      </c>
      <c r="F24" s="136"/>
      <c r="G24" s="165"/>
      <c r="H24" s="179"/>
      <c r="I24" s="179"/>
      <c r="J24" s="33"/>
      <c r="K24" s="33"/>
      <c r="L24" s="54"/>
      <c r="M24" s="51"/>
      <c r="N24" s="191"/>
      <c r="O24" s="194"/>
      <c r="P24" s="52">
        <f>H23+M23-N23-O23</f>
        <v>0</v>
      </c>
      <c r="Q24" s="52">
        <f>P24*E23</f>
        <v>0</v>
      </c>
      <c r="R24" s="35"/>
      <c r="S24" s="31"/>
      <c r="T24" s="179"/>
      <c r="U24" s="33"/>
      <c r="V24" s="70"/>
      <c r="W24" s="71"/>
      <c r="X24" s="54"/>
      <c r="Y24" s="26"/>
      <c r="Z24" s="26"/>
      <c r="AA24" s="26"/>
      <c r="AB24" s="26"/>
      <c r="AC24" s="26"/>
    </row>
    <row r="25" spans="2:29" s="21" customFormat="1" ht="45.1" customHeight="1">
      <c r="B25" s="141">
        <v>11</v>
      </c>
      <c r="C25" s="141" t="s">
        <v>33</v>
      </c>
      <c r="D25" s="142" t="s">
        <v>34</v>
      </c>
      <c r="E25" s="37">
        <v>73500</v>
      </c>
      <c r="F25" s="135">
        <v>5</v>
      </c>
      <c r="G25" s="164"/>
      <c r="H25" s="178">
        <v>3</v>
      </c>
      <c r="I25" s="178"/>
      <c r="J25" s="33">
        <f>F25-H25</f>
        <v>2</v>
      </c>
      <c r="K25" s="33">
        <f>J25*E25</f>
        <v>147000</v>
      </c>
      <c r="L25" s="54"/>
      <c r="M25" s="51"/>
      <c r="N25" s="190">
        <v>3</v>
      </c>
      <c r="O25" s="193"/>
      <c r="P25" s="52"/>
      <c r="Q25" s="52"/>
      <c r="R25" s="35"/>
      <c r="S25" s="31"/>
      <c r="T25" s="178">
        <v>3</v>
      </c>
      <c r="U25" s="33"/>
      <c r="V25" s="70"/>
      <c r="W25" s="71"/>
      <c r="X25" s="54"/>
      <c r="Y25" s="26"/>
      <c r="Z25" s="26"/>
      <c r="AA25" s="26"/>
      <c r="AB25" s="26"/>
      <c r="AC25" s="26"/>
    </row>
    <row r="26" spans="2:29" ht="45.1" customHeight="1">
      <c r="B26" s="141"/>
      <c r="C26" s="141"/>
      <c r="D26" s="142"/>
      <c r="E26" s="106">
        <v>98000</v>
      </c>
      <c r="F26" s="136"/>
      <c r="G26" s="165"/>
      <c r="H26" s="179"/>
      <c r="I26" s="179"/>
      <c r="J26" s="33">
        <f>F26+G26-H26-I26</f>
        <v>0</v>
      </c>
      <c r="K26" s="33">
        <f>E25*J26</f>
        <v>0</v>
      </c>
      <c r="L26" s="58"/>
      <c r="M26" s="51"/>
      <c r="N26" s="191"/>
      <c r="O26" s="194"/>
      <c r="P26" s="52">
        <f t="shared" ref="P26" si="4">H26+M26-N26-O26</f>
        <v>0</v>
      </c>
      <c r="Q26" s="52">
        <f>P26*E25</f>
        <v>0</v>
      </c>
      <c r="R26" s="75"/>
      <c r="S26" s="31"/>
      <c r="T26" s="179"/>
      <c r="U26" s="33"/>
      <c r="V26" s="70">
        <f>N25+S26-T25-U26</f>
        <v>0</v>
      </c>
      <c r="W26" s="71">
        <f>V26*E25</f>
        <v>0</v>
      </c>
      <c r="X26" s="58"/>
      <c r="Y26" s="26"/>
      <c r="Z26" s="26"/>
      <c r="AA26" s="26"/>
      <c r="AB26" s="26"/>
      <c r="AC26" s="26"/>
    </row>
    <row r="27" spans="2:29" ht="45.1" customHeight="1">
      <c r="B27" s="141">
        <v>12</v>
      </c>
      <c r="C27" s="141" t="s">
        <v>35</v>
      </c>
      <c r="D27" s="142" t="s">
        <v>36</v>
      </c>
      <c r="E27" s="159">
        <v>66500</v>
      </c>
      <c r="F27" s="161">
        <v>10</v>
      </c>
      <c r="G27" s="175">
        <v>20</v>
      </c>
      <c r="H27" s="181">
        <v>12</v>
      </c>
      <c r="I27" s="182">
        <v>18</v>
      </c>
      <c r="J27" s="33">
        <f>F27+G27-H27-I27</f>
        <v>0</v>
      </c>
      <c r="K27" s="33">
        <f t="shared" si="0"/>
        <v>0</v>
      </c>
      <c r="L27" s="47"/>
      <c r="M27" s="189">
        <f>50+40</f>
        <v>90</v>
      </c>
      <c r="N27" s="190">
        <v>52</v>
      </c>
      <c r="O27" s="36"/>
      <c r="P27" s="55"/>
      <c r="Q27" s="52">
        <f>P27*E27</f>
        <v>0</v>
      </c>
      <c r="R27" s="75"/>
      <c r="S27" s="31"/>
      <c r="T27" s="182">
        <v>15</v>
      </c>
      <c r="U27" s="39"/>
      <c r="V27" s="70"/>
      <c r="W27" s="71">
        <f>V27*E27</f>
        <v>0</v>
      </c>
      <c r="X27" s="93"/>
      <c r="Y27" s="26"/>
      <c r="Z27" s="26"/>
      <c r="AA27" s="26"/>
      <c r="AB27" s="26"/>
      <c r="AC27" s="26"/>
    </row>
    <row r="28" spans="2:29" ht="45.1" customHeight="1">
      <c r="B28" s="141"/>
      <c r="C28" s="141"/>
      <c r="D28" s="142"/>
      <c r="E28" s="159"/>
      <c r="F28" s="162"/>
      <c r="G28" s="175"/>
      <c r="H28" s="182"/>
      <c r="I28" s="183"/>
      <c r="J28" s="59"/>
      <c r="K28" s="59">
        <f>J28*E27</f>
        <v>0</v>
      </c>
      <c r="L28" s="47"/>
      <c r="M28" s="187"/>
      <c r="N28" s="191"/>
      <c r="O28" s="132">
        <f>H27+M27-N27</f>
        <v>50</v>
      </c>
      <c r="P28" s="49"/>
      <c r="Q28" s="52"/>
      <c r="R28" s="134"/>
      <c r="S28" s="68"/>
      <c r="T28" s="183"/>
      <c r="U28" s="39">
        <f>N27-T27</f>
        <v>37</v>
      </c>
      <c r="V28" s="71"/>
      <c r="W28" s="71"/>
      <c r="X28" s="119"/>
      <c r="Y28" s="26"/>
      <c r="Z28" s="26"/>
      <c r="AA28" s="26"/>
      <c r="AB28" s="26"/>
      <c r="AC28" s="26"/>
    </row>
    <row r="29" spans="2:29" ht="45.1" customHeight="1">
      <c r="B29" s="48">
        <v>13</v>
      </c>
      <c r="C29" s="108" t="s">
        <v>68</v>
      </c>
      <c r="D29" s="107" t="s">
        <v>69</v>
      </c>
      <c r="E29" s="81">
        <v>9000</v>
      </c>
      <c r="F29" s="113">
        <v>5</v>
      </c>
      <c r="G29" s="117"/>
      <c r="H29" s="40">
        <v>0</v>
      </c>
      <c r="I29" s="40"/>
      <c r="J29" s="59">
        <f>F29+G29-H29-I29</f>
        <v>5</v>
      </c>
      <c r="K29" s="59">
        <f>J29*E29</f>
        <v>45000</v>
      </c>
      <c r="L29" s="83"/>
      <c r="M29" s="110"/>
      <c r="N29" s="111">
        <v>0</v>
      </c>
      <c r="O29" s="115"/>
      <c r="P29" s="52"/>
      <c r="Q29" s="52"/>
      <c r="R29" s="112"/>
      <c r="S29" s="68"/>
      <c r="T29" s="109">
        <v>0</v>
      </c>
      <c r="U29" s="40"/>
      <c r="V29" s="70"/>
      <c r="W29" s="71"/>
      <c r="X29" s="133"/>
      <c r="Y29" s="26"/>
      <c r="Z29" s="26"/>
      <c r="AA29" s="26"/>
      <c r="AB29" s="26"/>
      <c r="AC29" s="26"/>
    </row>
    <row r="30" spans="2:29" ht="28.8" customHeight="1">
      <c r="B30" s="137">
        <v>14</v>
      </c>
      <c r="C30" s="137" t="s">
        <v>37</v>
      </c>
      <c r="D30" s="139" t="s">
        <v>38</v>
      </c>
      <c r="E30" s="105">
        <v>53200</v>
      </c>
      <c r="F30" s="161">
        <v>10</v>
      </c>
      <c r="G30" s="176"/>
      <c r="H30" s="182">
        <v>7</v>
      </c>
      <c r="I30" s="182">
        <v>3</v>
      </c>
      <c r="J30" s="178">
        <f>F30+G30-H30-I30</f>
        <v>0</v>
      </c>
      <c r="K30" s="178">
        <f>E30*J30</f>
        <v>0</v>
      </c>
      <c r="L30" s="184"/>
      <c r="M30" s="186">
        <v>5</v>
      </c>
      <c r="N30" s="190">
        <v>7</v>
      </c>
      <c r="P30" s="49"/>
      <c r="Q30" s="36"/>
      <c r="R30" s="201"/>
      <c r="S30" s="176"/>
      <c r="T30" s="182">
        <v>2</v>
      </c>
      <c r="U30" s="182"/>
      <c r="V30" s="70">
        <f>N30-T30</f>
        <v>5</v>
      </c>
      <c r="W30" s="71">
        <f>V30*E30</f>
        <v>266000</v>
      </c>
      <c r="X30" s="197"/>
      <c r="Y30" s="26"/>
      <c r="Z30" s="26"/>
      <c r="AA30" s="26"/>
      <c r="AB30" s="26"/>
      <c r="AC30" s="26"/>
    </row>
    <row r="31" spans="2:29" ht="28.8" customHeight="1">
      <c r="B31" s="138"/>
      <c r="C31" s="138"/>
      <c r="D31" s="140"/>
      <c r="E31" s="105">
        <v>66500</v>
      </c>
      <c r="F31" s="162"/>
      <c r="G31" s="177"/>
      <c r="H31" s="183"/>
      <c r="I31" s="183"/>
      <c r="J31" s="179"/>
      <c r="K31" s="179"/>
      <c r="L31" s="185"/>
      <c r="M31" s="187"/>
      <c r="N31" s="191"/>
      <c r="O31" s="56"/>
      <c r="P31" s="56">
        <f>H30+M30-N30-O31</f>
        <v>5</v>
      </c>
      <c r="Q31" s="56">
        <f>P31*E31</f>
        <v>332500</v>
      </c>
      <c r="R31" s="202"/>
      <c r="S31" s="177"/>
      <c r="T31" s="183"/>
      <c r="U31" s="183"/>
      <c r="V31" s="70"/>
      <c r="W31" s="71"/>
      <c r="X31" s="198"/>
      <c r="Y31" s="26"/>
      <c r="Z31" s="26"/>
      <c r="AA31" s="26"/>
      <c r="AB31" s="26"/>
      <c r="AC31" s="26"/>
    </row>
    <row r="32" spans="2:29" ht="45.1" customHeight="1">
      <c r="B32" s="48">
        <v>15</v>
      </c>
      <c r="C32" s="108" t="s">
        <v>58</v>
      </c>
      <c r="D32" s="107" t="s">
        <v>57</v>
      </c>
      <c r="E32" s="37">
        <v>98168</v>
      </c>
      <c r="F32" s="114">
        <v>18</v>
      </c>
      <c r="G32" s="39"/>
      <c r="H32" s="39">
        <v>16</v>
      </c>
      <c r="I32" s="39"/>
      <c r="J32" s="33">
        <f>F32+G32-H32-I32</f>
        <v>2</v>
      </c>
      <c r="K32" s="33">
        <f>E32*J32</f>
        <v>196336</v>
      </c>
      <c r="L32" s="89"/>
      <c r="M32" s="51"/>
      <c r="N32" s="52">
        <v>3</v>
      </c>
      <c r="O32" s="52"/>
      <c r="P32" s="52">
        <f>H32+M32-N32-O32</f>
        <v>13</v>
      </c>
      <c r="Q32" s="52">
        <f>P32*E32</f>
        <v>1276184</v>
      </c>
      <c r="R32" s="90"/>
      <c r="S32" s="31"/>
      <c r="T32" s="39">
        <v>3</v>
      </c>
      <c r="U32" s="39"/>
      <c r="V32" s="70">
        <f>N32+S32-T32-U32</f>
        <v>0</v>
      </c>
      <c r="W32" s="71">
        <f>V32*E32</f>
        <v>0</v>
      </c>
      <c r="X32" s="91"/>
      <c r="Y32" s="26"/>
      <c r="Z32" s="26"/>
      <c r="AA32" s="26"/>
      <c r="AB32" s="26"/>
      <c r="AC32" s="26"/>
    </row>
    <row r="33" spans="2:29" ht="41.95" customHeight="1">
      <c r="B33" s="153" t="s">
        <v>39</v>
      </c>
      <c r="C33" s="154"/>
      <c r="D33" s="154"/>
      <c r="E33" s="155"/>
      <c r="F33" s="77"/>
      <c r="G33" s="39"/>
      <c r="H33" s="42"/>
      <c r="I33" s="42"/>
      <c r="J33" s="60">
        <f>SUM(J6:J32)</f>
        <v>38</v>
      </c>
      <c r="K33" s="42">
        <f>SUM(K6:K32)</f>
        <v>3553286</v>
      </c>
      <c r="L33" s="61"/>
      <c r="M33" s="53"/>
      <c r="N33" s="62"/>
      <c r="O33" s="63"/>
      <c r="P33" s="63">
        <f>SUM(P6:P32)</f>
        <v>51</v>
      </c>
      <c r="Q33" s="63">
        <f>SUM(Q6:Q32)</f>
        <v>4886484</v>
      </c>
      <c r="R33" s="76"/>
      <c r="S33" s="68"/>
      <c r="T33" s="77"/>
      <c r="U33" s="42"/>
      <c r="V33" s="129">
        <f>SUM(V6:V32)</f>
        <v>38</v>
      </c>
      <c r="W33" s="72">
        <f>SUM(W6:W32)</f>
        <v>3224500</v>
      </c>
      <c r="X33" s="41"/>
      <c r="Y33" s="26"/>
      <c r="Z33" s="26"/>
      <c r="AA33" s="26"/>
      <c r="AB33" s="26"/>
      <c r="AC33" s="26"/>
    </row>
    <row r="34" spans="2:29" ht="54.95" customHeight="1">
      <c r="B34" s="166" t="s">
        <v>40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7">
        <f>K33+Q33+W33</f>
        <v>11664270</v>
      </c>
      <c r="T34" s="167"/>
      <c r="U34" s="167"/>
      <c r="V34" s="167"/>
      <c r="W34" s="167"/>
      <c r="X34" s="167"/>
      <c r="Y34" s="26"/>
      <c r="Z34" s="26"/>
      <c r="AA34" s="26"/>
      <c r="AB34" s="26"/>
      <c r="AC34" s="26"/>
    </row>
    <row r="37" spans="2:29">
      <c r="Q37" s="78"/>
    </row>
    <row r="39" spans="2:29">
      <c r="P39" s="64"/>
    </row>
  </sheetData>
  <mergeCells count="159">
    <mergeCell ref="R30:R31"/>
    <mergeCell ref="W8:W9"/>
    <mergeCell ref="T27:T28"/>
    <mergeCell ref="U6:U7"/>
    <mergeCell ref="U8:U9"/>
    <mergeCell ref="U13:U14"/>
    <mergeCell ref="V8:V9"/>
    <mergeCell ref="U11:U12"/>
    <mergeCell ref="U15:U16"/>
    <mergeCell ref="X30:X31"/>
    <mergeCell ref="U30:U31"/>
    <mergeCell ref="S6:S7"/>
    <mergeCell ref="S8:S9"/>
    <mergeCell ref="S13:S14"/>
    <mergeCell ref="S30:S31"/>
    <mergeCell ref="T6:T7"/>
    <mergeCell ref="T8:T9"/>
    <mergeCell ref="T13:T14"/>
    <mergeCell ref="T30:T31"/>
    <mergeCell ref="S11:S12"/>
    <mergeCell ref="T11:T12"/>
    <mergeCell ref="T15:T16"/>
    <mergeCell ref="S15:S16"/>
    <mergeCell ref="T17:T18"/>
    <mergeCell ref="T19:T20"/>
    <mergeCell ref="T21:T22"/>
    <mergeCell ref="T23:T24"/>
    <mergeCell ref="T25:T26"/>
    <mergeCell ref="N8:N9"/>
    <mergeCell ref="N13:N14"/>
    <mergeCell ref="N30:N31"/>
    <mergeCell ref="O6:O7"/>
    <mergeCell ref="O8:O9"/>
    <mergeCell ref="O13:O14"/>
    <mergeCell ref="N6:N7"/>
    <mergeCell ref="N11:N12"/>
    <mergeCell ref="O11:O12"/>
    <mergeCell ref="N15:N16"/>
    <mergeCell ref="N17:N18"/>
    <mergeCell ref="N19:N20"/>
    <mergeCell ref="N21:N22"/>
    <mergeCell ref="O21:O22"/>
    <mergeCell ref="N27:N28"/>
    <mergeCell ref="N23:N24"/>
    <mergeCell ref="N25:N26"/>
    <mergeCell ref="O15:O16"/>
    <mergeCell ref="O17:O18"/>
    <mergeCell ref="O19:O20"/>
    <mergeCell ref="O25:O26"/>
    <mergeCell ref="O23:O24"/>
    <mergeCell ref="K30:K31"/>
    <mergeCell ref="L30:L31"/>
    <mergeCell ref="M8:M9"/>
    <mergeCell ref="M13:M14"/>
    <mergeCell ref="M30:M31"/>
    <mergeCell ref="M11:M12"/>
    <mergeCell ref="M15:M16"/>
    <mergeCell ref="M21:M22"/>
    <mergeCell ref="M6:M7"/>
    <mergeCell ref="M27:M28"/>
    <mergeCell ref="M17:M18"/>
    <mergeCell ref="M19:M20"/>
    <mergeCell ref="I6:I7"/>
    <mergeCell ref="I8:I9"/>
    <mergeCell ref="I13:I14"/>
    <mergeCell ref="I30:I31"/>
    <mergeCell ref="J30:J31"/>
    <mergeCell ref="I17:I18"/>
    <mergeCell ref="I15:I16"/>
    <mergeCell ref="I11:I12"/>
    <mergeCell ref="I19:I20"/>
    <mergeCell ref="I21:I22"/>
    <mergeCell ref="I23:I24"/>
    <mergeCell ref="I25:I26"/>
    <mergeCell ref="I27:I28"/>
    <mergeCell ref="G25:G26"/>
    <mergeCell ref="H6:H7"/>
    <mergeCell ref="H8:H9"/>
    <mergeCell ref="H13:H14"/>
    <mergeCell ref="H27:H28"/>
    <mergeCell ref="H30:H31"/>
    <mergeCell ref="H11:H12"/>
    <mergeCell ref="H17:H18"/>
    <mergeCell ref="H15:H16"/>
    <mergeCell ref="H19:H20"/>
    <mergeCell ref="H21:H22"/>
    <mergeCell ref="H23:H24"/>
    <mergeCell ref="H25:H26"/>
    <mergeCell ref="B34:R34"/>
    <mergeCell ref="S34:X34"/>
    <mergeCell ref="B4:B5"/>
    <mergeCell ref="B6:B7"/>
    <mergeCell ref="B8:B9"/>
    <mergeCell ref="B13:B14"/>
    <mergeCell ref="B27:B28"/>
    <mergeCell ref="B30:B31"/>
    <mergeCell ref="C4:C5"/>
    <mergeCell ref="C6:C7"/>
    <mergeCell ref="C8:C9"/>
    <mergeCell ref="C13:C14"/>
    <mergeCell ref="C27:C28"/>
    <mergeCell ref="C30:C31"/>
    <mergeCell ref="D4:D5"/>
    <mergeCell ref="D6:D7"/>
    <mergeCell ref="F30:F31"/>
    <mergeCell ref="G6:G7"/>
    <mergeCell ref="G8:G9"/>
    <mergeCell ref="G13:G14"/>
    <mergeCell ref="G27:G28"/>
    <mergeCell ref="G30:G31"/>
    <mergeCell ref="F11:F12"/>
    <mergeCell ref="G11:G12"/>
    <mergeCell ref="B11:B12"/>
    <mergeCell ref="C11:C12"/>
    <mergeCell ref="D11:D12"/>
    <mergeCell ref="B2:Y2"/>
    <mergeCell ref="F4:L4"/>
    <mergeCell ref="M4:R4"/>
    <mergeCell ref="S4:X4"/>
    <mergeCell ref="B33:E33"/>
    <mergeCell ref="D8:D9"/>
    <mergeCell ref="D13:D14"/>
    <mergeCell ref="D27:D28"/>
    <mergeCell ref="D30:D31"/>
    <mergeCell ref="E4:E5"/>
    <mergeCell ref="E27:E28"/>
    <mergeCell ref="F6:F7"/>
    <mergeCell ref="F8:F9"/>
    <mergeCell ref="F13:F14"/>
    <mergeCell ref="F27:F28"/>
    <mergeCell ref="F17:F18"/>
    <mergeCell ref="G17:G18"/>
    <mergeCell ref="G15:G16"/>
    <mergeCell ref="G19:G20"/>
    <mergeCell ref="G21:G22"/>
    <mergeCell ref="G23:G24"/>
    <mergeCell ref="F25:F26"/>
    <mergeCell ref="B19:B20"/>
    <mergeCell ref="C19:C20"/>
    <mergeCell ref="D19:D20"/>
    <mergeCell ref="B25:B26"/>
    <mergeCell ref="C25:C26"/>
    <mergeCell ref="D25:D26"/>
    <mergeCell ref="B15:B16"/>
    <mergeCell ref="C15:C16"/>
    <mergeCell ref="D15:D16"/>
    <mergeCell ref="B17:B18"/>
    <mergeCell ref="C17:C18"/>
    <mergeCell ref="D17:D18"/>
    <mergeCell ref="B23:B24"/>
    <mergeCell ref="C23:C24"/>
    <mergeCell ref="D23:D24"/>
    <mergeCell ref="F15:F16"/>
    <mergeCell ref="F19:F20"/>
    <mergeCell ref="B21:B22"/>
    <mergeCell ref="C21:C22"/>
    <mergeCell ref="D21:D22"/>
    <mergeCell ref="F21:F22"/>
    <mergeCell ref="F23:F24"/>
  </mergeCells>
  <pageMargins left="0.19" right="0.21" top="0.41" bottom="0.33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8"/>
  <sheetViews>
    <sheetView workbookViewId="0">
      <selection activeCell="B4" sqref="B4:H16"/>
    </sheetView>
  </sheetViews>
  <sheetFormatPr defaultColWidth="9" defaultRowHeight="14.4"/>
  <cols>
    <col min="1" max="1" width="9" style="1"/>
    <col min="2" max="2" width="23.44140625" style="1" customWidth="1"/>
    <col min="3" max="3" width="15" style="1" customWidth="1"/>
    <col min="4" max="5" width="17.33203125" style="1" customWidth="1"/>
    <col min="6" max="6" width="13" style="1" customWidth="1"/>
    <col min="7" max="7" width="13.44140625" style="1" customWidth="1"/>
    <col min="8" max="8" width="25.109375" style="1" customWidth="1"/>
    <col min="9" max="16384" width="9" style="1"/>
  </cols>
  <sheetData>
    <row r="2" spans="2:8" ht="11.9" customHeight="1"/>
    <row r="3" spans="2:8" hidden="1"/>
    <row r="4" spans="2:8" ht="22.55">
      <c r="B4" s="208" t="s">
        <v>41</v>
      </c>
      <c r="C4" s="208"/>
      <c r="D4" s="208"/>
      <c r="E4" s="208"/>
      <c r="F4" s="208"/>
      <c r="G4" s="208"/>
      <c r="H4" s="208"/>
    </row>
    <row r="5" spans="2:8">
      <c r="B5" s="3" t="s">
        <v>3</v>
      </c>
      <c r="C5" s="103" t="s">
        <v>62</v>
      </c>
      <c r="D5" s="103" t="s">
        <v>63</v>
      </c>
      <c r="E5" s="103" t="s">
        <v>64</v>
      </c>
      <c r="F5" s="3" t="s">
        <v>42</v>
      </c>
      <c r="G5" s="3" t="s">
        <v>43</v>
      </c>
      <c r="H5" s="103" t="s">
        <v>50</v>
      </c>
    </row>
    <row r="6" spans="2:8" ht="40.1" customHeight="1">
      <c r="B6" s="4" t="s">
        <v>14</v>
      </c>
      <c r="C6" s="16">
        <v>1</v>
      </c>
      <c r="D6" s="15">
        <v>2</v>
      </c>
      <c r="E6" s="15">
        <v>1</v>
      </c>
      <c r="F6" s="17">
        <v>111058</v>
      </c>
      <c r="G6" s="17">
        <f>(E6+C6+D6)*F6</f>
        <v>444232</v>
      </c>
      <c r="H6" s="99" t="s">
        <v>76</v>
      </c>
    </row>
    <row r="7" spans="2:8" ht="25.05" customHeight="1">
      <c r="B7" s="4" t="s">
        <v>16</v>
      </c>
      <c r="C7" s="16">
        <v>1</v>
      </c>
      <c r="D7" s="15">
        <v>2</v>
      </c>
      <c r="E7" s="15">
        <v>1</v>
      </c>
      <c r="F7" s="17">
        <v>111606</v>
      </c>
      <c r="G7" s="17">
        <f t="shared" ref="G7:G15" si="0">(E7+C7+D7)*F7</f>
        <v>446424</v>
      </c>
      <c r="H7" s="4"/>
    </row>
    <row r="8" spans="2:8" ht="35.1" customHeight="1">
      <c r="B8" s="4" t="s">
        <v>20</v>
      </c>
      <c r="C8" s="16">
        <v>1</v>
      </c>
      <c r="D8" s="15">
        <v>2</v>
      </c>
      <c r="E8" s="15">
        <v>1</v>
      </c>
      <c r="F8" s="17">
        <v>73431</v>
      </c>
      <c r="G8" s="17">
        <f t="shared" si="0"/>
        <v>293724</v>
      </c>
      <c r="H8" s="99" t="s">
        <v>78</v>
      </c>
    </row>
    <row r="9" spans="2:8" ht="25.05" customHeight="1">
      <c r="B9" s="4" t="s">
        <v>24</v>
      </c>
      <c r="C9" s="16">
        <v>1</v>
      </c>
      <c r="D9" s="15">
        <v>2</v>
      </c>
      <c r="E9" s="15">
        <v>1</v>
      </c>
      <c r="F9" s="17">
        <v>50183</v>
      </c>
      <c r="G9" s="17">
        <f t="shared" si="0"/>
        <v>200732</v>
      </c>
      <c r="H9" s="4"/>
    </row>
    <row r="10" spans="2:8" ht="25.05" customHeight="1">
      <c r="B10" s="4" t="s">
        <v>26</v>
      </c>
      <c r="C10" s="16">
        <v>1</v>
      </c>
      <c r="D10" s="15">
        <v>2</v>
      </c>
      <c r="E10" s="15">
        <v>1</v>
      </c>
      <c r="F10" s="17">
        <v>55595</v>
      </c>
      <c r="G10" s="17">
        <f t="shared" si="0"/>
        <v>222380</v>
      </c>
      <c r="H10" s="4"/>
    </row>
    <row r="11" spans="2:8" ht="25.05" customHeight="1">
      <c r="B11" s="4" t="s">
        <v>32</v>
      </c>
      <c r="C11" s="16">
        <v>1</v>
      </c>
      <c r="D11" s="15">
        <v>2</v>
      </c>
      <c r="E11" s="15">
        <v>1</v>
      </c>
      <c r="F11" s="17">
        <v>70950</v>
      </c>
      <c r="G11" s="17">
        <f t="shared" si="0"/>
        <v>283800</v>
      </c>
      <c r="H11" s="4"/>
    </row>
    <row r="12" spans="2:8" ht="25.05" customHeight="1">
      <c r="B12" s="4" t="s">
        <v>34</v>
      </c>
      <c r="C12" s="16">
        <v>1</v>
      </c>
      <c r="D12" s="15">
        <v>2</v>
      </c>
      <c r="E12" s="15">
        <v>1</v>
      </c>
      <c r="F12" s="17">
        <v>74250</v>
      </c>
      <c r="G12" s="17">
        <f t="shared" si="0"/>
        <v>297000</v>
      </c>
      <c r="H12" s="4"/>
    </row>
    <row r="13" spans="2:8" ht="25.05" customHeight="1">
      <c r="B13" s="4" t="s">
        <v>36</v>
      </c>
      <c r="C13" s="16">
        <v>1</v>
      </c>
      <c r="D13" s="15">
        <v>2</v>
      </c>
      <c r="E13" s="15">
        <v>1</v>
      </c>
      <c r="F13" s="17">
        <v>50400</v>
      </c>
      <c r="G13" s="17">
        <f t="shared" si="0"/>
        <v>201600</v>
      </c>
      <c r="H13" s="99"/>
    </row>
    <row r="14" spans="2:8" ht="25.05" customHeight="1">
      <c r="B14" s="4" t="s">
        <v>44</v>
      </c>
      <c r="C14" s="16">
        <v>1</v>
      </c>
      <c r="D14" s="15">
        <v>2</v>
      </c>
      <c r="E14" s="15">
        <v>1</v>
      </c>
      <c r="F14" s="17">
        <v>49500</v>
      </c>
      <c r="G14" s="17">
        <f t="shared" si="0"/>
        <v>198000</v>
      </c>
      <c r="H14" s="99"/>
    </row>
    <row r="15" spans="2:8" ht="25.05" customHeight="1">
      <c r="B15" s="98" t="s">
        <v>77</v>
      </c>
      <c r="C15" s="16">
        <v>1</v>
      </c>
      <c r="D15" s="15">
        <v>2</v>
      </c>
      <c r="E15" s="15">
        <v>1</v>
      </c>
      <c r="F15" s="17">
        <v>98168</v>
      </c>
      <c r="G15" s="17">
        <f t="shared" si="0"/>
        <v>392672</v>
      </c>
      <c r="H15" s="99"/>
    </row>
    <row r="16" spans="2:8" ht="20.7">
      <c r="B16" s="207" t="s">
        <v>39</v>
      </c>
      <c r="C16" s="207"/>
      <c r="D16" s="207"/>
      <c r="E16" s="104"/>
      <c r="F16" s="209">
        <f>SUM(G6:G14)</f>
        <v>2587892</v>
      </c>
      <c r="G16" s="209"/>
      <c r="H16" s="209"/>
    </row>
    <row r="18" spans="2:2">
      <c r="B18" s="18"/>
    </row>
  </sheetData>
  <mergeCells count="3">
    <mergeCell ref="B16:D16"/>
    <mergeCell ref="B4:H4"/>
    <mergeCell ref="F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O25"/>
  <sheetViews>
    <sheetView tabSelected="1" topLeftCell="B1" workbookViewId="0">
      <selection activeCell="L4" sqref="L4"/>
    </sheetView>
  </sheetViews>
  <sheetFormatPr defaultColWidth="8.88671875" defaultRowHeight="14.4"/>
  <cols>
    <col min="1" max="2" width="8.88671875" style="1"/>
    <col min="3" max="3" width="6.109375" style="1" customWidth="1"/>
    <col min="4" max="4" width="26.109375" style="1" customWidth="1"/>
    <col min="5" max="5" width="15.44140625" style="1" customWidth="1"/>
    <col min="6" max="6" width="7.109375" style="1" customWidth="1"/>
    <col min="7" max="7" width="15.44140625" style="1" customWidth="1"/>
    <col min="8" max="8" width="28.109375" style="1" customWidth="1"/>
    <col min="9" max="10" width="8.88671875" style="1"/>
    <col min="11" max="11" width="15.33203125" style="1" customWidth="1"/>
    <col min="12" max="12" width="13.109375" style="1" customWidth="1"/>
    <col min="13" max="13" width="8.88671875" style="1"/>
    <col min="14" max="14" width="16.33203125" style="1" customWidth="1"/>
    <col min="15" max="15" width="16" style="1" customWidth="1"/>
    <col min="16" max="16384" width="8.88671875" style="1"/>
  </cols>
  <sheetData>
    <row r="2" spans="3:15">
      <c r="C2" s="213" t="s">
        <v>45</v>
      </c>
      <c r="D2" s="213"/>
      <c r="E2" s="213"/>
      <c r="F2" s="213"/>
      <c r="G2" s="213"/>
      <c r="H2" s="213"/>
      <c r="I2" s="213"/>
      <c r="K2" s="11"/>
    </row>
    <row r="3" spans="3:15">
      <c r="C3" s="2"/>
      <c r="D3" s="2"/>
      <c r="E3" s="2"/>
      <c r="F3" s="2"/>
      <c r="G3" s="2"/>
      <c r="H3" s="2"/>
      <c r="I3" s="2"/>
      <c r="K3" s="11"/>
    </row>
    <row r="4" spans="3:15" ht="25.2" customHeight="1">
      <c r="C4" s="214" t="s">
        <v>60</v>
      </c>
      <c r="D4" s="215"/>
      <c r="E4" s="215"/>
      <c r="F4" s="215"/>
      <c r="G4" s="215"/>
      <c r="H4" s="215"/>
      <c r="I4" s="12"/>
      <c r="J4" s="216" t="s">
        <v>46</v>
      </c>
      <c r="K4" s="217"/>
      <c r="L4" s="13">
        <f>6183000+2493000</f>
        <v>8676000</v>
      </c>
      <c r="M4" s="210" t="s">
        <v>47</v>
      </c>
      <c r="N4" s="210"/>
      <c r="O4" s="13">
        <f>'HỘI CHỢ TÂN BÌNH'!S34</f>
        <v>11664270</v>
      </c>
    </row>
    <row r="5" spans="3:15" ht="26.3" customHeight="1">
      <c r="C5" s="3" t="s">
        <v>1</v>
      </c>
      <c r="D5" s="3" t="s">
        <v>48</v>
      </c>
      <c r="E5" s="3" t="s">
        <v>42</v>
      </c>
      <c r="F5" s="3" t="s">
        <v>49</v>
      </c>
      <c r="G5" s="3" t="s">
        <v>43</v>
      </c>
      <c r="H5" s="3" t="s">
        <v>50</v>
      </c>
      <c r="M5" s="218" t="s">
        <v>51</v>
      </c>
      <c r="N5" s="219"/>
      <c r="O5" s="5">
        <f>G11</f>
        <v>712700</v>
      </c>
    </row>
    <row r="6" spans="3:15" ht="30.05" customHeight="1">
      <c r="C6" s="3">
        <v>1</v>
      </c>
      <c r="D6" s="98" t="s">
        <v>52</v>
      </c>
      <c r="E6" s="5">
        <v>25000</v>
      </c>
      <c r="F6" s="4">
        <v>3</v>
      </c>
      <c r="G6" s="5">
        <f>E6*F6</f>
        <v>75000</v>
      </c>
      <c r="H6" s="96"/>
      <c r="M6" s="210" t="s">
        <v>53</v>
      </c>
      <c r="N6" s="210"/>
      <c r="O6" s="13">
        <f>O4-L4-O5</f>
        <v>2275570</v>
      </c>
    </row>
    <row r="7" spans="3:15" ht="30.05" customHeight="1">
      <c r="C7" s="3">
        <v>2</v>
      </c>
      <c r="D7" s="98" t="s">
        <v>59</v>
      </c>
      <c r="E7" s="5">
        <v>30000</v>
      </c>
      <c r="F7" s="4">
        <v>1</v>
      </c>
      <c r="G7" s="5">
        <f>E7*F7</f>
        <v>30000</v>
      </c>
      <c r="H7" s="96"/>
      <c r="M7" s="100"/>
      <c r="N7" s="100"/>
      <c r="O7" s="100"/>
    </row>
    <row r="8" spans="3:15" ht="26.3" customHeight="1">
      <c r="C8" s="3">
        <v>3</v>
      </c>
      <c r="D8" s="98" t="s">
        <v>79</v>
      </c>
      <c r="E8" s="5">
        <v>217000</v>
      </c>
      <c r="F8" s="4">
        <v>1</v>
      </c>
      <c r="G8" s="5">
        <f>E8*F8</f>
        <v>217000</v>
      </c>
      <c r="H8" s="4"/>
    </row>
    <row r="9" spans="3:15" ht="26.3" customHeight="1">
      <c r="C9" s="3">
        <v>4</v>
      </c>
      <c r="D9" s="98" t="s">
        <v>54</v>
      </c>
      <c r="E9" s="131">
        <v>258000</v>
      </c>
      <c r="F9" s="4">
        <v>1</v>
      </c>
      <c r="G9" s="5">
        <f>E9*F9</f>
        <v>258000</v>
      </c>
      <c r="H9" s="4"/>
    </row>
    <row r="10" spans="3:15" ht="52" customHeight="1">
      <c r="C10" s="3">
        <v>5</v>
      </c>
      <c r="D10" s="97" t="s">
        <v>80</v>
      </c>
      <c r="E10" s="102">
        <f>59900+30800+42000</f>
        <v>132700</v>
      </c>
      <c r="F10" s="6">
        <v>1</v>
      </c>
      <c r="G10" s="5">
        <f>E10*F10</f>
        <v>132700</v>
      </c>
      <c r="H10" s="101"/>
    </row>
    <row r="11" spans="3:15" ht="23.8" customHeight="1">
      <c r="C11" s="211" t="s">
        <v>39</v>
      </c>
      <c r="D11" s="211"/>
      <c r="E11" s="211"/>
      <c r="F11" s="211"/>
      <c r="G11" s="212">
        <f>SUM(G6:G10)</f>
        <v>712700</v>
      </c>
      <c r="H11" s="212"/>
    </row>
    <row r="12" spans="3:15" ht="23.8" customHeight="1">
      <c r="C12" s="7"/>
      <c r="D12" s="7"/>
      <c r="E12" s="7"/>
      <c r="F12" s="7"/>
      <c r="G12" s="8"/>
      <c r="H12" s="8"/>
      <c r="J12" s="14"/>
      <c r="K12" s="14"/>
    </row>
    <row r="13" spans="3:15" ht="23.8" customHeight="1">
      <c r="C13" s="9"/>
      <c r="D13" s="9" t="s">
        <v>55</v>
      </c>
      <c r="F13" s="9"/>
      <c r="G13" s="9" t="s">
        <v>56</v>
      </c>
      <c r="H13" s="10"/>
      <c r="J13" s="14"/>
      <c r="K13" s="14"/>
    </row>
    <row r="14" spans="3:15" ht="23.8" customHeight="1">
      <c r="C14" s="9"/>
      <c r="D14" s="9"/>
      <c r="E14" s="9"/>
      <c r="F14" s="9"/>
      <c r="G14" s="10"/>
      <c r="H14" s="10"/>
      <c r="J14" s="14"/>
      <c r="K14" s="14"/>
    </row>
    <row r="15" spans="3:15" ht="23.8" customHeight="1">
      <c r="C15" s="9"/>
      <c r="D15" s="9"/>
      <c r="E15" s="9"/>
      <c r="F15" s="9"/>
      <c r="G15" s="10"/>
      <c r="H15" s="10"/>
      <c r="J15" s="14"/>
      <c r="K15" s="14"/>
    </row>
    <row r="16" spans="3:15" ht="23.8" customHeight="1">
      <c r="C16" s="9"/>
      <c r="D16" s="9"/>
      <c r="E16" s="9"/>
      <c r="F16" s="9"/>
      <c r="G16" s="10"/>
      <c r="H16" s="10"/>
      <c r="J16" s="14"/>
      <c r="K16" s="14"/>
      <c r="O16"/>
    </row>
    <row r="17" spans="3:15" ht="23.8" customHeight="1">
      <c r="C17" s="9"/>
      <c r="D17" s="9"/>
      <c r="E17" s="9"/>
      <c r="F17" s="9"/>
      <c r="G17" s="10"/>
      <c r="H17" s="10"/>
      <c r="O17"/>
    </row>
    <row r="18" spans="3:15" ht="15.05" customHeight="1">
      <c r="C18" s="9"/>
      <c r="D18" s="9"/>
      <c r="E18" s="9"/>
      <c r="F18" s="9"/>
      <c r="G18" s="9"/>
      <c r="H18" s="9"/>
      <c r="O18"/>
    </row>
    <row r="19" spans="3:15" ht="15.05">
      <c r="C19" s="9"/>
      <c r="D19" s="9"/>
      <c r="E19" s="9"/>
      <c r="F19" s="9"/>
      <c r="G19" s="9"/>
      <c r="H19" s="9"/>
      <c r="O19"/>
    </row>
    <row r="20" spans="3:15" ht="15.05">
      <c r="C20" s="9"/>
      <c r="D20" s="9"/>
      <c r="E20" s="9"/>
      <c r="F20" s="9"/>
      <c r="G20" s="9"/>
      <c r="H20" s="9"/>
      <c r="O20"/>
    </row>
    <row r="21" spans="3:15" ht="14.4" customHeight="1">
      <c r="C21" s="9"/>
      <c r="D21" s="9"/>
      <c r="E21" s="9"/>
      <c r="F21" s="9"/>
      <c r="G21" s="9"/>
      <c r="H21" s="9"/>
    </row>
    <row r="22" spans="3:15">
      <c r="C22" s="9"/>
      <c r="D22" s="9"/>
      <c r="E22" s="9"/>
      <c r="F22" s="9"/>
      <c r="G22" s="9"/>
      <c r="H22" s="9"/>
    </row>
    <row r="23" spans="3:15">
      <c r="C23" s="9"/>
      <c r="D23" s="9"/>
      <c r="E23" s="9"/>
      <c r="F23" s="9"/>
      <c r="G23" s="9"/>
      <c r="H23" s="9"/>
    </row>
    <row r="24" spans="3:15">
      <c r="C24" s="9"/>
      <c r="D24" s="9"/>
      <c r="E24" s="9"/>
      <c r="F24" s="9"/>
      <c r="G24" s="9"/>
      <c r="H24" s="9"/>
    </row>
    <row r="25" spans="3:15" ht="27.55" customHeight="1">
      <c r="C25" s="9"/>
      <c r="D25" s="9"/>
      <c r="E25" s="9"/>
      <c r="F25" s="9"/>
      <c r="G25" s="9"/>
      <c r="H25" s="9"/>
    </row>
  </sheetData>
  <mergeCells count="8">
    <mergeCell ref="M6:N6"/>
    <mergeCell ref="C11:F11"/>
    <mergeCell ref="G11:H11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TÂN BÌNH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2025-01-06T09:23:52Z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CC98A53A1842430889443E0ACE7A2C3E_13</vt:lpwstr>
  </property>
  <property fmtid="{D5CDD505-2E9C-101B-9397-08002B2CF9AE}" pid="3" name="KSOProductBuildVer">
    <vt:lpwstr>1033-12.2.0.19307</vt:lpwstr>
  </property>
</Properties>
</file>