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"/>
    </mc:Choice>
  </mc:AlternateContent>
  <bookViews>
    <workbookView xWindow="-120" yWindow="-120" windowWidth="24270" windowHeight="13020" activeTab="2"/>
  </bookViews>
  <sheets>
    <sheet name="HỘI CHỢ CV PHÚ NHUẬN" sheetId="9" r:id="rId1"/>
    <sheet name="Hàng ăn thử" sheetId="6" r:id="rId2"/>
    <sheet name="Chi" sheetId="5" r:id="rId3"/>
  </sheets>
  <definedNames>
    <definedName name="_xlnm.Print_Area" localSheetId="2">Chi!$B$1:$I$14</definedName>
  </definedNames>
  <calcPr calcId="162913"/>
</workbook>
</file>

<file path=xl/calcChain.xml><?xml version="1.0" encoding="utf-8"?>
<calcChain xmlns="http://schemas.openxmlformats.org/spreadsheetml/2006/main">
  <c r="W23" i="9" l="1"/>
  <c r="W25" i="9"/>
  <c r="W6" i="9"/>
  <c r="Q25" i="9"/>
  <c r="K25" i="9"/>
  <c r="S26" i="9" l="1"/>
  <c r="N30" i="9"/>
  <c r="V24" i="9"/>
  <c r="W24" i="9" s="1"/>
  <c r="P24" i="9"/>
  <c r="Q24" i="9" s="1"/>
  <c r="K24" i="9"/>
  <c r="J24" i="9"/>
  <c r="X23" i="9"/>
  <c r="Y23" i="9" s="1"/>
  <c r="V23" i="9"/>
  <c r="W22" i="9"/>
  <c r="Q22" i="9"/>
  <c r="P22" i="9"/>
  <c r="J22" i="9"/>
  <c r="K22" i="9" s="1"/>
  <c r="V21" i="9"/>
  <c r="W21" i="9" s="1"/>
  <c r="Q21" i="9"/>
  <c r="P21" i="9"/>
  <c r="J21" i="9"/>
  <c r="K21" i="9" s="1"/>
  <c r="V20" i="9"/>
  <c r="W20" i="9" s="1"/>
  <c r="Q20" i="9"/>
  <c r="P20" i="9"/>
  <c r="J20" i="9"/>
  <c r="K20" i="9" s="1"/>
  <c r="V19" i="9"/>
  <c r="W19" i="9" s="1"/>
  <c r="Q19" i="9"/>
  <c r="P19" i="9"/>
  <c r="J19" i="9"/>
  <c r="K19" i="9" s="1"/>
  <c r="V18" i="9"/>
  <c r="W18" i="9" s="1"/>
  <c r="Q18" i="9"/>
  <c r="P18" i="9"/>
  <c r="J18" i="9"/>
  <c r="K18" i="9" s="1"/>
  <c r="V17" i="9"/>
  <c r="W17" i="9" s="1"/>
  <c r="Q17" i="9"/>
  <c r="P17" i="9"/>
  <c r="J17" i="9"/>
  <c r="K17" i="9" s="1"/>
  <c r="AA16" i="9"/>
  <c r="V16" i="9"/>
  <c r="W16" i="9" s="1"/>
  <c r="P16" i="9"/>
  <c r="Q16" i="9" s="1"/>
  <c r="J16" i="9"/>
  <c r="K16" i="9" s="1"/>
  <c r="V15" i="9"/>
  <c r="W15" i="9" s="1"/>
  <c r="Q15" i="9"/>
  <c r="P15" i="9"/>
  <c r="J15" i="9"/>
  <c r="K15" i="9" s="1"/>
  <c r="W14" i="9"/>
  <c r="K14" i="9"/>
  <c r="W13" i="9"/>
  <c r="P13" i="9"/>
  <c r="Q13" i="9" s="1"/>
  <c r="K13" i="9"/>
  <c r="V12" i="9"/>
  <c r="W12" i="9" s="1"/>
  <c r="P12" i="9"/>
  <c r="Q12" i="9" s="1"/>
  <c r="J12" i="9"/>
  <c r="K12" i="9" s="1"/>
  <c r="V11" i="9"/>
  <c r="W11" i="9" s="1"/>
  <c r="P11" i="9"/>
  <c r="Q11" i="9" s="1"/>
  <c r="J11" i="9"/>
  <c r="K11" i="9" s="1"/>
  <c r="V9" i="9"/>
  <c r="W9" i="9" s="1"/>
  <c r="Q9" i="9"/>
  <c r="J9" i="9"/>
  <c r="K9" i="9" s="1"/>
  <c r="V8" i="9"/>
  <c r="W8" i="9" s="1"/>
  <c r="Q8" i="9"/>
  <c r="P8" i="9"/>
  <c r="P25" i="9" s="1"/>
  <c r="J8" i="9"/>
  <c r="J25" i="9" s="1"/>
  <c r="K7" i="9"/>
  <c r="V6" i="9"/>
  <c r="Q6" i="9"/>
  <c r="K6" i="9"/>
  <c r="K8" i="9" l="1"/>
  <c r="G15" i="6"/>
  <c r="G14" i="6"/>
  <c r="G13" i="6"/>
  <c r="G12" i="6"/>
  <c r="G11" i="6"/>
  <c r="G10" i="6"/>
  <c r="G9" i="6"/>
  <c r="G8" i="6"/>
  <c r="G7" i="6"/>
  <c r="G6" i="6"/>
  <c r="L4" i="5"/>
  <c r="F16" i="6" l="1"/>
  <c r="E6" i="5" l="1"/>
  <c r="G8" i="5" l="1"/>
  <c r="G7" i="5"/>
  <c r="G6" i="5"/>
  <c r="G10" i="5" l="1"/>
  <c r="O5" i="5" s="1"/>
  <c r="O6" i="5" l="1"/>
</calcChain>
</file>

<file path=xl/sharedStrings.xml><?xml version="1.0" encoding="utf-8"?>
<sst xmlns="http://schemas.openxmlformats.org/spreadsheetml/2006/main" count="110" uniqueCount="81">
  <si>
    <t>CTY TNHH MTV TM&amp;DV NGỌC THƠM FOODS</t>
  </si>
  <si>
    <t>STT</t>
  </si>
  <si>
    <t>MÃ HÀNG</t>
  </si>
  <si>
    <t>TÊN HÀNG</t>
  </si>
  <si>
    <t xml:space="preserve"> Đơn giá</t>
  </si>
  <si>
    <t>NHẬP</t>
  </si>
  <si>
    <t>TỒN</t>
  </si>
  <si>
    <t>TẶNG</t>
  </si>
  <si>
    <t>BÁN</t>
  </si>
  <si>
    <t>SL</t>
  </si>
  <si>
    <t>Thành tiền</t>
  </si>
  <si>
    <t>Ghi chú</t>
  </si>
  <si>
    <t>GM500</t>
  </si>
  <si>
    <t>Gà muối 500g</t>
  </si>
  <si>
    <t>GHK300</t>
  </si>
  <si>
    <t>Gà muối hun khói 300g</t>
  </si>
  <si>
    <t>GXD500</t>
  </si>
  <si>
    <t>Gà xì dầu 500g</t>
  </si>
  <si>
    <t>CGM100</t>
  </si>
  <si>
    <t>Chân giò heo muối 100g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</si>
  <si>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</si>
  <si>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</si>
  <si>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</si>
  <si>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</si>
  <si>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</si>
  <si>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</si>
  <si>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</si>
  <si>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</si>
  <si>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</si>
  <si>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</si>
  <si>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</si>
  <si>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</si>
  <si>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</si>
  <si>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</si>
  <si>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</si>
  <si>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</si>
  <si>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GL250</t>
  </si>
  <si>
    <t>Giò lụa cây 250g</t>
  </si>
  <si>
    <t>TẶNG KHI MUA GÀ MUỐI. GÀ XÌ DẦU/ CHÂN GIÒ HEO MUỐI</t>
  </si>
  <si>
    <t>GSG250</t>
  </si>
  <si>
    <t>Giò sụn gà 250g</t>
  </si>
  <si>
    <t>GSG45</t>
  </si>
  <si>
    <t>Giò sụn gà  45g</t>
  </si>
  <si>
    <t>TỔNG TIỀN</t>
  </si>
  <si>
    <t>DOANH THU</t>
  </si>
  <si>
    <t>HÀNG SAMPLING</t>
  </si>
  <si>
    <t>GIÁ TIỀN</t>
  </si>
  <si>
    <t>THÀNH TIỀN</t>
  </si>
  <si>
    <t>Giò sụn gà 250</t>
  </si>
  <si>
    <t>CTY TNHH MỘT THÀNH VIÊN TM VÀ DV NGỌC THƠM</t>
  </si>
  <si>
    <t>TỔNG TIỀN MẶT ĐÃ NỘP</t>
  </si>
  <si>
    <t>TỔNG DOANH SỐ</t>
  </si>
  <si>
    <t>TÊN</t>
  </si>
  <si>
    <t>GHI CHÚ</t>
  </si>
  <si>
    <t>KHOẢN CHI PHÁT SINH</t>
  </si>
  <si>
    <t>CHUYỂN KHOẢN LẠI VÀO QUỸ</t>
  </si>
  <si>
    <t>Tiền vận chuyển aha (chiều về)</t>
  </si>
  <si>
    <t>NGƯỜI NỘP TIỀN</t>
  </si>
  <si>
    <t>KẾ TOÁN</t>
  </si>
  <si>
    <t>Ngày 13/12</t>
  </si>
  <si>
    <t>Ngày 14/12</t>
  </si>
  <si>
    <t>Ngày 15/12</t>
  </si>
  <si>
    <t>BÁO CÁO DOANH THU BÁN HÀNG HỘI CHỢ Q.PHÚ NHUẬN</t>
  </si>
  <si>
    <t>Nước + đá</t>
  </si>
  <si>
    <t>1 thùng nước +2 bịch đá</t>
  </si>
  <si>
    <t>Tiền mua bao tay + khăn khô + khăn ướt + tăm</t>
  </si>
  <si>
    <t>FamiliMart</t>
  </si>
  <si>
    <t>TỒN CUỐI NGÀY</t>
  </si>
  <si>
    <t>TỒN ĐẦU VÀO</t>
  </si>
  <si>
    <t xml:space="preserve">MUA 1 TẶNG 1 
</t>
  </si>
  <si>
    <t>không tăng</t>
  </si>
  <si>
    <t xml:space="preserve">MUA 1 TẶNG 1
</t>
  </si>
  <si>
    <t>TẶNG KHI MUA GÀ XÌ DẦU/ CHÂN GIÒ HEO MUỐI</t>
  </si>
  <si>
    <t>NGÀY 13/12</t>
  </si>
  <si>
    <t>NGÀY 14/12</t>
  </si>
  <si>
    <t>NGÀY 15/12</t>
  </si>
  <si>
    <t>LẤY TỪ HÀNG BÁN QUA 2 GÓI</t>
  </si>
  <si>
    <t>*GHI CHÚ: NGÀY 13/12 MƯA CẢ NGÀY RẤT ÍT KHÁCH NÊN MỘT SỐ HÀNG EM DÙNG SANG CHO NGÀY 14</t>
  </si>
  <si>
    <t>TẶNG KHI MUA GÀ MUỐI. GÀ XÌ DẦU/ CHÂN GIÒ HEO MUỐI 500g</t>
  </si>
  <si>
    <t>TẶNG KHI MUA GÀ XÌ DẦU/ CHÂN GIÒ HEO MUỐI 500g</t>
  </si>
  <si>
    <t>BÁO CÁO CHI  HÀNG BÁN HỘI CHỢ PHÚ NHUẬN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</si>
</sst>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0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36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48"/>
      <color theme="1"/>
      <name val="Times New Roman"/>
      <family val="1"/>
    </font>
    <font>
      <b/>
      <sz val="48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/>
    <xf numFmtId="0" fontId="1" fillId="0" borderId="3" xfId="0" applyFont="1" applyBorder="1"/>
    <xf numFmtId="0" fontId="4" fillId="3" borderId="0" xfId="0" applyFont="1" applyFill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1" fillId="4" borderId="1" xfId="0" applyNumberFormat="1" applyFont="1" applyFill="1" applyBorder="1"/>
    <xf numFmtId="3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6" fillId="0" borderId="1" xfId="1" applyNumberFormat="1" applyFont="1" applyBorder="1"/>
    <xf numFmtId="0" fontId="11" fillId="0" borderId="0" xfId="0" applyFont="1"/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14" fillId="0" borderId="0" xfId="2" applyFont="1"/>
    <xf numFmtId="164" fontId="15" fillId="0" borderId="0" xfId="3" applyNumberFormat="1" applyFont="1"/>
    <xf numFmtId="0" fontId="15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5" fillId="3" borderId="0" xfId="2" applyFont="1" applyFill="1"/>
    <xf numFmtId="0" fontId="11" fillId="5" borderId="1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164" fontId="15" fillId="0" borderId="10" xfId="3" applyNumberFormat="1" applyFont="1" applyBorder="1" applyAlignment="1">
      <alignment horizontal="center" vertical="center"/>
    </xf>
    <xf numFmtId="164" fontId="11" fillId="5" borderId="1" xfId="3" applyNumberFormat="1" applyFont="1" applyFill="1" applyBorder="1" applyAlignment="1">
      <alignment horizontal="center" vertical="center"/>
    </xf>
    <xf numFmtId="164" fontId="15" fillId="5" borderId="1" xfId="3" applyNumberFormat="1" applyFont="1" applyFill="1" applyBorder="1" applyAlignment="1">
      <alignment vertical="center"/>
    </xf>
    <xf numFmtId="0" fontId="15" fillId="5" borderId="1" xfId="2" applyFont="1" applyFill="1" applyBorder="1" applyAlignment="1">
      <alignment horizont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64" fontId="15" fillId="0" borderId="5" xfId="3" applyNumberFormat="1" applyFont="1" applyBorder="1" applyAlignment="1">
      <alignment horizontal="center" vertical="center"/>
    </xf>
    <xf numFmtId="0" fontId="15" fillId="5" borderId="1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/>
    </xf>
    <xf numFmtId="0" fontId="15" fillId="0" borderId="1" xfId="2" applyFont="1" applyBorder="1"/>
    <xf numFmtId="164" fontId="15" fillId="0" borderId="1" xfId="3" applyNumberFormat="1" applyFont="1" applyBorder="1" applyAlignment="1"/>
    <xf numFmtId="164" fontId="15" fillId="5" borderId="1" xfId="3" applyNumberFormat="1" applyFont="1" applyFill="1" applyBorder="1" applyAlignment="1">
      <alignment horizontal="center" vertical="center"/>
    </xf>
    <xf numFmtId="0" fontId="19" fillId="5" borderId="1" xfId="2" applyFont="1" applyFill="1" applyBorder="1"/>
    <xf numFmtId="164" fontId="15" fillId="5" borderId="1" xfId="2" applyNumberFormat="1" applyFont="1" applyFill="1" applyBorder="1" applyAlignment="1">
      <alignment horizontal="center"/>
    </xf>
    <xf numFmtId="0" fontId="15" fillId="0" borderId="1" xfId="2" applyFont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164" fontId="11" fillId="5" borderId="1" xfId="2" applyNumberFormat="1" applyFont="1" applyFill="1" applyBorder="1" applyAlignment="1">
      <alignment horizontal="center" vertical="center" wrapText="1"/>
    </xf>
    <xf numFmtId="164" fontId="11" fillId="5" borderId="1" xfId="2" applyNumberFormat="1" applyFont="1" applyFill="1" applyBorder="1" applyAlignment="1">
      <alignment horizontal="center" vertical="center"/>
    </xf>
    <xf numFmtId="0" fontId="15" fillId="5" borderId="1" xfId="2" applyFont="1" applyFill="1" applyBorder="1" applyAlignment="1">
      <alignment horizontal="center"/>
    </xf>
    <xf numFmtId="0" fontId="19" fillId="0" borderId="0" xfId="2" applyFont="1"/>
    <xf numFmtId="164" fontId="15" fillId="0" borderId="1" xfId="2" applyNumberFormat="1" applyFont="1" applyBorder="1" applyAlignment="1">
      <alignment horizontal="center"/>
    </xf>
    <xf numFmtId="0" fontId="19" fillId="5" borderId="1" xfId="2" applyFont="1" applyFill="1" applyBorder="1" applyAlignment="1">
      <alignment horizontal="right" vertical="center"/>
    </xf>
    <xf numFmtId="164" fontId="11" fillId="5" borderId="7" xfId="2" applyNumberFormat="1" applyFont="1" applyFill="1" applyBorder="1" applyAlignment="1">
      <alignment vertical="center"/>
    </xf>
    <xf numFmtId="164" fontId="11" fillId="5" borderId="1" xfId="2" applyNumberFormat="1" applyFont="1" applyFill="1" applyBorder="1" applyAlignment="1">
      <alignment vertical="center" wrapText="1"/>
    </xf>
    <xf numFmtId="0" fontId="15" fillId="0" borderId="1" xfId="2" applyFont="1" applyBorder="1" applyAlignment="1">
      <alignment horizontal="center" vertical="center"/>
    </xf>
    <xf numFmtId="0" fontId="15" fillId="5" borderId="1" xfId="2" applyFont="1" applyFill="1" applyBorder="1"/>
    <xf numFmtId="164" fontId="11" fillId="5" borderId="1" xfId="3" applyNumberFormat="1" applyFont="1" applyFill="1" applyBorder="1"/>
    <xf numFmtId="164" fontId="11" fillId="0" borderId="1" xfId="3" applyNumberFormat="1" applyFont="1" applyBorder="1"/>
    <xf numFmtId="164" fontId="16" fillId="5" borderId="1" xfId="3" applyNumberFormat="1" applyFont="1" applyFill="1" applyBorder="1" applyAlignment="1">
      <alignment horizontal="center" vertical="center"/>
    </xf>
    <xf numFmtId="164" fontId="16" fillId="5" borderId="1" xfId="3" applyNumberFormat="1" applyFont="1" applyFill="1" applyBorder="1" applyAlignment="1">
      <alignment horizontal="center"/>
    </xf>
    <xf numFmtId="0" fontId="15" fillId="3" borderId="1" xfId="2" applyFont="1" applyFill="1" applyBorder="1" applyAlignment="1">
      <alignment horizontal="center" wrapText="1"/>
    </xf>
    <xf numFmtId="164" fontId="15" fillId="5" borderId="1" xfId="2" applyNumberFormat="1" applyFont="1" applyFill="1" applyBorder="1" applyAlignment="1">
      <alignment horizontal="center" wrapText="1"/>
    </xf>
    <xf numFmtId="164" fontId="21" fillId="5" borderId="7" xfId="3" applyNumberFormat="1" applyFont="1" applyFill="1" applyBorder="1" applyAlignment="1">
      <alignment horizontal="center"/>
    </xf>
    <xf numFmtId="164" fontId="11" fillId="5" borderId="7" xfId="2" applyNumberFormat="1" applyFont="1" applyFill="1" applyBorder="1" applyAlignment="1">
      <alignment horizontal="right"/>
    </xf>
    <xf numFmtId="164" fontId="11" fillId="5" borderId="7" xfId="3" applyNumberFormat="1" applyFont="1" applyFill="1" applyBorder="1"/>
    <xf numFmtId="0" fontId="15" fillId="0" borderId="7" xfId="2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vertical="center"/>
    </xf>
    <xf numFmtId="164" fontId="11" fillId="0" borderId="7" xfId="2" applyNumberFormat="1" applyFont="1" applyBorder="1"/>
    <xf numFmtId="0" fontId="15" fillId="0" borderId="7" xfId="2" applyFont="1" applyBorder="1" applyAlignment="1">
      <alignment horizontal="right" vertical="center" wrapText="1"/>
    </xf>
    <xf numFmtId="164" fontId="11" fillId="5" borderId="7" xfId="3" applyNumberFormat="1" applyFont="1" applyFill="1" applyBorder="1" applyAlignment="1">
      <alignment horizontal="center" vertical="center"/>
    </xf>
    <xf numFmtId="164" fontId="21" fillId="5" borderId="7" xfId="3" applyNumberFormat="1" applyFont="1" applyFill="1" applyBorder="1" applyAlignment="1">
      <alignment horizontal="center" vertical="center"/>
    </xf>
    <xf numFmtId="0" fontId="15" fillId="5" borderId="7" xfId="2" applyFont="1" applyFill="1" applyBorder="1" applyAlignment="1">
      <alignment horizontal="center" vertical="center" wrapText="1"/>
    </xf>
    <xf numFmtId="164" fontId="11" fillId="5" borderId="7" xfId="2" applyNumberFormat="1" applyFont="1" applyFill="1" applyBorder="1" applyAlignment="1">
      <alignment horizontal="center" vertical="center"/>
    </xf>
    <xf numFmtId="0" fontId="15" fillId="5" borderId="7" xfId="2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164" fontId="15" fillId="0" borderId="0" xfId="3" applyNumberFormat="1" applyFont="1" applyAlignment="1"/>
    <xf numFmtId="164" fontId="15" fillId="0" borderId="7" xfId="2" applyNumberFormat="1" applyFont="1" applyBorder="1" applyAlignment="1">
      <alignment horizontal="center"/>
    </xf>
    <xf numFmtId="164" fontId="15" fillId="0" borderId="9" xfId="2" applyNumberFormat="1" applyFont="1" applyBorder="1" applyAlignment="1">
      <alignment horizontal="center"/>
    </xf>
    <xf numFmtId="164" fontId="15" fillId="0" borderId="7" xfId="2" applyNumberFormat="1" applyFont="1" applyBorder="1" applyAlignment="1">
      <alignment horizontal="center" vertical="center"/>
    </xf>
    <xf numFmtId="164" fontId="15" fillId="0" borderId="9" xfId="2" applyNumberFormat="1" applyFont="1" applyBorder="1" applyAlignment="1">
      <alignment horizontal="center" vertical="center"/>
    </xf>
    <xf numFmtId="164" fontId="11" fillId="5" borderId="1" xfId="3" applyNumberFormat="1" applyFont="1" applyFill="1" applyBorder="1" applyAlignment="1">
      <alignment horizontal="center" vertical="center"/>
    </xf>
    <xf numFmtId="0" fontId="22" fillId="6" borderId="1" xfId="2" applyFont="1" applyFill="1" applyBorder="1" applyAlignment="1">
      <alignment horizontal="center" vertical="center"/>
    </xf>
    <xf numFmtId="3" fontId="23" fillId="6" borderId="1" xfId="3" applyNumberFormat="1" applyFont="1" applyFill="1" applyBorder="1" applyAlignment="1">
      <alignment horizontal="right" vertical="center"/>
    </xf>
    <xf numFmtId="164" fontId="15" fillId="5" borderId="7" xfId="3" applyNumberFormat="1" applyFont="1" applyFill="1" applyBorder="1" applyAlignment="1">
      <alignment horizontal="center" vertical="center"/>
    </xf>
    <xf numFmtId="164" fontId="15" fillId="5" borderId="9" xfId="3" applyNumberFormat="1" applyFont="1" applyFill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5" borderId="7" xfId="2" applyFont="1" applyFill="1" applyBorder="1" applyAlignment="1">
      <alignment horizontal="center"/>
    </xf>
    <xf numFmtId="0" fontId="15" fillId="5" borderId="9" xfId="2" applyFont="1" applyFill="1" applyBorder="1" applyAlignment="1">
      <alignment horizontal="center"/>
    </xf>
    <xf numFmtId="164" fontId="16" fillId="5" borderId="7" xfId="3" applyNumberFormat="1" applyFont="1" applyFill="1" applyBorder="1" applyAlignment="1">
      <alignment horizontal="center" vertical="center"/>
    </xf>
    <xf numFmtId="164" fontId="16" fillId="5" borderId="9" xfId="3" applyNumberFormat="1" applyFont="1" applyFill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0" fontId="15" fillId="0" borderId="9" xfId="2" applyFont="1" applyBorder="1" applyAlignment="1">
      <alignment horizontal="left" vertical="center"/>
    </xf>
    <xf numFmtId="164" fontId="11" fillId="5" borderId="7" xfId="2" applyNumberFormat="1" applyFont="1" applyFill="1" applyBorder="1" applyAlignment="1">
      <alignment horizontal="center" vertical="center"/>
    </xf>
    <xf numFmtId="164" fontId="11" fillId="5" borderId="9" xfId="2" applyNumberFormat="1" applyFont="1" applyFill="1" applyBorder="1" applyAlignment="1">
      <alignment horizontal="center" vertical="center"/>
    </xf>
    <xf numFmtId="0" fontId="15" fillId="0" borderId="9" xfId="2" applyFont="1" applyBorder="1" applyAlignment="1">
      <alignment vertical="center"/>
    </xf>
    <xf numFmtId="0" fontId="19" fillId="5" borderId="1" xfId="2" applyFont="1" applyFill="1" applyBorder="1" applyAlignment="1">
      <alignment horizontal="right" vertical="center"/>
    </xf>
    <xf numFmtId="164" fontId="15" fillId="5" borderId="1" xfId="3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right" vertical="center"/>
    </xf>
    <xf numFmtId="164" fontId="11" fillId="5" borderId="7" xfId="3" applyNumberFormat="1" applyFont="1" applyFill="1" applyBorder="1" applyAlignment="1">
      <alignment horizontal="center" vertical="center"/>
    </xf>
    <xf numFmtId="164" fontId="11" fillId="5" borderId="9" xfId="3" applyNumberFormat="1" applyFont="1" applyFill="1" applyBorder="1" applyAlignment="1">
      <alignment horizontal="center" vertical="center"/>
    </xf>
    <xf numFmtId="164" fontId="11" fillId="5" borderId="7" xfId="2" applyNumberFormat="1" applyFont="1" applyFill="1" applyBorder="1" applyAlignment="1">
      <alignment horizontal="center" vertical="center" wrapText="1"/>
    </xf>
    <xf numFmtId="164" fontId="11" fillId="5" borderId="9" xfId="2" applyNumberFormat="1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1" fillId="5" borderId="1" xfId="2" applyFont="1" applyFill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164" fontId="11" fillId="0" borderId="8" xfId="3" applyNumberFormat="1" applyFont="1" applyBorder="1" applyAlignment="1">
      <alignment horizontal="center" vertical="center"/>
    </xf>
    <xf numFmtId="164" fontId="11" fillId="0" borderId="10" xfId="3" applyNumberFormat="1" applyFont="1" applyBorder="1" applyAlignment="1">
      <alignment horizontal="center" vertical="center"/>
    </xf>
    <xf numFmtId="0" fontId="18" fillId="5" borderId="4" xfId="2" applyFont="1" applyFill="1" applyBorder="1" applyAlignment="1">
      <alignment horizontal="center" vertical="center"/>
    </xf>
    <xf numFmtId="0" fontId="18" fillId="5" borderId="12" xfId="2" applyFont="1" applyFill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5" borderId="2" xfId="2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1"/>
  <sheetViews>
    <sheetView zoomScale="70" zoomScaleNormal="70" workbookViewId="0">
      <pane xSplit="5" ySplit="5" topLeftCell="L19" activePane="bottomRight" state="frozen"/>
      <selection pane="topRight" activeCell="F1" sqref="F1"/>
      <selection pane="bottomLeft" activeCell="A6" sqref="A6"/>
      <selection pane="bottomRight" activeCell="S26" sqref="S26:X26"/>
    </sheetView>
  </sheetViews>
  <sheetFormatPr defaultColWidth="8.85546875" defaultRowHeight="15"/>
  <cols>
    <col min="1" max="1" width="8.85546875" style="29"/>
    <col min="2" max="2" width="4.85546875" style="86" customWidth="1"/>
    <col min="3" max="3" width="12" style="86" customWidth="1"/>
    <col min="4" max="4" width="21.7109375" style="86" customWidth="1"/>
    <col min="5" max="5" width="13" style="87" customWidth="1"/>
    <col min="6" max="6" width="16.28515625" style="87" customWidth="1"/>
    <col min="7" max="7" width="19.28515625" style="29" customWidth="1"/>
    <col min="8" max="9" width="19.28515625" style="28" customWidth="1"/>
    <col min="10" max="11" width="14.7109375" style="28" customWidth="1"/>
    <col min="12" max="12" width="26.28515625" style="29" customWidth="1"/>
    <col min="13" max="13" width="14.140625" style="29" customWidth="1"/>
    <col min="14" max="14" width="14.140625" style="30" customWidth="1"/>
    <col min="15" max="15" width="14.140625" style="29" customWidth="1"/>
    <col min="16" max="16" width="14.140625" style="30" customWidth="1"/>
    <col min="17" max="17" width="16.140625" style="29" customWidth="1"/>
    <col min="18" max="18" width="37.28515625" style="29" customWidth="1"/>
    <col min="19" max="19" width="12.7109375" style="29" customWidth="1"/>
    <col min="20" max="20" width="12.7109375" style="30" customWidth="1"/>
    <col min="21" max="21" width="12.7109375" style="29" customWidth="1"/>
    <col min="22" max="22" width="11.7109375" style="30" customWidth="1"/>
    <col min="23" max="23" width="15.85546875" style="30" customWidth="1"/>
    <col min="24" max="24" width="33.28515625" style="29" customWidth="1"/>
    <col min="25" max="25" width="14.140625" style="31" customWidth="1"/>
    <col min="26" max="26" width="8.85546875" style="29"/>
    <col min="27" max="27" width="21.28515625" style="32" customWidth="1"/>
    <col min="28" max="16384" width="8.85546875" style="29"/>
  </cols>
  <sheetData>
    <row r="1" spans="2:28" ht="29.45" customHeight="1">
      <c r="B1" s="25" t="s">
        <v>0</v>
      </c>
      <c r="C1" s="26"/>
      <c r="D1" s="26"/>
      <c r="E1" s="27"/>
      <c r="F1" s="27"/>
      <c r="G1" s="26"/>
    </row>
    <row r="2" spans="2:28" ht="43.9" customHeight="1">
      <c r="B2" s="123" t="s">
        <v>62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4" spans="2:28" ht="25.15" customHeight="1">
      <c r="B4" s="124" t="s">
        <v>1</v>
      </c>
      <c r="C4" s="126" t="s">
        <v>2</v>
      </c>
      <c r="D4" s="126" t="s">
        <v>3</v>
      </c>
      <c r="E4" s="128" t="s">
        <v>4</v>
      </c>
      <c r="F4" s="130" t="s">
        <v>59</v>
      </c>
      <c r="G4" s="130"/>
      <c r="H4" s="130"/>
      <c r="I4" s="130"/>
      <c r="J4" s="130"/>
      <c r="K4" s="130"/>
      <c r="L4" s="131"/>
      <c r="M4" s="132" t="s">
        <v>60</v>
      </c>
      <c r="N4" s="133"/>
      <c r="O4" s="133"/>
      <c r="P4" s="133"/>
      <c r="Q4" s="133"/>
      <c r="R4" s="134"/>
      <c r="S4" s="135" t="s">
        <v>61</v>
      </c>
      <c r="T4" s="135"/>
      <c r="U4" s="135"/>
      <c r="V4" s="135"/>
      <c r="W4" s="135"/>
      <c r="X4" s="136"/>
      <c r="Y4" s="29"/>
      <c r="AA4" s="29"/>
    </row>
    <row r="5" spans="2:28" s="39" customFormat="1">
      <c r="B5" s="125"/>
      <c r="C5" s="127"/>
      <c r="D5" s="127"/>
      <c r="E5" s="129"/>
      <c r="F5" s="41" t="s">
        <v>68</v>
      </c>
      <c r="G5" s="41" t="s">
        <v>5</v>
      </c>
      <c r="H5" s="41" t="s">
        <v>67</v>
      </c>
      <c r="I5" s="41" t="s">
        <v>7</v>
      </c>
      <c r="J5" s="41" t="s">
        <v>8</v>
      </c>
      <c r="K5" s="41" t="s">
        <v>10</v>
      </c>
      <c r="L5" s="33" t="s">
        <v>11</v>
      </c>
      <c r="M5" s="34" t="s">
        <v>5</v>
      </c>
      <c r="N5" s="34" t="s">
        <v>6</v>
      </c>
      <c r="O5" s="34" t="s">
        <v>7</v>
      </c>
      <c r="P5" s="35" t="s">
        <v>8</v>
      </c>
      <c r="Q5" s="36" t="s">
        <v>10</v>
      </c>
      <c r="R5" s="37" t="s">
        <v>11</v>
      </c>
      <c r="S5" s="41" t="s">
        <v>5</v>
      </c>
      <c r="T5" s="41" t="s">
        <v>6</v>
      </c>
      <c r="U5" s="41" t="s">
        <v>7</v>
      </c>
      <c r="V5" s="33" t="s">
        <v>8</v>
      </c>
      <c r="W5" s="38" t="s">
        <v>10</v>
      </c>
      <c r="X5" s="33" t="s">
        <v>11</v>
      </c>
      <c r="Y5" s="29"/>
      <c r="Z5" s="29"/>
      <c r="AA5" s="29"/>
      <c r="AB5" s="29"/>
    </row>
    <row r="6" spans="2:28" s="39" customFormat="1" ht="31.9" customHeight="1">
      <c r="B6" s="120">
        <v>1</v>
      </c>
      <c r="C6" s="120" t="s">
        <v>12</v>
      </c>
      <c r="D6" s="121" t="s">
        <v>13</v>
      </c>
      <c r="E6" s="40">
        <v>147000</v>
      </c>
      <c r="F6" s="92">
        <v>12</v>
      </c>
      <c r="G6" s="122">
        <v>52</v>
      </c>
      <c r="H6" s="114">
        <v>48</v>
      </c>
      <c r="I6" s="114">
        <v>7</v>
      </c>
      <c r="J6" s="42">
        <v>7</v>
      </c>
      <c r="K6" s="42">
        <f>E6*J6</f>
        <v>1029000</v>
      </c>
      <c r="L6" s="43" t="s">
        <v>69</v>
      </c>
      <c r="M6" s="137"/>
      <c r="N6" s="115">
        <v>16</v>
      </c>
      <c r="O6" s="137">
        <v>16</v>
      </c>
      <c r="P6" s="90">
        <v>16</v>
      </c>
      <c r="Q6" s="90">
        <f>P6*E6</f>
        <v>2352000</v>
      </c>
      <c r="R6" s="44"/>
      <c r="S6" s="92"/>
      <c r="T6" s="92">
        <v>8</v>
      </c>
      <c r="U6" s="92">
        <v>4</v>
      </c>
      <c r="V6" s="116">
        <f>P6+S6-T6-U6</f>
        <v>4</v>
      </c>
      <c r="W6" s="116">
        <f>V6*E6</f>
        <v>588000</v>
      </c>
      <c r="X6" s="33"/>
      <c r="Y6" s="45"/>
      <c r="Z6" s="29"/>
      <c r="AA6" s="29"/>
      <c r="AB6" s="29"/>
    </row>
    <row r="7" spans="2:28" s="30" customFormat="1" ht="31.9" customHeight="1">
      <c r="B7" s="120"/>
      <c r="C7" s="120"/>
      <c r="D7" s="121"/>
      <c r="E7" s="46">
        <v>117000</v>
      </c>
      <c r="F7" s="92"/>
      <c r="G7" s="122"/>
      <c r="H7" s="114"/>
      <c r="I7" s="114"/>
      <c r="J7" s="42">
        <v>2</v>
      </c>
      <c r="K7" s="42">
        <f>E7*J7</f>
        <v>234000</v>
      </c>
      <c r="L7" s="47" t="s">
        <v>70</v>
      </c>
      <c r="M7" s="137"/>
      <c r="N7" s="115"/>
      <c r="O7" s="138"/>
      <c r="P7" s="91"/>
      <c r="Q7" s="91"/>
      <c r="R7" s="44"/>
      <c r="S7" s="92"/>
      <c r="T7" s="92"/>
      <c r="U7" s="92"/>
      <c r="V7" s="117"/>
      <c r="W7" s="117"/>
      <c r="X7" s="48"/>
      <c r="Y7" s="29"/>
      <c r="Z7" s="29"/>
      <c r="AA7" s="29"/>
      <c r="AB7" s="29"/>
    </row>
    <row r="8" spans="2:28" s="61" customFormat="1" ht="45.2" customHeight="1">
      <c r="B8" s="49">
        <v>2</v>
      </c>
      <c r="C8" s="49" t="s">
        <v>14</v>
      </c>
      <c r="D8" s="50" t="s">
        <v>15</v>
      </c>
      <c r="E8" s="51">
        <v>70400</v>
      </c>
      <c r="F8" s="52">
        <v>14</v>
      </c>
      <c r="G8" s="53"/>
      <c r="H8" s="52">
        <v>14</v>
      </c>
      <c r="I8" s="52"/>
      <c r="J8" s="52">
        <f>F8+G8-H8-I8</f>
        <v>0</v>
      </c>
      <c r="K8" s="52">
        <f>E8*J8</f>
        <v>0</v>
      </c>
      <c r="L8" s="54"/>
      <c r="M8" s="55"/>
      <c r="N8" s="56">
        <v>14</v>
      </c>
      <c r="O8" s="57"/>
      <c r="P8" s="56">
        <f>H8+M8-N8-O8</f>
        <v>0</v>
      </c>
      <c r="Q8" s="56">
        <f>P8*E8</f>
        <v>0</v>
      </c>
      <c r="R8" s="49"/>
      <c r="S8" s="41"/>
      <c r="T8" s="52">
        <v>14</v>
      </c>
      <c r="U8" s="52"/>
      <c r="V8" s="58">
        <f>N8+S8-T8-U8</f>
        <v>0</v>
      </c>
      <c r="W8" s="59">
        <f>V8*E8</f>
        <v>0</v>
      </c>
      <c r="X8" s="60"/>
      <c r="Y8" s="29"/>
      <c r="Z8" s="29"/>
      <c r="AA8" s="29"/>
      <c r="AB8" s="29"/>
    </row>
    <row r="9" spans="2:28" s="61" customFormat="1" ht="45.2" customHeight="1">
      <c r="B9" s="106">
        <v>3</v>
      </c>
      <c r="C9" s="106" t="s">
        <v>16</v>
      </c>
      <c r="D9" s="108" t="s">
        <v>17</v>
      </c>
      <c r="E9" s="51">
        <v>147000</v>
      </c>
      <c r="F9" s="92">
        <v>6</v>
      </c>
      <c r="G9" s="113">
        <v>30</v>
      </c>
      <c r="H9" s="114">
        <v>36</v>
      </c>
      <c r="I9" s="114"/>
      <c r="J9" s="95">
        <f>F9+G9-H9-I9</f>
        <v>0</v>
      </c>
      <c r="K9" s="114">
        <f>E9*J9</f>
        <v>0</v>
      </c>
      <c r="L9" s="99"/>
      <c r="M9" s="97"/>
      <c r="N9" s="115">
        <v>32</v>
      </c>
      <c r="O9" s="106"/>
      <c r="P9" s="90">
        <v>4</v>
      </c>
      <c r="Q9" s="90">
        <f>E9*P9</f>
        <v>588000</v>
      </c>
      <c r="R9" s="62"/>
      <c r="S9" s="92"/>
      <c r="T9" s="92">
        <v>31</v>
      </c>
      <c r="U9" s="92"/>
      <c r="V9" s="118">
        <f>N9-T9</f>
        <v>1</v>
      </c>
      <c r="W9" s="110">
        <f>V9*E9</f>
        <v>147000</v>
      </c>
      <c r="X9" s="60"/>
      <c r="Y9" s="29"/>
      <c r="Z9" s="29"/>
      <c r="AA9" s="29"/>
      <c r="AB9" s="29"/>
    </row>
    <row r="10" spans="2:28" s="61" customFormat="1" ht="45.2" customHeight="1">
      <c r="B10" s="120"/>
      <c r="C10" s="120"/>
      <c r="D10" s="109"/>
      <c r="E10" s="51">
        <v>117000</v>
      </c>
      <c r="F10" s="92"/>
      <c r="G10" s="113"/>
      <c r="H10" s="114"/>
      <c r="I10" s="114"/>
      <c r="J10" s="96"/>
      <c r="K10" s="114"/>
      <c r="L10" s="100"/>
      <c r="M10" s="98"/>
      <c r="N10" s="115"/>
      <c r="O10" s="107"/>
      <c r="P10" s="91"/>
      <c r="Q10" s="91"/>
      <c r="R10" s="49"/>
      <c r="S10" s="92"/>
      <c r="T10" s="92"/>
      <c r="U10" s="92"/>
      <c r="V10" s="119"/>
      <c r="W10" s="111"/>
      <c r="X10" s="60"/>
      <c r="Y10" s="29"/>
      <c r="Z10" s="29"/>
      <c r="AA10" s="29"/>
      <c r="AB10" s="29"/>
    </row>
    <row r="11" spans="2:28" s="61" customFormat="1" ht="45.2" customHeight="1">
      <c r="B11" s="49">
        <v>4</v>
      </c>
      <c r="C11" s="49" t="s">
        <v>18</v>
      </c>
      <c r="D11" s="50" t="s">
        <v>19</v>
      </c>
      <c r="E11" s="51">
        <v>23250</v>
      </c>
      <c r="F11" s="52">
        <v>18</v>
      </c>
      <c r="G11" s="63"/>
      <c r="H11" s="52">
        <v>18</v>
      </c>
      <c r="I11" s="52"/>
      <c r="J11" s="52">
        <f>F11+G11-H11-I11</f>
        <v>0</v>
      </c>
      <c r="K11" s="52">
        <f t="shared" ref="K11:K22" si="0">E11*J11</f>
        <v>0</v>
      </c>
      <c r="L11" s="60"/>
      <c r="M11" s="55"/>
      <c r="N11" s="56">
        <v>18</v>
      </c>
      <c r="O11" s="62"/>
      <c r="P11" s="56">
        <f>H11+M11-N11-O11</f>
        <v>0</v>
      </c>
      <c r="Q11" s="56">
        <f>P11*E11</f>
        <v>0</v>
      </c>
      <c r="R11" s="49"/>
      <c r="S11" s="41"/>
      <c r="T11" s="52">
        <v>18</v>
      </c>
      <c r="U11" s="52"/>
      <c r="V11" s="58">
        <f>N11+S11-T11-U11</f>
        <v>0</v>
      </c>
      <c r="W11" s="59">
        <f t="shared" ref="W11:W22" si="1">V11*E11</f>
        <v>0</v>
      </c>
      <c r="X11" s="60"/>
      <c r="Y11" s="29"/>
      <c r="Z11" s="29"/>
      <c r="AA11" s="29"/>
      <c r="AB11" s="29"/>
    </row>
    <row r="12" spans="2:28" s="61" customFormat="1" ht="45.2" customHeight="1">
      <c r="B12" s="49">
        <v>5</v>
      </c>
      <c r="C12" s="49" t="s">
        <v>20</v>
      </c>
      <c r="D12" s="50" t="s">
        <v>21</v>
      </c>
      <c r="E12" s="51">
        <v>76800</v>
      </c>
      <c r="F12" s="52">
        <v>15</v>
      </c>
      <c r="G12" s="63"/>
      <c r="H12" s="52">
        <v>14</v>
      </c>
      <c r="I12" s="52"/>
      <c r="J12" s="52">
        <f>F12+G12-H12-I12</f>
        <v>1</v>
      </c>
      <c r="K12" s="52">
        <f t="shared" si="0"/>
        <v>76800</v>
      </c>
      <c r="L12" s="43"/>
      <c r="M12" s="55"/>
      <c r="N12" s="56">
        <v>13</v>
      </c>
      <c r="O12" s="62"/>
      <c r="P12" s="56">
        <f>H12+M12-N12-O12</f>
        <v>1</v>
      </c>
      <c r="Q12" s="56">
        <f>P12*E12</f>
        <v>76800</v>
      </c>
      <c r="R12" s="49"/>
      <c r="S12" s="41"/>
      <c r="T12" s="52">
        <v>11</v>
      </c>
      <c r="U12" s="52"/>
      <c r="V12" s="58">
        <f>N12+S12-T12-U12</f>
        <v>2</v>
      </c>
      <c r="W12" s="59">
        <f t="shared" si="1"/>
        <v>153600</v>
      </c>
      <c r="X12" s="60"/>
      <c r="Y12" s="29"/>
      <c r="Z12" s="29"/>
      <c r="AA12" s="29"/>
      <c r="AB12" s="29"/>
    </row>
    <row r="13" spans="2:28" s="61" customFormat="1" ht="45.2" customHeight="1">
      <c r="B13" s="106">
        <v>6</v>
      </c>
      <c r="C13" s="106" t="s">
        <v>22</v>
      </c>
      <c r="D13" s="106" t="s">
        <v>23</v>
      </c>
      <c r="E13" s="51">
        <v>147000</v>
      </c>
      <c r="F13" s="92">
        <v>11</v>
      </c>
      <c r="G13" s="113">
        <v>20</v>
      </c>
      <c r="H13" s="114">
        <v>26</v>
      </c>
      <c r="I13" s="114"/>
      <c r="J13" s="52">
        <v>2</v>
      </c>
      <c r="K13" s="42">
        <f t="shared" si="0"/>
        <v>294000</v>
      </c>
      <c r="L13" s="43"/>
      <c r="M13" s="97"/>
      <c r="N13" s="90">
        <v>24</v>
      </c>
      <c r="O13" s="88"/>
      <c r="P13" s="90">
        <f>H13-N13</f>
        <v>2</v>
      </c>
      <c r="Q13" s="90">
        <f>P13*E13</f>
        <v>294000</v>
      </c>
      <c r="R13" s="49"/>
      <c r="S13" s="92"/>
      <c r="T13" s="116">
        <v>3</v>
      </c>
      <c r="U13" s="92"/>
      <c r="V13" s="58">
        <v>12</v>
      </c>
      <c r="W13" s="64">
        <f t="shared" si="1"/>
        <v>1764000</v>
      </c>
      <c r="X13" s="54"/>
      <c r="Y13" s="29"/>
      <c r="Z13" s="29"/>
      <c r="AA13" s="29"/>
      <c r="AB13" s="29"/>
    </row>
    <row r="14" spans="2:28" s="61" customFormat="1" ht="45.2" customHeight="1">
      <c r="B14" s="107"/>
      <c r="C14" s="107"/>
      <c r="D14" s="112"/>
      <c r="E14" s="51">
        <v>117000</v>
      </c>
      <c r="F14" s="92"/>
      <c r="G14" s="113"/>
      <c r="H14" s="114"/>
      <c r="I14" s="114"/>
      <c r="J14" s="52">
        <v>3</v>
      </c>
      <c r="K14" s="42">
        <f t="shared" si="0"/>
        <v>351000</v>
      </c>
      <c r="L14" s="43"/>
      <c r="M14" s="98"/>
      <c r="N14" s="91"/>
      <c r="O14" s="89"/>
      <c r="P14" s="91"/>
      <c r="Q14" s="91"/>
      <c r="R14" s="49"/>
      <c r="S14" s="92"/>
      <c r="T14" s="117"/>
      <c r="U14" s="92"/>
      <c r="V14" s="65">
        <v>9</v>
      </c>
      <c r="W14" s="64">
        <f t="shared" si="1"/>
        <v>1053000</v>
      </c>
      <c r="X14" s="54"/>
      <c r="Y14" s="29"/>
      <c r="Z14" s="29"/>
      <c r="AA14" s="29"/>
      <c r="AB14" s="29"/>
    </row>
    <row r="15" spans="2:28" s="61" customFormat="1" ht="45.2" customHeight="1">
      <c r="B15" s="49">
        <v>7</v>
      </c>
      <c r="C15" s="49" t="s">
        <v>24</v>
      </c>
      <c r="D15" s="50" t="s">
        <v>25</v>
      </c>
      <c r="E15" s="51">
        <v>52800</v>
      </c>
      <c r="F15" s="52">
        <v>16</v>
      </c>
      <c r="G15" s="63"/>
      <c r="H15" s="52">
        <v>15</v>
      </c>
      <c r="I15" s="52"/>
      <c r="J15" s="52">
        <f t="shared" ref="J15:J22" si="2">F15+G15-H15-I15</f>
        <v>1</v>
      </c>
      <c r="K15" s="52">
        <f t="shared" si="0"/>
        <v>52800</v>
      </c>
      <c r="L15" s="60"/>
      <c r="M15" s="55"/>
      <c r="N15" s="56">
        <v>10</v>
      </c>
      <c r="O15" s="62"/>
      <c r="P15" s="56">
        <f t="shared" ref="P15:P22" si="3">H15+M15-N15-O15</f>
        <v>5</v>
      </c>
      <c r="Q15" s="56">
        <f t="shared" ref="Q15:Q22" si="4">P15*E15</f>
        <v>264000</v>
      </c>
      <c r="R15" s="49"/>
      <c r="S15" s="41"/>
      <c r="T15" s="52">
        <v>9</v>
      </c>
      <c r="U15" s="52"/>
      <c r="V15" s="58">
        <f t="shared" ref="V15:V21" si="5">N15+S15-T15-U15</f>
        <v>1</v>
      </c>
      <c r="W15" s="59">
        <f t="shared" si="1"/>
        <v>52800</v>
      </c>
      <c r="X15" s="60"/>
      <c r="Y15" s="29"/>
      <c r="Z15" s="29"/>
      <c r="AA15" s="29"/>
      <c r="AB15" s="29"/>
    </row>
    <row r="16" spans="2:28" s="61" customFormat="1" ht="45.2" customHeight="1">
      <c r="B16" s="49">
        <v>8</v>
      </c>
      <c r="C16" s="49" t="s">
        <v>26</v>
      </c>
      <c r="D16" s="50" t="s">
        <v>27</v>
      </c>
      <c r="E16" s="51">
        <v>58400</v>
      </c>
      <c r="F16" s="52">
        <v>1</v>
      </c>
      <c r="G16" s="63">
        <v>20</v>
      </c>
      <c r="H16" s="52">
        <v>18</v>
      </c>
      <c r="I16" s="52"/>
      <c r="J16" s="52">
        <f t="shared" si="2"/>
        <v>3</v>
      </c>
      <c r="K16" s="52">
        <f t="shared" si="0"/>
        <v>175200</v>
      </c>
      <c r="L16" s="60"/>
      <c r="M16" s="55"/>
      <c r="N16" s="56">
        <v>15</v>
      </c>
      <c r="O16" s="56">
        <v>1</v>
      </c>
      <c r="P16" s="56">
        <f t="shared" si="3"/>
        <v>2</v>
      </c>
      <c r="Q16" s="56">
        <f t="shared" si="4"/>
        <v>116800</v>
      </c>
      <c r="R16" s="66" t="s">
        <v>45</v>
      </c>
      <c r="S16" s="41"/>
      <c r="T16" s="52">
        <v>15</v>
      </c>
      <c r="U16" s="52">
        <v>0</v>
      </c>
      <c r="V16" s="58">
        <f t="shared" si="5"/>
        <v>0</v>
      </c>
      <c r="W16" s="59">
        <f t="shared" si="1"/>
        <v>0</v>
      </c>
      <c r="X16" s="48"/>
      <c r="Y16" s="29"/>
      <c r="Z16" s="29"/>
      <c r="AA16" s="29">
        <f>4+2</f>
        <v>6</v>
      </c>
      <c r="AB16" s="29"/>
    </row>
    <row r="17" spans="2:28" s="61" customFormat="1" ht="45.2" customHeight="1">
      <c r="B17" s="49">
        <v>9</v>
      </c>
      <c r="C17" s="49" t="s">
        <v>28</v>
      </c>
      <c r="D17" s="50" t="s">
        <v>29</v>
      </c>
      <c r="E17" s="51">
        <v>112800</v>
      </c>
      <c r="F17" s="52">
        <v>28</v>
      </c>
      <c r="G17" s="63"/>
      <c r="H17" s="52">
        <v>28</v>
      </c>
      <c r="I17" s="52"/>
      <c r="J17" s="52">
        <f t="shared" si="2"/>
        <v>0</v>
      </c>
      <c r="K17" s="52">
        <f t="shared" si="0"/>
        <v>0</v>
      </c>
      <c r="L17" s="60"/>
      <c r="M17" s="55"/>
      <c r="N17" s="56">
        <v>27</v>
      </c>
      <c r="O17" s="62"/>
      <c r="P17" s="56">
        <f t="shared" si="3"/>
        <v>1</v>
      </c>
      <c r="Q17" s="56">
        <f t="shared" si="4"/>
        <v>112800</v>
      </c>
      <c r="R17" s="49"/>
      <c r="S17" s="41"/>
      <c r="T17" s="52">
        <v>23</v>
      </c>
      <c r="U17" s="52"/>
      <c r="V17" s="58">
        <f t="shared" si="5"/>
        <v>4</v>
      </c>
      <c r="W17" s="59">
        <f t="shared" si="1"/>
        <v>451200</v>
      </c>
      <c r="X17" s="60"/>
      <c r="Y17" s="29"/>
      <c r="Z17" s="29"/>
      <c r="AA17" s="29"/>
      <c r="AB17" s="29"/>
    </row>
    <row r="18" spans="2:28" s="61" customFormat="1" ht="45.2" customHeight="1">
      <c r="B18" s="49">
        <v>10</v>
      </c>
      <c r="C18" s="49" t="s">
        <v>30</v>
      </c>
      <c r="D18" s="50" t="s">
        <v>31</v>
      </c>
      <c r="E18" s="51">
        <v>50400</v>
      </c>
      <c r="F18" s="52">
        <v>11</v>
      </c>
      <c r="G18" s="63"/>
      <c r="H18" s="52">
        <v>11</v>
      </c>
      <c r="I18" s="52"/>
      <c r="J18" s="52">
        <f t="shared" si="2"/>
        <v>0</v>
      </c>
      <c r="K18" s="52">
        <f t="shared" si="0"/>
        <v>0</v>
      </c>
      <c r="L18" s="60"/>
      <c r="M18" s="55"/>
      <c r="N18" s="56">
        <v>10</v>
      </c>
      <c r="O18" s="62"/>
      <c r="P18" s="56">
        <f t="shared" si="3"/>
        <v>1</v>
      </c>
      <c r="Q18" s="56">
        <f t="shared" si="4"/>
        <v>50400</v>
      </c>
      <c r="R18" s="49"/>
      <c r="S18" s="41"/>
      <c r="T18" s="52">
        <v>10</v>
      </c>
      <c r="U18" s="52"/>
      <c r="V18" s="58">
        <f t="shared" si="5"/>
        <v>0</v>
      </c>
      <c r="W18" s="59">
        <f t="shared" si="1"/>
        <v>0</v>
      </c>
      <c r="X18" s="60"/>
      <c r="Y18" s="29"/>
      <c r="Z18" s="29"/>
      <c r="AA18" s="29"/>
      <c r="AB18" s="29"/>
    </row>
    <row r="19" spans="2:28" s="61" customFormat="1" ht="45.2" customHeight="1">
      <c r="B19" s="49">
        <v>11</v>
      </c>
      <c r="C19" s="49" t="s">
        <v>32</v>
      </c>
      <c r="D19" s="50" t="s">
        <v>33</v>
      </c>
      <c r="E19" s="51">
        <v>69750</v>
      </c>
      <c r="F19" s="52">
        <v>9</v>
      </c>
      <c r="G19" s="63">
        <v>10</v>
      </c>
      <c r="H19" s="52">
        <v>19</v>
      </c>
      <c r="I19" s="52"/>
      <c r="J19" s="52">
        <f t="shared" si="2"/>
        <v>0</v>
      </c>
      <c r="K19" s="52">
        <f t="shared" si="0"/>
        <v>0</v>
      </c>
      <c r="L19" s="60"/>
      <c r="M19" s="55"/>
      <c r="N19" s="56">
        <v>18</v>
      </c>
      <c r="O19" s="62"/>
      <c r="P19" s="56">
        <f t="shared" si="3"/>
        <v>1</v>
      </c>
      <c r="Q19" s="56">
        <f t="shared" si="4"/>
        <v>69750</v>
      </c>
      <c r="R19" s="49"/>
      <c r="S19" s="41"/>
      <c r="T19" s="52">
        <v>17</v>
      </c>
      <c r="U19" s="52"/>
      <c r="V19" s="58">
        <f t="shared" si="5"/>
        <v>1</v>
      </c>
      <c r="W19" s="59">
        <f t="shared" si="1"/>
        <v>69750</v>
      </c>
      <c r="X19" s="60"/>
      <c r="Y19" s="29"/>
      <c r="Z19" s="29"/>
      <c r="AA19" s="29"/>
      <c r="AB19" s="29"/>
    </row>
    <row r="20" spans="2:28" ht="45.2" customHeight="1">
      <c r="B20" s="49">
        <v>12</v>
      </c>
      <c r="C20" s="49" t="s">
        <v>34</v>
      </c>
      <c r="D20" s="50" t="s">
        <v>35</v>
      </c>
      <c r="E20" s="51">
        <v>73500</v>
      </c>
      <c r="F20" s="52">
        <v>14</v>
      </c>
      <c r="G20" s="67"/>
      <c r="H20" s="52">
        <v>11</v>
      </c>
      <c r="I20" s="52"/>
      <c r="J20" s="52">
        <f t="shared" si="2"/>
        <v>3</v>
      </c>
      <c r="K20" s="52">
        <f t="shared" si="0"/>
        <v>220500</v>
      </c>
      <c r="L20" s="68"/>
      <c r="M20" s="55"/>
      <c r="N20" s="56">
        <v>5</v>
      </c>
      <c r="O20" s="62"/>
      <c r="P20" s="56">
        <f t="shared" si="3"/>
        <v>6</v>
      </c>
      <c r="Q20" s="56">
        <f t="shared" si="4"/>
        <v>441000</v>
      </c>
      <c r="R20" s="69"/>
      <c r="S20" s="41"/>
      <c r="T20" s="52">
        <v>2</v>
      </c>
      <c r="U20" s="52"/>
      <c r="V20" s="58">
        <f t="shared" si="5"/>
        <v>3</v>
      </c>
      <c r="W20" s="59">
        <f t="shared" si="1"/>
        <v>220500</v>
      </c>
      <c r="X20" s="68"/>
      <c r="Y20" s="29"/>
      <c r="AA20" s="29"/>
    </row>
    <row r="21" spans="2:28" ht="45.2" customHeight="1">
      <c r="B21" s="49">
        <v>13</v>
      </c>
      <c r="C21" s="49" t="s">
        <v>36</v>
      </c>
      <c r="D21" s="50" t="s">
        <v>37</v>
      </c>
      <c r="E21" s="51">
        <v>52400</v>
      </c>
      <c r="F21" s="70">
        <v>20</v>
      </c>
      <c r="G21" s="67"/>
      <c r="H21" s="70">
        <v>20</v>
      </c>
      <c r="I21" s="71"/>
      <c r="J21" s="52">
        <f t="shared" si="2"/>
        <v>0</v>
      </c>
      <c r="K21" s="52">
        <f t="shared" si="0"/>
        <v>0</v>
      </c>
      <c r="L21" s="43" t="s">
        <v>38</v>
      </c>
      <c r="M21" s="55"/>
      <c r="N21" s="56">
        <v>18</v>
      </c>
      <c r="O21" s="56"/>
      <c r="P21" s="56">
        <f t="shared" si="3"/>
        <v>2</v>
      </c>
      <c r="Q21" s="56">
        <f t="shared" si="4"/>
        <v>104800</v>
      </c>
      <c r="R21" s="43" t="s">
        <v>79</v>
      </c>
      <c r="S21" s="41"/>
      <c r="T21" s="70">
        <v>15</v>
      </c>
      <c r="U21" s="71"/>
      <c r="V21" s="58">
        <f t="shared" si="5"/>
        <v>3</v>
      </c>
      <c r="W21" s="59">
        <f t="shared" si="1"/>
        <v>157200</v>
      </c>
      <c r="X21" s="43" t="s">
        <v>38</v>
      </c>
      <c r="Y21" s="29"/>
      <c r="AA21" s="29"/>
      <c r="AB21" s="61"/>
    </row>
    <row r="22" spans="2:28" ht="45.2" customHeight="1">
      <c r="B22" s="106">
        <v>14</v>
      </c>
      <c r="C22" s="106" t="s">
        <v>39</v>
      </c>
      <c r="D22" s="108" t="s">
        <v>40</v>
      </c>
      <c r="E22" s="51">
        <v>53200</v>
      </c>
      <c r="F22" s="101">
        <v>19</v>
      </c>
      <c r="G22" s="99"/>
      <c r="H22" s="101">
        <v>17</v>
      </c>
      <c r="I22" s="101">
        <v>2</v>
      </c>
      <c r="J22" s="95">
        <f t="shared" si="2"/>
        <v>0</v>
      </c>
      <c r="K22" s="95">
        <f t="shared" si="0"/>
        <v>0</v>
      </c>
      <c r="L22" s="43" t="s">
        <v>78</v>
      </c>
      <c r="M22" s="97">
        <v>30</v>
      </c>
      <c r="N22" s="90">
        <v>34</v>
      </c>
      <c r="O22" s="56">
        <v>6</v>
      </c>
      <c r="P22" s="56">
        <f t="shared" si="3"/>
        <v>7</v>
      </c>
      <c r="Q22" s="56">
        <f t="shared" si="4"/>
        <v>372400</v>
      </c>
      <c r="R22" s="43" t="s">
        <v>79</v>
      </c>
      <c r="S22" s="99"/>
      <c r="T22" s="101">
        <v>9</v>
      </c>
      <c r="U22" s="70">
        <v>13</v>
      </c>
      <c r="V22" s="58"/>
      <c r="W22" s="59">
        <f t="shared" si="1"/>
        <v>0</v>
      </c>
      <c r="X22" s="43" t="s">
        <v>72</v>
      </c>
      <c r="Y22" s="29"/>
      <c r="AA22" s="29"/>
      <c r="AB22" s="61"/>
    </row>
    <row r="23" spans="2:28" ht="45.2" customHeight="1">
      <c r="B23" s="107"/>
      <c r="C23" s="107"/>
      <c r="D23" s="109"/>
      <c r="E23" s="51">
        <v>70000</v>
      </c>
      <c r="F23" s="102"/>
      <c r="G23" s="100"/>
      <c r="H23" s="102"/>
      <c r="I23" s="102"/>
      <c r="J23" s="96"/>
      <c r="K23" s="96"/>
      <c r="L23" s="43" t="s">
        <v>71</v>
      </c>
      <c r="M23" s="98"/>
      <c r="N23" s="91"/>
      <c r="O23" s="56"/>
      <c r="P23" s="56"/>
      <c r="Q23" s="56"/>
      <c r="R23" s="72"/>
      <c r="S23" s="100"/>
      <c r="T23" s="102"/>
      <c r="U23" s="70">
        <v>6</v>
      </c>
      <c r="V23" s="58">
        <f>N22+S22-T22-U22-U23</f>
        <v>6</v>
      </c>
      <c r="W23" s="59">
        <f>V23*E23</f>
        <v>420000</v>
      </c>
      <c r="X23" s="73">
        <f>N22-T22</f>
        <v>25</v>
      </c>
      <c r="Y23" s="45">
        <f>X23-12</f>
        <v>13</v>
      </c>
      <c r="AA23" s="29"/>
      <c r="AB23" s="61"/>
    </row>
    <row r="24" spans="2:28" ht="45.2" customHeight="1">
      <c r="B24" s="49">
        <v>15</v>
      </c>
      <c r="C24" s="49" t="s">
        <v>41</v>
      </c>
      <c r="D24" s="50" t="s">
        <v>42</v>
      </c>
      <c r="E24" s="51">
        <v>9000</v>
      </c>
      <c r="F24" s="70"/>
      <c r="G24" s="70">
        <v>0</v>
      </c>
      <c r="H24" s="70">
        <v>0</v>
      </c>
      <c r="I24" s="71"/>
      <c r="J24" s="52">
        <f>F24+G24-H24-I24</f>
        <v>0</v>
      </c>
      <c r="K24" s="52">
        <f>E24*J24</f>
        <v>0</v>
      </c>
      <c r="L24" s="68"/>
      <c r="M24" s="55"/>
      <c r="N24" s="56"/>
      <c r="O24" s="62"/>
      <c r="P24" s="56">
        <f>H24+M24-N24-O24</f>
        <v>0</v>
      </c>
      <c r="Q24" s="62">
        <f>P24*E24</f>
        <v>0</v>
      </c>
      <c r="R24" s="50"/>
      <c r="S24" s="41"/>
      <c r="T24" s="70">
        <v>0</v>
      </c>
      <c r="U24" s="71"/>
      <c r="V24" s="58">
        <f>N24+S24-T24-U24</f>
        <v>0</v>
      </c>
      <c r="W24" s="59">
        <f>V24*E24</f>
        <v>0</v>
      </c>
      <c r="X24" s="60"/>
      <c r="Y24" s="29"/>
      <c r="AA24" s="29"/>
      <c r="AB24" s="61"/>
    </row>
    <row r="25" spans="2:28" ht="42" customHeight="1">
      <c r="B25" s="103" t="s">
        <v>43</v>
      </c>
      <c r="C25" s="104"/>
      <c r="D25" s="104"/>
      <c r="E25" s="105"/>
      <c r="F25" s="70"/>
      <c r="G25" s="70"/>
      <c r="H25" s="74"/>
      <c r="I25" s="74"/>
      <c r="J25" s="75">
        <f>SUM(J6:J24)</f>
        <v>22</v>
      </c>
      <c r="K25" s="74">
        <f>SUM(K6:K24)</f>
        <v>2433300</v>
      </c>
      <c r="L25" s="76"/>
      <c r="M25" s="77"/>
      <c r="N25" s="78"/>
      <c r="O25" s="79"/>
      <c r="P25" s="79">
        <f>SUM(P6:P24)</f>
        <v>48</v>
      </c>
      <c r="Q25" s="78">
        <f>SUM(Q6:Q24)</f>
        <v>4842750</v>
      </c>
      <c r="R25" s="80"/>
      <c r="S25" s="81"/>
      <c r="T25" s="82"/>
      <c r="U25" s="74"/>
      <c r="V25" s="83"/>
      <c r="W25" s="84">
        <f>SUM(W6:W24)</f>
        <v>5077050</v>
      </c>
      <c r="X25" s="85"/>
      <c r="Y25" s="29"/>
      <c r="AA25" s="29"/>
    </row>
    <row r="26" spans="2:28" ht="54.95" customHeight="1">
      <c r="B26" s="93" t="s">
        <v>44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4">
        <f>K25+Q25+W25</f>
        <v>12353100</v>
      </c>
      <c r="T26" s="94"/>
      <c r="U26" s="94"/>
      <c r="V26" s="94"/>
      <c r="W26" s="94"/>
      <c r="X26" s="94"/>
      <c r="Y26" s="29"/>
      <c r="AA26" s="29"/>
    </row>
    <row r="29" spans="2:28">
      <c r="Q29" s="45"/>
    </row>
    <row r="30" spans="2:28">
      <c r="N30" s="30">
        <f>30+17+10</f>
        <v>57</v>
      </c>
    </row>
    <row r="31" spans="2:28">
      <c r="P31" s="44"/>
    </row>
  </sheetData>
  <mergeCells count="76">
    <mergeCell ref="G9:G10"/>
    <mergeCell ref="G6:G7"/>
    <mergeCell ref="H6:H7"/>
    <mergeCell ref="B2:Z2"/>
    <mergeCell ref="B4:B5"/>
    <mergeCell ref="C4:C5"/>
    <mergeCell ref="D4:D5"/>
    <mergeCell ref="E4:E5"/>
    <mergeCell ref="F4:L4"/>
    <mergeCell ref="M4:R4"/>
    <mergeCell ref="S4:X4"/>
    <mergeCell ref="W6:W7"/>
    <mergeCell ref="I6:I7"/>
    <mergeCell ref="M6:M7"/>
    <mergeCell ref="N6:N7"/>
    <mergeCell ref="O6:O7"/>
    <mergeCell ref="B6:B7"/>
    <mergeCell ref="C6:C7"/>
    <mergeCell ref="D6:D7"/>
    <mergeCell ref="F6:F7"/>
    <mergeCell ref="B9:B10"/>
    <mergeCell ref="C9:C10"/>
    <mergeCell ref="D9:D10"/>
    <mergeCell ref="F9:F10"/>
    <mergeCell ref="M9:M10"/>
    <mergeCell ref="S6:S7"/>
    <mergeCell ref="T6:T7"/>
    <mergeCell ref="U6:U7"/>
    <mergeCell ref="V6:V7"/>
    <mergeCell ref="U9:U10"/>
    <mergeCell ref="V9:V10"/>
    <mergeCell ref="Q6:Q7"/>
    <mergeCell ref="P6:P7"/>
    <mergeCell ref="H9:H10"/>
    <mergeCell ref="I9:I10"/>
    <mergeCell ref="J9:J10"/>
    <mergeCell ref="K9:K10"/>
    <mergeCell ref="L9:L10"/>
    <mergeCell ref="W9:W10"/>
    <mergeCell ref="B13:B14"/>
    <mergeCell ref="C13:C14"/>
    <mergeCell ref="D13:D14"/>
    <mergeCell ref="F13:F14"/>
    <mergeCell ref="G13:G14"/>
    <mergeCell ref="H13:H14"/>
    <mergeCell ref="I13:I14"/>
    <mergeCell ref="N9:N10"/>
    <mergeCell ref="O9:O10"/>
    <mergeCell ref="P9:P10"/>
    <mergeCell ref="Q9:Q10"/>
    <mergeCell ref="S9:S10"/>
    <mergeCell ref="T9:T10"/>
    <mergeCell ref="T13:T14"/>
    <mergeCell ref="U13:U14"/>
    <mergeCell ref="N13:N14"/>
    <mergeCell ref="B22:B23"/>
    <mergeCell ref="C22:C23"/>
    <mergeCell ref="D22:D23"/>
    <mergeCell ref="F22:F23"/>
    <mergeCell ref="G22:G23"/>
    <mergeCell ref="O13:O14"/>
    <mergeCell ref="P13:P14"/>
    <mergeCell ref="Q13:Q14"/>
    <mergeCell ref="S13:S14"/>
    <mergeCell ref="B26:R26"/>
    <mergeCell ref="S26:X26"/>
    <mergeCell ref="K22:K23"/>
    <mergeCell ref="M22:M23"/>
    <mergeCell ref="N22:N23"/>
    <mergeCell ref="S22:S23"/>
    <mergeCell ref="T22:T23"/>
    <mergeCell ref="B25:E25"/>
    <mergeCell ref="H22:H23"/>
    <mergeCell ref="I22:I23"/>
    <mergeCell ref="J22:J23"/>
    <mergeCell ref="M13:M14"/>
  </mergeCells>
  <pageMargins left="0.19" right="0.21" top="0.41" bottom="0.33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8"/>
  <sheetViews>
    <sheetView workbookViewId="0">
      <selection activeCell="F16" sqref="F16:G16"/>
    </sheetView>
  </sheetViews>
  <sheetFormatPr defaultColWidth="9" defaultRowHeight="15"/>
  <cols>
    <col min="1" max="1" width="9" style="20"/>
    <col min="2" max="2" width="23.42578125" style="20" customWidth="1"/>
    <col min="3" max="3" width="18" style="20" customWidth="1"/>
    <col min="4" max="4" width="15" style="20" customWidth="1"/>
    <col min="5" max="5" width="17.28515625" style="20" customWidth="1"/>
    <col min="6" max="6" width="13" style="20" customWidth="1"/>
    <col min="7" max="7" width="13.42578125" style="20" customWidth="1"/>
    <col min="8" max="8" width="11.7109375" style="20" customWidth="1"/>
    <col min="9" max="16384" width="9" style="20"/>
  </cols>
  <sheetData>
    <row r="4" spans="2:8" ht="22.5">
      <c r="B4" s="139" t="s">
        <v>45</v>
      </c>
      <c r="C4" s="139"/>
      <c r="D4" s="139"/>
      <c r="E4" s="139"/>
      <c r="F4" s="139"/>
      <c r="G4" s="139"/>
    </row>
    <row r="5" spans="2:8">
      <c r="B5" s="3" t="s">
        <v>3</v>
      </c>
      <c r="C5" s="3" t="s">
        <v>73</v>
      </c>
      <c r="D5" s="3" t="s">
        <v>74</v>
      </c>
      <c r="E5" s="3" t="s">
        <v>75</v>
      </c>
      <c r="F5" s="3" t="s">
        <v>46</v>
      </c>
      <c r="G5" s="3" t="s">
        <v>47</v>
      </c>
    </row>
    <row r="6" spans="2:8">
      <c r="B6" s="5" t="s">
        <v>13</v>
      </c>
      <c r="C6" s="21">
        <v>1</v>
      </c>
      <c r="D6" s="22">
        <v>0</v>
      </c>
      <c r="E6" s="21">
        <v>1</v>
      </c>
      <c r="F6" s="23">
        <v>111058</v>
      </c>
      <c r="G6" s="23">
        <f>(C6+D6+E6)*F6</f>
        <v>222116</v>
      </c>
    </row>
    <row r="7" spans="2:8">
      <c r="B7" s="5" t="s">
        <v>17</v>
      </c>
      <c r="C7" s="22">
        <v>1</v>
      </c>
      <c r="D7" s="22">
        <v>0</v>
      </c>
      <c r="E7" s="22">
        <v>1</v>
      </c>
      <c r="F7" s="23">
        <v>111606</v>
      </c>
      <c r="G7" s="23">
        <f t="shared" ref="G7:G15" si="0">(C7+D7+E7)*F7</f>
        <v>223212</v>
      </c>
    </row>
    <row r="8" spans="2:8">
      <c r="B8" s="5" t="s">
        <v>21</v>
      </c>
      <c r="C8" s="22">
        <v>1</v>
      </c>
      <c r="D8" s="22">
        <v>1</v>
      </c>
      <c r="E8" s="22">
        <v>2</v>
      </c>
      <c r="F8" s="23">
        <v>73431</v>
      </c>
      <c r="G8" s="23">
        <f t="shared" si="0"/>
        <v>293724</v>
      </c>
    </row>
    <row r="9" spans="2:8">
      <c r="B9" s="5" t="s">
        <v>25</v>
      </c>
      <c r="C9" s="22">
        <v>1</v>
      </c>
      <c r="D9" s="22">
        <v>1</v>
      </c>
      <c r="E9" s="22">
        <v>1</v>
      </c>
      <c r="F9" s="23">
        <v>50183</v>
      </c>
      <c r="G9" s="23">
        <f t="shared" si="0"/>
        <v>150549</v>
      </c>
    </row>
    <row r="10" spans="2:8">
      <c r="B10" s="5" t="s">
        <v>27</v>
      </c>
      <c r="C10" s="22">
        <v>1</v>
      </c>
      <c r="D10" s="22">
        <v>0</v>
      </c>
      <c r="E10" s="22">
        <v>1</v>
      </c>
      <c r="F10" s="23">
        <v>55595</v>
      </c>
      <c r="G10" s="23">
        <f t="shared" si="0"/>
        <v>111190</v>
      </c>
      <c r="H10" s="1" t="s">
        <v>76</v>
      </c>
    </row>
    <row r="11" spans="2:8">
      <c r="B11" s="5" t="s">
        <v>31</v>
      </c>
      <c r="C11" s="22">
        <v>0</v>
      </c>
      <c r="D11" s="22">
        <v>0</v>
      </c>
      <c r="E11" s="22">
        <v>0</v>
      </c>
      <c r="F11" s="23">
        <v>0</v>
      </c>
      <c r="G11" s="23">
        <f t="shared" si="0"/>
        <v>0</v>
      </c>
    </row>
    <row r="12" spans="2:8">
      <c r="B12" s="5" t="s">
        <v>33</v>
      </c>
      <c r="C12" s="22">
        <v>1</v>
      </c>
      <c r="D12" s="22">
        <v>0</v>
      </c>
      <c r="E12" s="22">
        <v>1</v>
      </c>
      <c r="F12" s="23">
        <v>70950</v>
      </c>
      <c r="G12" s="23">
        <f t="shared" si="0"/>
        <v>141900</v>
      </c>
    </row>
    <row r="13" spans="2:8">
      <c r="B13" s="5" t="s">
        <v>35</v>
      </c>
      <c r="C13" s="22">
        <v>1</v>
      </c>
      <c r="D13" s="22">
        <v>0</v>
      </c>
      <c r="E13" s="22">
        <v>1</v>
      </c>
      <c r="F13" s="23">
        <v>74250</v>
      </c>
      <c r="G13" s="23">
        <f t="shared" si="0"/>
        <v>148500</v>
      </c>
    </row>
    <row r="14" spans="2:8">
      <c r="B14" s="5" t="s">
        <v>37</v>
      </c>
      <c r="C14" s="22">
        <v>1</v>
      </c>
      <c r="D14" s="22">
        <v>0</v>
      </c>
      <c r="E14" s="22">
        <v>1</v>
      </c>
      <c r="F14" s="23">
        <v>50400</v>
      </c>
      <c r="G14" s="23">
        <f t="shared" si="0"/>
        <v>100800</v>
      </c>
    </row>
    <row r="15" spans="2:8">
      <c r="B15" s="5" t="s">
        <v>48</v>
      </c>
      <c r="C15" s="22">
        <v>1</v>
      </c>
      <c r="D15" s="22">
        <v>0</v>
      </c>
      <c r="E15" s="22">
        <v>1</v>
      </c>
      <c r="F15" s="23">
        <v>49500</v>
      </c>
      <c r="G15" s="23">
        <f t="shared" si="0"/>
        <v>99000</v>
      </c>
    </row>
    <row r="16" spans="2:8" ht="20.25">
      <c r="B16" s="140" t="s">
        <v>43</v>
      </c>
      <c r="C16" s="140"/>
      <c r="D16" s="140"/>
      <c r="E16" s="140"/>
      <c r="F16" s="141">
        <f>SUM(G6:G15)</f>
        <v>1490991</v>
      </c>
      <c r="G16" s="142"/>
    </row>
    <row r="18" spans="2:2">
      <c r="B18" s="24" t="s">
        <v>77</v>
      </c>
    </row>
  </sheetData>
  <mergeCells count="3">
    <mergeCell ref="B4:G4"/>
    <mergeCell ref="B16:E16"/>
    <mergeCell ref="F16:G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O24"/>
  <sheetViews>
    <sheetView tabSelected="1" workbookViewId="0">
      <selection activeCell="N15" sqref="N15"/>
    </sheetView>
  </sheetViews>
  <sheetFormatPr defaultColWidth="8.85546875" defaultRowHeight="15"/>
  <cols>
    <col min="1" max="2" width="8.85546875" style="1"/>
    <col min="3" max="3" width="6.140625" style="1" customWidth="1"/>
    <col min="4" max="4" width="26.140625" style="1" customWidth="1"/>
    <col min="5" max="5" width="15.42578125" style="1" customWidth="1"/>
    <col min="6" max="6" width="7.140625" style="1" customWidth="1"/>
    <col min="7" max="7" width="15.42578125" style="1" customWidth="1"/>
    <col min="8" max="8" width="22.28515625" style="1" customWidth="1"/>
    <col min="9" max="10" width="8.85546875" style="1"/>
    <col min="11" max="11" width="15.28515625" style="1" customWidth="1"/>
    <col min="12" max="12" width="13.140625" style="1" customWidth="1"/>
    <col min="13" max="13" width="8.85546875" style="1"/>
    <col min="14" max="14" width="16.28515625" style="1" customWidth="1"/>
    <col min="15" max="15" width="16" style="1" customWidth="1"/>
    <col min="16" max="16384" width="8.85546875" style="1"/>
  </cols>
  <sheetData>
    <row r="2" spans="3:15">
      <c r="C2" s="146" t="s">
        <v>49</v>
      </c>
      <c r="D2" s="146"/>
      <c r="E2" s="146"/>
      <c r="F2" s="146"/>
      <c r="G2" s="146"/>
      <c r="H2" s="146"/>
      <c r="I2" s="146"/>
      <c r="K2" s="15"/>
    </row>
    <row r="3" spans="3:15">
      <c r="C3" s="2"/>
      <c r="D3" s="2"/>
      <c r="E3" s="2"/>
      <c r="F3" s="2"/>
      <c r="G3" s="2"/>
      <c r="H3" s="2"/>
      <c r="I3" s="2"/>
      <c r="K3" s="15"/>
    </row>
    <row r="4" spans="3:15" ht="25.15" customHeight="1">
      <c r="C4" s="147" t="s">
        <v>80</v>
      </c>
      <c r="D4" s="147"/>
      <c r="E4" s="147"/>
      <c r="F4" s="147"/>
      <c r="G4" s="147"/>
      <c r="H4" s="147"/>
      <c r="I4" s="16"/>
      <c r="J4" s="148" t="s">
        <v>50</v>
      </c>
      <c r="K4" s="149"/>
      <c r="L4" s="17">
        <f>4305000+2682000</f>
        <v>6987000</v>
      </c>
      <c r="M4" s="143" t="s">
        <v>51</v>
      </c>
      <c r="N4" s="143"/>
      <c r="O4" s="17">
        <v>12353100</v>
      </c>
    </row>
    <row r="5" spans="3:15" ht="26.25" customHeight="1">
      <c r="C5" s="3" t="s">
        <v>1</v>
      </c>
      <c r="D5" s="3" t="s">
        <v>52</v>
      </c>
      <c r="E5" s="3" t="s">
        <v>46</v>
      </c>
      <c r="F5" s="3" t="s">
        <v>9</v>
      </c>
      <c r="G5" s="3" t="s">
        <v>47</v>
      </c>
      <c r="H5" s="3" t="s">
        <v>53</v>
      </c>
      <c r="M5" s="150" t="s">
        <v>54</v>
      </c>
      <c r="N5" s="151"/>
      <c r="O5" s="6">
        <f>G10</f>
        <v>456000</v>
      </c>
    </row>
    <row r="6" spans="3:15" ht="30" customHeight="1">
      <c r="C6" s="4">
        <v>1</v>
      </c>
      <c r="D6" s="5" t="s">
        <v>63</v>
      </c>
      <c r="E6" s="6">
        <f>25000+44000</f>
        <v>69000</v>
      </c>
      <c r="F6" s="5">
        <v>1</v>
      </c>
      <c r="G6" s="6">
        <f>E6*F6</f>
        <v>69000</v>
      </c>
      <c r="H6" s="7" t="s">
        <v>64</v>
      </c>
      <c r="M6" s="143" t="s">
        <v>55</v>
      </c>
      <c r="N6" s="143"/>
      <c r="O6" s="17">
        <f>O4-L4-O5</f>
        <v>4910100</v>
      </c>
    </row>
    <row r="7" spans="3:15" ht="26.25" customHeight="1">
      <c r="C7" s="4">
        <v>3</v>
      </c>
      <c r="D7" s="5" t="s">
        <v>56</v>
      </c>
      <c r="E7" s="6">
        <v>204000</v>
      </c>
      <c r="F7" s="5">
        <v>1</v>
      </c>
      <c r="G7" s="6">
        <f t="shared" ref="G7:G8" si="0">E7*F7</f>
        <v>204000</v>
      </c>
      <c r="H7" s="5"/>
    </row>
    <row r="8" spans="3:15" ht="29.1" customHeight="1">
      <c r="C8" s="4">
        <v>6</v>
      </c>
      <c r="D8" s="8" t="s">
        <v>65</v>
      </c>
      <c r="E8" s="9">
        <v>183000</v>
      </c>
      <c r="F8" s="10">
        <v>1</v>
      </c>
      <c r="G8" s="6">
        <f t="shared" si="0"/>
        <v>183000</v>
      </c>
      <c r="H8" s="7" t="s">
        <v>66</v>
      </c>
      <c r="N8" s="18"/>
    </row>
    <row r="9" spans="3:15">
      <c r="C9" s="4"/>
    </row>
    <row r="10" spans="3:15" ht="23.85" customHeight="1">
      <c r="C10" s="144" t="s">
        <v>43</v>
      </c>
      <c r="D10" s="144"/>
      <c r="E10" s="144"/>
      <c r="F10" s="144"/>
      <c r="G10" s="145">
        <f>SUM(G6:G8)</f>
        <v>456000</v>
      </c>
      <c r="H10" s="145"/>
    </row>
    <row r="11" spans="3:15" ht="23.85" customHeight="1">
      <c r="C11" s="11"/>
      <c r="D11" s="11"/>
      <c r="E11" s="11"/>
      <c r="F11" s="11"/>
      <c r="G11" s="12"/>
      <c r="H11" s="12"/>
      <c r="J11" s="19"/>
      <c r="K11" s="19"/>
    </row>
    <row r="12" spans="3:15" ht="23.85" customHeight="1">
      <c r="C12" s="13"/>
      <c r="D12" s="13" t="s">
        <v>57</v>
      </c>
      <c r="E12" s="13"/>
      <c r="F12" s="13" t="s">
        <v>58</v>
      </c>
      <c r="G12" s="14"/>
      <c r="H12" s="14"/>
      <c r="J12" s="19"/>
      <c r="K12" s="19"/>
      <c r="L12" s="18"/>
    </row>
    <row r="13" spans="3:15" ht="23.85" customHeight="1">
      <c r="C13" s="13"/>
      <c r="D13" s="13"/>
      <c r="E13" s="13"/>
      <c r="F13" s="13"/>
      <c r="G13" s="14"/>
      <c r="H13" s="14"/>
      <c r="J13" s="19"/>
      <c r="K13" s="19"/>
    </row>
    <row r="14" spans="3:15" ht="23.85" customHeight="1">
      <c r="C14" s="13"/>
      <c r="D14" s="13"/>
      <c r="E14" s="13"/>
      <c r="F14" s="13"/>
      <c r="G14" s="14"/>
      <c r="H14" s="14"/>
      <c r="J14" s="19"/>
      <c r="K14" s="19"/>
    </row>
    <row r="15" spans="3:15" ht="23.85" customHeight="1">
      <c r="C15" s="13"/>
      <c r="D15" s="13"/>
      <c r="E15" s="13"/>
      <c r="F15" s="13"/>
      <c r="G15" s="14"/>
      <c r="H15" s="14"/>
      <c r="J15" s="19"/>
      <c r="K15" s="19"/>
      <c r="O15"/>
    </row>
    <row r="16" spans="3:15" ht="23.85" customHeight="1">
      <c r="C16" s="13"/>
      <c r="D16" s="13"/>
      <c r="E16" s="13"/>
      <c r="F16" s="13"/>
      <c r="G16" s="14"/>
      <c r="H16" s="14"/>
      <c r="O16"/>
    </row>
    <row r="17" spans="3:15" ht="15" customHeight="1">
      <c r="C17" s="13"/>
      <c r="D17" s="13"/>
      <c r="E17" s="13"/>
      <c r="F17" s="13"/>
      <c r="G17" s="13"/>
      <c r="H17" s="13"/>
      <c r="O17"/>
    </row>
    <row r="18" spans="3:15">
      <c r="C18" s="13"/>
      <c r="D18" s="13"/>
      <c r="E18" s="13"/>
      <c r="F18" s="13"/>
      <c r="G18" s="13"/>
      <c r="H18" s="13"/>
      <c r="O18"/>
    </row>
    <row r="19" spans="3:15">
      <c r="C19" s="13"/>
      <c r="D19" s="13"/>
      <c r="E19" s="13"/>
      <c r="F19" s="13"/>
      <c r="G19" s="13"/>
      <c r="H19" s="13"/>
      <c r="O19"/>
    </row>
    <row r="20" spans="3:15" ht="14.45" customHeight="1">
      <c r="C20" s="13"/>
      <c r="D20" s="13"/>
      <c r="E20" s="13"/>
      <c r="F20" s="13"/>
      <c r="G20" s="13"/>
      <c r="H20" s="13"/>
    </row>
    <row r="21" spans="3:15">
      <c r="C21" s="13"/>
      <c r="D21" s="13"/>
      <c r="E21" s="13"/>
      <c r="F21" s="13"/>
      <c r="G21" s="13"/>
      <c r="H21" s="13"/>
    </row>
    <row r="22" spans="3:15">
      <c r="C22" s="13"/>
      <c r="D22" s="13"/>
      <c r="E22" s="13"/>
      <c r="F22" s="13"/>
      <c r="G22" s="13"/>
      <c r="H22" s="13"/>
    </row>
    <row r="23" spans="3:15">
      <c r="C23" s="13"/>
      <c r="D23" s="13"/>
      <c r="E23" s="13"/>
      <c r="F23" s="13"/>
      <c r="G23" s="13"/>
      <c r="H23" s="13"/>
    </row>
    <row r="24" spans="3:15" ht="27.6" customHeight="1">
      <c r="C24" s="13"/>
      <c r="D24" s="13"/>
      <c r="E24" s="13"/>
      <c r="F24" s="13"/>
      <c r="G24" s="13"/>
      <c r="H24" s="13"/>
    </row>
  </sheetData>
  <mergeCells count="8">
    <mergeCell ref="M6:N6"/>
    <mergeCell ref="C10:F10"/>
    <mergeCell ref="G10:H10"/>
    <mergeCell ref="C2:I2"/>
    <mergeCell ref="C4:H4"/>
    <mergeCell ref="J4:K4"/>
    <mergeCell ref="M4:N4"/>
    <mergeCell ref="M5:N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HỘI CHỢ CV PHÚ NHUẬN</vt:lpstr>
      <vt:lpstr>Hàng ăn thử</vt:lpstr>
      <vt:lpstr>Chi</vt:lpstr>
      <vt:lpstr>Chi!Print_Area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2024-12-18T04:26:17Z</cp:lastPrinted>
  <dcterms:created xsi:type="dcterms:W3CDTF">2024-09-28T05:45:00Z</dcterms:created>
  <dcterms:modified xsi:type="dcterms:W3CDTF">2024-12-18T04:26:27Z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329EC3F280D8441B9C63C3C40DA4D049_13</vt:lpwstr>
  </property>
  <property fmtid="{D5CDD505-2E9C-101B-9397-08002B2CF9AE}" pid="3" name="KSOProductBuildVer">
    <vt:lpwstr>1033-12.2.0.19307</vt:lpwstr>
  </property>
</Properties>
</file>