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02 NHI\sổ quỹ\"/>
    </mc:Choice>
  </mc:AlternateContent>
  <bookViews>
    <workbookView xWindow="-105" yWindow="-105" windowWidth="19425" windowHeight="11505" activeTab="2"/>
  </bookViews>
  <sheets>
    <sheet name="Anh Hồ" sheetId="1" r:id="rId1"/>
    <sheet name="Anh Tâm" sheetId="2" r:id="rId2"/>
    <sheet name="Trâm" sheetId="3" r:id="rId3"/>
    <sheet name="Tổng hợp" sheetId="4" r:id="rId4"/>
  </sheets>
  <definedNames>
    <definedName name="_xlnm.Print_Area" localSheetId="0">'Anh Hồ'!$C$1:$F$24</definedName>
    <definedName name="_xlnm.Print_Area" localSheetId="1">'Anh Tâm'!$A$1:$D$19</definedName>
    <definedName name="_xlnm.Print_Area" localSheetId="2">Trâm!$A$1:$E$33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E2" i="2"/>
  <c r="G2" i="1"/>
  <c r="F35" i="3" l="1"/>
  <c r="F31" i="3" l="1"/>
  <c r="F13" i="3"/>
  <c r="F4" i="3"/>
  <c r="G5" i="1" l="1"/>
  <c r="E8" i="3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E6" i="2"/>
  <c r="E7" i="2"/>
  <c r="E8" i="2"/>
  <c r="E9" i="2"/>
  <c r="E10" i="2"/>
  <c r="E11" i="2"/>
  <c r="E12" i="2"/>
  <c r="E13" i="2"/>
  <c r="E14" i="2"/>
  <c r="E15" i="2"/>
  <c r="E16" i="2"/>
  <c r="E17" i="2"/>
  <c r="E5" i="2"/>
  <c r="F12" i="3"/>
  <c r="F30" i="3" s="1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E18" i="2" l="1"/>
  <c r="G23" i="1"/>
  <c r="C12" i="3"/>
  <c r="C8" i="3" s="1"/>
  <c r="D8" i="3"/>
  <c r="D6" i="3"/>
  <c r="D11" i="3" l="1"/>
  <c r="C14" i="3"/>
  <c r="C29" i="3"/>
  <c r="C18" i="3"/>
  <c r="C17" i="3"/>
  <c r="B6" i="3"/>
  <c r="C15" i="2"/>
  <c r="C2" i="2" s="1"/>
  <c r="D2" i="2" s="1"/>
  <c r="C5" i="2"/>
  <c r="E2" i="1"/>
  <c r="F2" i="1" s="1"/>
</calcChain>
</file>

<file path=xl/sharedStrings.xml><?xml version="1.0" encoding="utf-8"?>
<sst xmlns="http://schemas.openxmlformats.org/spreadsheetml/2006/main" count="151" uniqueCount="94">
  <si>
    <t>Ngày</t>
  </si>
  <si>
    <t>Nội Dung</t>
  </si>
  <si>
    <t>Thành Tiền</t>
  </si>
  <si>
    <t>Ghi chú</t>
  </si>
  <si>
    <t>28/10/2025</t>
  </si>
  <si>
    <t>ko có HD</t>
  </si>
  <si>
    <t>có HD</t>
  </si>
  <si>
    <t>Ăn tối</t>
  </si>
  <si>
    <t>Thanh toán tiền KS</t>
  </si>
  <si>
    <t>HD chụp Dđ</t>
  </si>
  <si>
    <t>29/10/2025</t>
  </si>
  <si>
    <t>Ăn sáng</t>
  </si>
  <si>
    <t>30/10/2025</t>
  </si>
  <si>
    <t>31/10/2025</t>
  </si>
  <si>
    <t>ăn sáng</t>
  </si>
  <si>
    <t>Ăn trưa</t>
  </si>
  <si>
    <t>ăn chiều ở SB</t>
  </si>
  <si>
    <t>giao Tâm</t>
  </si>
  <si>
    <t>tiền mặt</t>
  </si>
  <si>
    <t>Nhận</t>
  </si>
  <si>
    <t>Chi</t>
  </si>
  <si>
    <t>Còn lại</t>
  </si>
  <si>
    <t>sim 5G 600gb mua tại Sing</t>
  </si>
  <si>
    <t>đi ST mua mì gói, nước, bánh</t>
  </si>
  <si>
    <t>Taxi (đi từ sân bay qua triễn lãm)</t>
  </si>
  <si>
    <t>Taxi (đi từ triễn lãm x28)</t>
  </si>
  <si>
    <t>Ăn trưa sb singapore</t>
  </si>
  <si>
    <t xml:space="preserve">mua nước cho khách (Đoàn A Quyết Nam Định) </t>
  </si>
  <si>
    <t>Tiền đặt xe Grab đưa đón các đoàn khách từ ngày 28-31, có 1 điểm của chị Thơm đặt xe về từ nhà hàng về ks đưa C Thơm 30$ cuốc sẽ đi 26.6$ nên tổng phí sẽ em cộng thêm 3,4$</t>
  </si>
  <si>
    <t>TM Có hình chụp</t>
  </si>
  <si>
    <t>Tiền uống nước &amp; ăn nhẹ đoàn X28 tại Sân Bay Khu JEWEL</t>
  </si>
  <si>
    <t>TM có HĐ</t>
  </si>
  <si>
    <t>Mua thuốc lá cho khách X28</t>
  </si>
  <si>
    <t>Ăn Trưa tại Hall 5 với đoàn X28</t>
  </si>
  <si>
    <t>Mua nước tại máy bán tự động tại cảng Marina cho đoàn X28</t>
  </si>
  <si>
    <t>TM ko có HĐ</t>
  </si>
  <si>
    <t>Nạp 10$ vào thẻ đi bus và tàu điện của Tâm</t>
  </si>
  <si>
    <t>Ăn Trưa tại Hall 5 với đoàn PP</t>
  </si>
  <si>
    <t>Mua nước cam tại máy bán tự động sảnh cho đoàn PP</t>
  </si>
  <si>
    <t>Nạp 25$ vào thẻ đi Tàu Điện Ngầm cho 5 thẻ mỗi thẻ 5$ đoàn X28</t>
  </si>
  <si>
    <t>Mua nước uống tại sân bay</t>
  </si>
  <si>
    <t>NHÂN VIÊN</t>
  </si>
  <si>
    <t>KẾ TOÁN</t>
  </si>
  <si>
    <t>Ăn trưa (đoàn Chú Ngọc Hanosimex + A.Hồ + Cô Thơm)</t>
  </si>
  <si>
    <t>Ăn sáng (Trâm, Anh Tâm, Anh Hồ)</t>
  </si>
  <si>
    <t>Tâm ăn tối mì quán lề đường</t>
  </si>
  <si>
    <t>Mua thêm ít nước và mì tại tiện lợi</t>
  </si>
  <si>
    <t>Ăn trưa với khách X28 ở China Town 6 Phần Cơm 12$ + 6 trứng thêm 0,5$</t>
  </si>
  <si>
    <t>Tiền Việt</t>
  </si>
  <si>
    <t>Đổi thành tiền Sing</t>
  </si>
  <si>
    <t xml:space="preserve">Tỉ giá: </t>
  </si>
  <si>
    <t>Dư tiền Việt</t>
  </si>
  <si>
    <t>Gửi Anh Hồ</t>
  </si>
  <si>
    <t>Gửi Cô Thơm</t>
  </si>
  <si>
    <t>Gửi Anh Tâm</t>
  </si>
  <si>
    <t>Trâm giữ</t>
  </si>
  <si>
    <t>Đi taxi ra sân bay VN</t>
  </si>
  <si>
    <t>Đi taxi từ sân bay về nhà</t>
  </si>
  <si>
    <t>Có HD</t>
  </si>
  <si>
    <t>Chi phí đi grab đưa đón các đoàn khách từ ngày 28-2/11</t>
  </si>
  <si>
    <t>Mời PP ăn tối</t>
  </si>
  <si>
    <t>Có Bill</t>
  </si>
  <si>
    <t>Mời nước X28 tại Triễn lãm</t>
  </si>
  <si>
    <t>Mời nước PP tại Triễn lãm</t>
  </si>
  <si>
    <t>Thanh toán tiền ăn sáng cho X28</t>
  </si>
  <si>
    <t>Có bill</t>
  </si>
  <si>
    <t>Thanh toán tiền khách sạn</t>
  </si>
  <si>
    <t>Mời PP ăn trưa</t>
  </si>
  <si>
    <t>Thanh toán vé vào cửa Thủy cung cho X28</t>
  </si>
  <si>
    <t>Thanh toán vé đi cáp treo cho X28</t>
  </si>
  <si>
    <t>Tiền Sing</t>
  </si>
  <si>
    <t>Đặt online, có bill</t>
  </si>
  <si>
    <t>Mua vé tham quan Garden by the bay</t>
  </si>
  <si>
    <t>Không Bill</t>
  </si>
  <si>
    <t>28/10/25</t>
  </si>
  <si>
    <t>Tiền mua sim + esim cho toàn bộ hành khách</t>
  </si>
  <si>
    <t>Nạp tiền vào thẻ E-Link</t>
  </si>
  <si>
    <t>Mua thẻ E Link để đi MRT</t>
  </si>
  <si>
    <t>Có hình,  
(Chị Mỹ Anh &amp; Anh Tùng) 
chi phí ăn sáng 1 ngày</t>
  </si>
  <si>
    <t>Grab</t>
  </si>
  <si>
    <t>Nạp tiền Ezlink</t>
  </si>
  <si>
    <t>Thẻ esim + sim vật lý</t>
  </si>
  <si>
    <t>PP</t>
  </si>
  <si>
    <t>HANOSIMEX</t>
  </si>
  <si>
    <t>X28</t>
  </si>
  <si>
    <t>TRÂM</t>
  </si>
  <si>
    <t>Ở chung KS với 
anh Tâm &amp; A Hồ
KS không có bill</t>
  </si>
  <si>
    <t>Thanh toán tiền ăn sáng cho X28 (thanh toán lần 2 - 5 người)</t>
  </si>
  <si>
    <t>Ăn tại sân bay</t>
  </si>
  <si>
    <t>Mua nước cho chị Mỹ Anh - X28</t>
  </si>
  <si>
    <t xml:space="preserve">Thanh toán tiền KS thêm 1 ngày </t>
  </si>
  <si>
    <t>Trả lại công ty</t>
  </si>
  <si>
    <t>Nhận tiền Việt</t>
  </si>
  <si>
    <t>Mua đồ cho cô Thơm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</si>
</sst>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\ _₫_-;\-* #,##0\ _₫_-;_-* &quot;-&quot;\ _₫_-;_-@_-"/>
    <numFmt numFmtId="43" formatCode="_-* #,##0.00\ _₫_-;\-* #,##0.00\ _₫_-;_-* &quot;-&quot;??\ _₫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  <numFmt numFmtId="167" formatCode="&quot;$&quot;#,##0"/>
    <numFmt numFmtId="168" formatCode="_(* #,##0_);_(* \(#,##0\);_(* &quot;-&quot;??_);_(@_)"/>
    <numFmt numFmtId="169" formatCode="#,##0\ [$₫-42A]"/>
    <numFmt numFmtId="170" formatCode="[$-1010000]d/m/yy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e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right" wrapText="1"/>
    </xf>
    <xf numFmtId="0" fontId="6" fillId="0" borderId="2" xfId="0" applyFont="1" applyBorder="1" applyAlignment="1">
      <alignment horizontal="center" wrapText="1"/>
    </xf>
    <xf numFmtId="166" fontId="3" fillId="0" borderId="0" xfId="0" applyNumberFormat="1" applyFont="1" applyAlignment="1">
      <alignment horizontal="right" wrapText="1"/>
    </xf>
    <xf numFmtId="166" fontId="4" fillId="0" borderId="1" xfId="1" applyNumberFormat="1" applyFont="1" applyBorder="1" applyAlignment="1">
      <alignment wrapText="1"/>
    </xf>
    <xf numFmtId="166" fontId="4" fillId="0" borderId="1" xfId="0" applyNumberFormat="1" applyFont="1" applyBorder="1" applyAlignment="1">
      <alignment horizontal="right" wrapText="1"/>
    </xf>
    <xf numFmtId="166" fontId="7" fillId="0" borderId="1" xfId="1" applyNumberFormat="1" applyFont="1" applyBorder="1" applyAlignment="1">
      <alignment wrapText="1"/>
    </xf>
    <xf numFmtId="166" fontId="7" fillId="0" borderId="1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166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horizontal="right" wrapText="1"/>
    </xf>
    <xf numFmtId="166" fontId="3" fillId="0" borderId="2" xfId="1" applyNumberFormat="1" applyFont="1" applyBorder="1" applyAlignment="1">
      <alignment wrapText="1"/>
    </xf>
    <xf numFmtId="167" fontId="3" fillId="0" borderId="2" xfId="0" applyNumberFormat="1" applyFont="1" applyBorder="1" applyAlignment="1">
      <alignment wrapText="1"/>
    </xf>
    <xf numFmtId="166" fontId="3" fillId="0" borderId="2" xfId="0" applyNumberFormat="1" applyFont="1" applyBorder="1" applyAlignment="1">
      <alignment horizontal="right" wrapText="1"/>
    </xf>
    <xf numFmtId="0" fontId="3" fillId="2" borderId="2" xfId="0" applyFont="1" applyFill="1" applyBorder="1" applyAlignment="1">
      <alignment vertical="center" wrapText="1"/>
    </xf>
    <xf numFmtId="166" fontId="3" fillId="2" borderId="2" xfId="0" applyNumberFormat="1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right" wrapText="1"/>
    </xf>
    <xf numFmtId="3" fontId="0" fillId="0" borderId="0" xfId="0" applyNumberFormat="1"/>
    <xf numFmtId="168" fontId="0" fillId="0" borderId="0" xfId="2" applyNumberFormat="1" applyFont="1"/>
    <xf numFmtId="2" fontId="0" fillId="0" borderId="0" xfId="0" applyNumberFormat="1" applyAlignment="1">
      <alignment horizontal="right"/>
    </xf>
    <xf numFmtId="167" fontId="7" fillId="0" borderId="1" xfId="1" applyNumberFormat="1" applyFont="1" applyBorder="1" applyAlignment="1">
      <alignment wrapText="1"/>
    </xf>
    <xf numFmtId="0" fontId="6" fillId="0" borderId="2" xfId="0" applyFont="1" applyBorder="1" applyAlignment="1">
      <alignment horizontal="left" wrapText="1"/>
    </xf>
    <xf numFmtId="166" fontId="6" fillId="0" borderId="2" xfId="0" applyNumberFormat="1" applyFont="1" applyBorder="1" applyAlignment="1">
      <alignment wrapText="1"/>
    </xf>
    <xf numFmtId="166" fontId="0" fillId="0" borderId="0" xfId="0" applyNumberFormat="1"/>
    <xf numFmtId="0" fontId="6" fillId="0" borderId="2" xfId="0" applyFont="1" applyBorder="1" applyAlignment="1">
      <alignment horizontal="left" vertical="center" wrapText="1"/>
    </xf>
    <xf numFmtId="0" fontId="6" fillId="0" borderId="2" xfId="0" quotePrefix="1" applyFont="1" applyBorder="1" applyAlignment="1">
      <alignment horizontal="right" wrapText="1"/>
    </xf>
    <xf numFmtId="14" fontId="8" fillId="0" borderId="0" xfId="0" applyNumberFormat="1" applyFont="1" applyAlignment="1">
      <alignment horizontal="center" vertical="center" wrapText="1"/>
    </xf>
    <xf numFmtId="169" fontId="6" fillId="0" borderId="2" xfId="0" applyNumberFormat="1" applyFont="1" applyBorder="1" applyAlignment="1">
      <alignment wrapText="1"/>
    </xf>
    <xf numFmtId="0" fontId="0" fillId="0" borderId="2" xfId="0" applyBorder="1"/>
    <xf numFmtId="14" fontId="8" fillId="0" borderId="2" xfId="0" applyNumberFormat="1" applyFont="1" applyBorder="1" applyAlignment="1">
      <alignment horizontal="center" vertical="center" wrapText="1"/>
    </xf>
    <xf numFmtId="169" fontId="7" fillId="0" borderId="2" xfId="0" applyNumberFormat="1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169" fontId="6" fillId="0" borderId="2" xfId="0" applyNumberFormat="1" applyFont="1" applyFill="1" applyBorder="1" applyAlignment="1">
      <alignment wrapText="1"/>
    </xf>
    <xf numFmtId="170" fontId="8" fillId="0" borderId="2" xfId="0" applyNumberFormat="1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166" fontId="3" fillId="0" borderId="0" xfId="0" applyNumberFormat="1" applyFont="1" applyAlignment="1">
      <alignment horizontal="left" wrapText="1"/>
    </xf>
    <xf numFmtId="0" fontId="0" fillId="3" borderId="2" xfId="0" applyFill="1" applyBorder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 vertical="center" wrapText="1"/>
    </xf>
    <xf numFmtId="41" fontId="0" fillId="0" borderId="0" xfId="3" applyFont="1"/>
    <xf numFmtId="41" fontId="3" fillId="0" borderId="0" xfId="3" applyFont="1" applyAlignment="1">
      <alignment horizontal="right" wrapText="1"/>
    </xf>
    <xf numFmtId="41" fontId="0" fillId="0" borderId="0" xfId="0" applyNumberFormat="1"/>
    <xf numFmtId="43" fontId="0" fillId="0" borderId="0" xfId="0" applyNumberFormat="1"/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4" fontId="8" fillId="0" borderId="3" xfId="0" applyNumberFormat="1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0" fontId="8" fillId="0" borderId="2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</cellXfs>
  <cellStyles count="4">
    <cellStyle name="Comma" xfId="2" builtinId="3"/>
    <cellStyle name="Comma [0]" xfId="3" builtinId="6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24"/>
  <sheetViews>
    <sheetView topLeftCell="B1" zoomScale="77" workbookViewId="0">
      <selection activeCell="G2" sqref="G2"/>
    </sheetView>
  </sheetViews>
  <sheetFormatPr defaultRowHeight="15"/>
  <cols>
    <col min="3" max="3" width="16.140625" style="1" customWidth="1"/>
    <col min="4" max="4" width="28.140625" style="1" customWidth="1"/>
    <col min="5" max="6" width="20.140625" style="1" customWidth="1"/>
    <col min="7" max="7" width="14.140625" customWidth="1"/>
  </cols>
  <sheetData>
    <row r="1" spans="3:7" ht="15.75" thickBot="1">
      <c r="D1" s="2" t="s">
        <v>19</v>
      </c>
      <c r="E1" s="2" t="s">
        <v>20</v>
      </c>
      <c r="F1" s="2" t="s">
        <v>21</v>
      </c>
    </row>
    <row r="2" spans="3:7" ht="25.5" customHeight="1" thickBot="1">
      <c r="C2"/>
      <c r="D2" s="7">
        <v>1000</v>
      </c>
      <c r="E2" s="7">
        <f>SUM(E4:E22)</f>
        <v>935</v>
      </c>
      <c r="F2" s="8">
        <f>D2-E2</f>
        <v>65</v>
      </c>
      <c r="G2">
        <f>E2*20800</f>
        <v>19448000</v>
      </c>
    </row>
    <row r="3" spans="3:7">
      <c r="C3"/>
      <c r="D3"/>
      <c r="E3"/>
      <c r="F3"/>
    </row>
    <row r="4" spans="3:7">
      <c r="C4" s="11" t="s">
        <v>0</v>
      </c>
      <c r="D4" s="11" t="s">
        <v>1</v>
      </c>
      <c r="E4" s="11" t="s">
        <v>2</v>
      </c>
      <c r="F4" s="11" t="s">
        <v>3</v>
      </c>
    </row>
    <row r="5" spans="3:7" ht="28.5" customHeight="1">
      <c r="C5" s="48" t="s">
        <v>4</v>
      </c>
      <c r="D5" s="12" t="s">
        <v>22</v>
      </c>
      <c r="E5" s="13">
        <v>35</v>
      </c>
      <c r="F5" s="14" t="s">
        <v>5</v>
      </c>
      <c r="G5" s="44">
        <f>E5*Trâm!$D$1</f>
        <v>728000</v>
      </c>
    </row>
    <row r="6" spans="3:7" ht="28.5" customHeight="1">
      <c r="C6" s="48"/>
      <c r="D6" s="12" t="s">
        <v>24</v>
      </c>
      <c r="E6" s="13">
        <v>8.65</v>
      </c>
      <c r="F6" s="22" t="s">
        <v>6</v>
      </c>
      <c r="G6" s="44">
        <f>E6*Trâm!$D$1</f>
        <v>179920</v>
      </c>
    </row>
    <row r="7" spans="3:7" ht="28.5" customHeight="1">
      <c r="C7" s="48"/>
      <c r="D7" s="12" t="s">
        <v>25</v>
      </c>
      <c r="E7" s="15">
        <v>15.94</v>
      </c>
      <c r="F7" s="22" t="s">
        <v>6</v>
      </c>
      <c r="G7" s="44">
        <f>E7*Trâm!$D$1</f>
        <v>331552</v>
      </c>
    </row>
    <row r="8" spans="3:7" ht="28.5" customHeight="1">
      <c r="C8" s="48"/>
      <c r="D8" s="12" t="s">
        <v>7</v>
      </c>
      <c r="E8" s="16">
        <v>9.1</v>
      </c>
      <c r="F8" s="22" t="s">
        <v>6</v>
      </c>
      <c r="G8" s="44">
        <f>E8*Trâm!$D$1</f>
        <v>189280</v>
      </c>
    </row>
    <row r="9" spans="3:7" ht="28.5" customHeight="1">
      <c r="C9" s="48"/>
      <c r="D9" s="12" t="s">
        <v>23</v>
      </c>
      <c r="E9" s="13">
        <v>17.649999999999999</v>
      </c>
      <c r="F9" s="22" t="s">
        <v>6</v>
      </c>
      <c r="G9" s="44">
        <f>E9*Trâm!$D$1</f>
        <v>367119.99999999994</v>
      </c>
    </row>
    <row r="10" spans="3:7" ht="28.5" customHeight="1">
      <c r="C10" s="48"/>
      <c r="D10" s="12" t="s">
        <v>8</v>
      </c>
      <c r="E10" s="13">
        <v>444.05</v>
      </c>
      <c r="F10" s="14" t="s">
        <v>9</v>
      </c>
      <c r="G10" s="44">
        <f>E10*Trâm!$D$1</f>
        <v>9236240</v>
      </c>
    </row>
    <row r="11" spans="3:7" ht="28.5" customHeight="1">
      <c r="C11" s="48"/>
      <c r="D11" s="12" t="s">
        <v>26</v>
      </c>
      <c r="E11" s="13">
        <v>12.1</v>
      </c>
      <c r="F11" s="14" t="s">
        <v>5</v>
      </c>
      <c r="G11" s="44">
        <f>E11*Trâm!$D$1</f>
        <v>251680</v>
      </c>
    </row>
    <row r="12" spans="3:7" ht="28.5" customHeight="1">
      <c r="C12" s="48" t="s">
        <v>10</v>
      </c>
      <c r="D12" s="12" t="s">
        <v>17</v>
      </c>
      <c r="E12" s="13">
        <v>200</v>
      </c>
      <c r="F12" s="14" t="s">
        <v>18</v>
      </c>
      <c r="G12" s="44">
        <f>E12*Trâm!$D$1</f>
        <v>4160000</v>
      </c>
    </row>
    <row r="13" spans="3:7" ht="28.5" customHeight="1">
      <c r="C13" s="48"/>
      <c r="D13" s="12" t="s">
        <v>11</v>
      </c>
      <c r="E13" s="13">
        <v>10.9</v>
      </c>
      <c r="F13" s="22" t="s">
        <v>6</v>
      </c>
      <c r="G13" s="44">
        <f>E13*Trâm!$D$1</f>
        <v>226720</v>
      </c>
    </row>
    <row r="14" spans="3:7" ht="39.6" customHeight="1">
      <c r="C14" s="48"/>
      <c r="D14" s="12" t="s">
        <v>43</v>
      </c>
      <c r="E14" s="13">
        <v>58.8</v>
      </c>
      <c r="F14" s="22" t="s">
        <v>6</v>
      </c>
      <c r="G14" s="44">
        <f>E14*Trâm!$D$1</f>
        <v>1223040</v>
      </c>
    </row>
    <row r="15" spans="3:7" ht="28.5" customHeight="1">
      <c r="C15" s="48"/>
      <c r="D15" s="12" t="s">
        <v>7</v>
      </c>
      <c r="E15" s="17">
        <v>12.1</v>
      </c>
      <c r="F15" s="22" t="s">
        <v>6</v>
      </c>
      <c r="G15" s="44">
        <f>E15*Trâm!$D$1</f>
        <v>251680</v>
      </c>
    </row>
    <row r="16" spans="3:7" ht="28.5" customHeight="1">
      <c r="C16" s="49" t="s">
        <v>12</v>
      </c>
      <c r="D16" s="18" t="s">
        <v>44</v>
      </c>
      <c r="E16" s="19">
        <v>22.46</v>
      </c>
      <c r="F16" s="20" t="s">
        <v>5</v>
      </c>
      <c r="G16" s="44">
        <f>E16*Trâm!$D$1</f>
        <v>467168</v>
      </c>
    </row>
    <row r="17" spans="3:7" ht="28.5" customHeight="1">
      <c r="C17" s="49"/>
      <c r="D17" s="12" t="s">
        <v>15</v>
      </c>
      <c r="E17" s="13">
        <v>8.8000000000000007</v>
      </c>
      <c r="F17" s="22" t="s">
        <v>6</v>
      </c>
      <c r="G17" s="44">
        <f>E17*Trâm!$D$1</f>
        <v>183040.00000000003</v>
      </c>
    </row>
    <row r="18" spans="3:7" ht="28.5" customHeight="1">
      <c r="C18" s="49"/>
      <c r="D18" s="12" t="s">
        <v>27</v>
      </c>
      <c r="E18" s="13">
        <v>9.6</v>
      </c>
      <c r="F18" s="14" t="s">
        <v>5</v>
      </c>
      <c r="G18" s="44">
        <f>E18*Trâm!$D$1</f>
        <v>199680</v>
      </c>
    </row>
    <row r="19" spans="3:7" ht="28.5" customHeight="1">
      <c r="C19" s="49"/>
      <c r="D19" s="12" t="s">
        <v>7</v>
      </c>
      <c r="E19" s="13">
        <v>24.35</v>
      </c>
      <c r="F19" s="14" t="s">
        <v>5</v>
      </c>
      <c r="G19" s="44">
        <f>E19*Trâm!$D$1</f>
        <v>506480.00000000006</v>
      </c>
    </row>
    <row r="20" spans="3:7" ht="28.5" customHeight="1">
      <c r="C20" s="48" t="s">
        <v>13</v>
      </c>
      <c r="D20" s="12" t="s">
        <v>14</v>
      </c>
      <c r="E20" s="17">
        <v>20</v>
      </c>
      <c r="F20" s="14" t="s">
        <v>5</v>
      </c>
      <c r="G20" s="44">
        <f>E20*Trâm!$D$1</f>
        <v>416000</v>
      </c>
    </row>
    <row r="21" spans="3:7" ht="28.5" customHeight="1">
      <c r="C21" s="48"/>
      <c r="D21" s="12" t="s">
        <v>15</v>
      </c>
      <c r="E21" s="13">
        <v>15</v>
      </c>
      <c r="F21" s="14" t="s">
        <v>5</v>
      </c>
      <c r="G21" s="44">
        <f>E21*Trâm!$D$1</f>
        <v>312000</v>
      </c>
    </row>
    <row r="22" spans="3:7" ht="28.5" customHeight="1">
      <c r="C22" s="48"/>
      <c r="D22" s="12" t="s">
        <v>16</v>
      </c>
      <c r="E22" s="13">
        <v>10.5</v>
      </c>
      <c r="F22" s="14" t="s">
        <v>5</v>
      </c>
      <c r="G22" s="44">
        <f>E22*Trâm!$D$1</f>
        <v>218400</v>
      </c>
    </row>
    <row r="23" spans="3:7" ht="25.5" customHeight="1">
      <c r="G23" s="46">
        <f>SUM(G5:G22)</f>
        <v>19448000</v>
      </c>
    </row>
    <row r="24" spans="3:7">
      <c r="D24" s="21" t="s">
        <v>41</v>
      </c>
      <c r="E24" s="21"/>
      <c r="F24" s="21" t="s">
        <v>42</v>
      </c>
    </row>
  </sheetData>
  <mergeCells count="4">
    <mergeCell ref="C5:C11"/>
    <mergeCell ref="C16:C19"/>
    <mergeCell ref="C20:C22"/>
    <mergeCell ref="C12:C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zoomScale="82" zoomScaleNormal="82" workbookViewId="0">
      <selection activeCell="E2" sqref="E2"/>
    </sheetView>
  </sheetViews>
  <sheetFormatPr defaultRowHeight="15"/>
  <cols>
    <col min="1" max="1" width="15.5703125" customWidth="1"/>
    <col min="2" max="2" width="42.140625" customWidth="1"/>
    <col min="3" max="3" width="14.140625" customWidth="1"/>
    <col min="4" max="4" width="14.42578125" customWidth="1"/>
    <col min="5" max="5" width="19.140625" customWidth="1"/>
  </cols>
  <sheetData>
    <row r="1" spans="1:20" ht="44.25" customHeight="1" thickBot="1">
      <c r="B1" s="2" t="s">
        <v>19</v>
      </c>
      <c r="C1" s="2" t="s">
        <v>20</v>
      </c>
      <c r="D1" s="2" t="s">
        <v>21</v>
      </c>
    </row>
    <row r="2" spans="1:20" ht="44.25" customHeight="1" thickBot="1">
      <c r="B2" s="9">
        <v>1000</v>
      </c>
      <c r="C2" s="9">
        <f>SUM(C5:C17)</f>
        <v>733.99999999999989</v>
      </c>
      <c r="D2" s="10">
        <f>B2-C2</f>
        <v>266.00000000000011</v>
      </c>
      <c r="E2" s="44">
        <f>C2*F2</f>
        <v>15267199.999999998</v>
      </c>
      <c r="F2">
        <v>20800</v>
      </c>
    </row>
    <row r="3" spans="1:20" ht="44.25" customHeight="1"/>
    <row r="4" spans="1:20" ht="44.25" customHeight="1">
      <c r="A4" s="5" t="s">
        <v>0</v>
      </c>
      <c r="B4" s="5" t="s">
        <v>1</v>
      </c>
      <c r="C4" s="3"/>
      <c r="D4" s="3" t="s">
        <v>3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44.25" customHeight="1">
      <c r="A5" s="51">
        <v>45958</v>
      </c>
      <c r="B5" s="3" t="s">
        <v>28</v>
      </c>
      <c r="C5" s="13">
        <f>346.9+3.4</f>
        <v>350.29999999999995</v>
      </c>
      <c r="D5" s="3" t="s">
        <v>29</v>
      </c>
      <c r="E5" s="45">
        <f>Trâm!$D$1*C5</f>
        <v>7286239.9999999991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44.25" customHeight="1">
      <c r="A6" s="52"/>
      <c r="B6" s="3" t="s">
        <v>30</v>
      </c>
      <c r="C6" s="13">
        <v>73.150000000000006</v>
      </c>
      <c r="D6" s="3" t="s">
        <v>31</v>
      </c>
      <c r="E6" s="45">
        <f>Trâm!$D$1*C6</f>
        <v>1521520.0000000002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44.25" customHeight="1">
      <c r="A7" s="53"/>
      <c r="B7" s="3" t="s">
        <v>32</v>
      </c>
      <c r="C7" s="13">
        <v>15.8</v>
      </c>
      <c r="D7" s="3" t="s">
        <v>31</v>
      </c>
      <c r="E7" s="45">
        <f>Trâm!$D$1*C7</f>
        <v>328640</v>
      </c>
    </row>
    <row r="8" spans="1:20" ht="44.25" customHeight="1">
      <c r="A8" s="51">
        <v>45959</v>
      </c>
      <c r="B8" s="3" t="s">
        <v>33</v>
      </c>
      <c r="C8" s="13">
        <v>57.1</v>
      </c>
      <c r="D8" s="3" t="s">
        <v>31</v>
      </c>
      <c r="E8" s="45">
        <f>Trâm!$D$1*C8</f>
        <v>1187680</v>
      </c>
    </row>
    <row r="9" spans="1:20" ht="44.25" customHeight="1">
      <c r="A9" s="52"/>
      <c r="B9" s="3" t="s">
        <v>34</v>
      </c>
      <c r="C9" s="13">
        <v>17</v>
      </c>
      <c r="D9" s="3" t="s">
        <v>35</v>
      </c>
      <c r="E9" s="45">
        <f>Trâm!$D$1*C9</f>
        <v>353600</v>
      </c>
    </row>
    <row r="10" spans="1:20" ht="44.25" customHeight="1">
      <c r="A10" s="52"/>
      <c r="B10" s="3" t="s">
        <v>36</v>
      </c>
      <c r="C10" s="13">
        <v>10</v>
      </c>
      <c r="D10" s="3" t="s">
        <v>35</v>
      </c>
      <c r="E10" s="45">
        <f>Trâm!$D$1*C10</f>
        <v>208000</v>
      </c>
    </row>
    <row r="11" spans="1:20" ht="44.25" customHeight="1">
      <c r="A11" s="52"/>
      <c r="B11" s="3" t="s">
        <v>45</v>
      </c>
      <c r="C11" s="13">
        <v>6.2</v>
      </c>
      <c r="D11" s="3" t="s">
        <v>35</v>
      </c>
      <c r="E11" s="45">
        <f>Trâm!$D$1*C11</f>
        <v>128960</v>
      </c>
    </row>
    <row r="12" spans="1:20" ht="44.25" customHeight="1">
      <c r="A12" s="53"/>
      <c r="B12" s="3" t="s">
        <v>46</v>
      </c>
      <c r="C12" s="13">
        <v>6.1</v>
      </c>
      <c r="D12" s="3" t="s">
        <v>31</v>
      </c>
      <c r="E12" s="45">
        <f>Trâm!$D$1*C12</f>
        <v>126879.99999999999</v>
      </c>
    </row>
    <row r="13" spans="1:20" ht="44.25" customHeight="1">
      <c r="A13" s="51">
        <v>45960</v>
      </c>
      <c r="B13" s="3" t="s">
        <v>37</v>
      </c>
      <c r="C13" s="13">
        <v>74.400000000000006</v>
      </c>
      <c r="D13" s="3" t="s">
        <v>31</v>
      </c>
      <c r="E13" s="45">
        <f>Trâm!$D$1*C13</f>
        <v>1547520.0000000002</v>
      </c>
    </row>
    <row r="14" spans="1:20" ht="44.25" customHeight="1">
      <c r="A14" s="53"/>
      <c r="B14" s="3" t="s">
        <v>38</v>
      </c>
      <c r="C14" s="13">
        <v>18</v>
      </c>
      <c r="D14" s="3" t="s">
        <v>31</v>
      </c>
      <c r="E14" s="45">
        <f>Trâm!$D$1*C14</f>
        <v>374400</v>
      </c>
    </row>
    <row r="15" spans="1:20" ht="44.25" customHeight="1">
      <c r="A15" s="51">
        <v>45961</v>
      </c>
      <c r="B15" s="3" t="s">
        <v>47</v>
      </c>
      <c r="C15" s="13">
        <f>75.05</f>
        <v>75.05</v>
      </c>
      <c r="D15" s="3" t="s">
        <v>35</v>
      </c>
      <c r="E15" s="45">
        <f>Trâm!$D$1*C15</f>
        <v>1561040</v>
      </c>
    </row>
    <row r="16" spans="1:20" ht="44.25" customHeight="1">
      <c r="A16" s="52"/>
      <c r="B16" s="3" t="s">
        <v>39</v>
      </c>
      <c r="C16" s="13">
        <v>25</v>
      </c>
      <c r="D16" s="3" t="s">
        <v>35</v>
      </c>
      <c r="E16" s="45">
        <f>Trâm!$D$1*C16</f>
        <v>520000</v>
      </c>
    </row>
    <row r="17" spans="1:5" ht="44.25" customHeight="1">
      <c r="A17" s="53"/>
      <c r="B17" s="3" t="s">
        <v>40</v>
      </c>
      <c r="C17" s="13">
        <v>5.9</v>
      </c>
      <c r="D17" s="3" t="s">
        <v>31</v>
      </c>
      <c r="E17" s="45">
        <f>Trâm!$D$1*C17</f>
        <v>122720.00000000001</v>
      </c>
    </row>
    <row r="18" spans="1:5" ht="44.25" customHeight="1">
      <c r="E18" s="46">
        <f>SUM(E5:E17)</f>
        <v>15267200</v>
      </c>
    </row>
    <row r="19" spans="1:5" ht="63.75" customHeight="1">
      <c r="A19" s="50" t="s">
        <v>41</v>
      </c>
      <c r="B19" s="50"/>
      <c r="C19" s="50" t="s">
        <v>42</v>
      </c>
      <c r="D19" s="50"/>
    </row>
    <row r="20" spans="1:5" ht="63.75" customHeight="1"/>
  </sheetData>
  <mergeCells count="6">
    <mergeCell ref="A19:B19"/>
    <mergeCell ref="C19:D19"/>
    <mergeCell ref="A5:A7"/>
    <mergeCell ref="A8:A12"/>
    <mergeCell ref="A13:A14"/>
    <mergeCell ref="A15:A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tabSelected="1" topLeftCell="A25" zoomScale="64" workbookViewId="0">
      <selection activeCell="F35" sqref="F35"/>
    </sheetView>
  </sheetViews>
  <sheetFormatPr defaultRowHeight="15"/>
  <cols>
    <col min="1" max="1" width="16.85546875" customWidth="1"/>
    <col min="2" max="2" width="30.7109375" customWidth="1"/>
    <col min="3" max="4" width="23.5703125" customWidth="1"/>
    <col min="5" max="5" width="24" customWidth="1"/>
    <col min="6" max="6" width="20.28515625" style="44" customWidth="1"/>
    <col min="7" max="7" width="19.42578125" customWidth="1"/>
    <col min="8" max="8" width="13" customWidth="1"/>
    <col min="9" max="9" width="11.7109375" customWidth="1"/>
    <col min="10" max="10" width="9.85546875" bestFit="1" customWidth="1"/>
    <col min="11" max="11" width="9" customWidth="1"/>
    <col min="12" max="12" width="9.42578125" customWidth="1"/>
    <col min="13" max="13" width="10.28515625" customWidth="1"/>
    <col min="14" max="14" width="9.5703125" bestFit="1" customWidth="1"/>
  </cols>
  <sheetData>
    <row r="1" spans="1:21">
      <c r="A1" s="1" t="s">
        <v>92</v>
      </c>
      <c r="B1" s="23">
        <v>150000000</v>
      </c>
      <c r="C1" s="1" t="s">
        <v>50</v>
      </c>
      <c r="D1" s="25">
        <v>20800</v>
      </c>
    </row>
    <row r="2" spans="1:21">
      <c r="A2" s="1" t="s">
        <v>49</v>
      </c>
      <c r="B2" s="24">
        <v>7200</v>
      </c>
      <c r="C2" s="1" t="s">
        <v>51</v>
      </c>
      <c r="D2" s="23">
        <v>240000</v>
      </c>
    </row>
    <row r="3" spans="1:21">
      <c r="A3" t="s">
        <v>53</v>
      </c>
      <c r="B3" s="24">
        <v>500</v>
      </c>
      <c r="C3" s="1" t="s">
        <v>56</v>
      </c>
      <c r="D3" s="23">
        <v>65000</v>
      </c>
    </row>
    <row r="4" spans="1:21">
      <c r="A4" t="s">
        <v>52</v>
      </c>
      <c r="B4" s="24">
        <v>800</v>
      </c>
      <c r="C4" s="1" t="s">
        <v>57</v>
      </c>
      <c r="D4" s="23">
        <v>70000</v>
      </c>
      <c r="F4" s="44">
        <f>C8+'Anh Hồ'!E2+'Anh Tâm'!C2</f>
        <v>4708.05</v>
      </c>
    </row>
    <row r="5" spans="1:21">
      <c r="A5" t="s">
        <v>54</v>
      </c>
      <c r="B5" s="24">
        <v>1000</v>
      </c>
      <c r="C5" s="1" t="s">
        <v>93</v>
      </c>
      <c r="D5" s="23">
        <v>64000</v>
      </c>
    </row>
    <row r="6" spans="1:21">
      <c r="A6" t="s">
        <v>55</v>
      </c>
      <c r="B6" s="24">
        <f>B2-B3-B4-B5</f>
        <v>4900</v>
      </c>
      <c r="C6" s="1" t="s">
        <v>91</v>
      </c>
      <c r="D6" s="23">
        <f>D2-D3-D4-D5</f>
        <v>41000</v>
      </c>
    </row>
    <row r="7" spans="1:21" ht="15.75" thickBot="1">
      <c r="B7" s="2" t="s">
        <v>19</v>
      </c>
      <c r="C7" s="2" t="s">
        <v>20</v>
      </c>
      <c r="D7" s="2"/>
      <c r="E7" s="2" t="s">
        <v>21</v>
      </c>
      <c r="I7" s="29"/>
    </row>
    <row r="8" spans="1:21" ht="19.5" thickBot="1">
      <c r="B8" s="26">
        <v>4900</v>
      </c>
      <c r="C8" s="9">
        <f>SUM(C11:C29)</f>
        <v>3039.05</v>
      </c>
      <c r="D8" s="36">
        <f>SUM(D11:D29)</f>
        <v>16463969</v>
      </c>
      <c r="E8" s="10">
        <f>B8-C8</f>
        <v>1860.9499999999998</v>
      </c>
      <c r="F8" s="44">
        <f>C8*D1</f>
        <v>63212240.000000007</v>
      </c>
      <c r="G8" t="s">
        <v>79</v>
      </c>
      <c r="H8" s="40">
        <v>28</v>
      </c>
      <c r="I8" s="17">
        <v>9.5</v>
      </c>
      <c r="J8" s="17"/>
      <c r="K8" s="17"/>
      <c r="L8" s="17"/>
      <c r="M8" s="34"/>
    </row>
    <row r="9" spans="1:21">
      <c r="H9" s="40">
        <v>29</v>
      </c>
      <c r="I9" s="17">
        <v>12.8</v>
      </c>
      <c r="J9" s="17">
        <v>8.1999999999999993</v>
      </c>
      <c r="K9" s="17">
        <v>33.9</v>
      </c>
      <c r="L9" s="17">
        <v>12.1</v>
      </c>
      <c r="M9" s="34"/>
    </row>
    <row r="10" spans="1:21" ht="15.75">
      <c r="A10" s="37" t="s">
        <v>0</v>
      </c>
      <c r="B10" s="37" t="s">
        <v>1</v>
      </c>
      <c r="C10" s="37" t="s">
        <v>70</v>
      </c>
      <c r="D10" s="37" t="s">
        <v>48</v>
      </c>
      <c r="E10" s="37" t="s">
        <v>3</v>
      </c>
      <c r="H10" s="40">
        <v>30</v>
      </c>
      <c r="I10" s="17">
        <v>21.65</v>
      </c>
      <c r="J10" s="17">
        <v>35.299999999999997</v>
      </c>
      <c r="K10" s="17">
        <v>41.7</v>
      </c>
      <c r="L10" s="17">
        <v>47.4</v>
      </c>
      <c r="M10" s="17">
        <v>45.9</v>
      </c>
      <c r="N10" s="6"/>
      <c r="O10" s="6"/>
      <c r="P10" s="6"/>
      <c r="Q10" s="6"/>
      <c r="R10" s="6"/>
      <c r="S10" s="6"/>
      <c r="T10" s="6"/>
      <c r="U10" s="6"/>
    </row>
    <row r="11" spans="1:21" ht="31.5">
      <c r="A11" s="54" t="s">
        <v>74</v>
      </c>
      <c r="B11" s="27" t="s">
        <v>75</v>
      </c>
      <c r="C11" s="3"/>
      <c r="D11" s="33">
        <f>SUM(I17:N20)</f>
        <v>3084334</v>
      </c>
      <c r="E11" s="4" t="s">
        <v>58</v>
      </c>
      <c r="H11" s="40">
        <v>1</v>
      </c>
      <c r="I11" s="17">
        <v>11</v>
      </c>
      <c r="J11" s="17">
        <v>21.2</v>
      </c>
      <c r="K11" s="17">
        <v>31.6</v>
      </c>
      <c r="L11" s="17"/>
      <c r="M11" s="17"/>
      <c r="N11" s="6"/>
      <c r="O11" s="6"/>
      <c r="P11" s="6"/>
      <c r="Q11" s="6"/>
      <c r="R11" s="6"/>
      <c r="S11" s="6"/>
      <c r="T11" s="6"/>
      <c r="U11" s="6"/>
    </row>
    <row r="12" spans="1:21" ht="31.5">
      <c r="A12" s="54"/>
      <c r="B12" s="27" t="s">
        <v>59</v>
      </c>
      <c r="C12" s="28">
        <f>SUM(I8:M12)</f>
        <v>362.05</v>
      </c>
      <c r="D12" s="3"/>
      <c r="E12" s="4" t="s">
        <v>58</v>
      </c>
      <c r="F12" s="44">
        <f>C12*$D$1</f>
        <v>7530640</v>
      </c>
      <c r="H12" s="40">
        <v>2</v>
      </c>
      <c r="I12" s="17">
        <v>29.8</v>
      </c>
      <c r="J12" s="17"/>
      <c r="K12" s="17"/>
      <c r="L12" s="17"/>
      <c r="M12" s="17"/>
      <c r="N12" s="6"/>
      <c r="O12" s="6"/>
      <c r="P12" s="6"/>
      <c r="Q12" s="6"/>
      <c r="R12" s="6"/>
      <c r="S12" s="6"/>
      <c r="T12" s="6"/>
      <c r="U12" s="6"/>
    </row>
    <row r="13" spans="1:21" ht="15.75">
      <c r="A13" s="54"/>
      <c r="B13" s="27" t="s">
        <v>77</v>
      </c>
      <c r="C13" s="28">
        <v>80</v>
      </c>
      <c r="D13" s="28"/>
      <c r="E13" s="4" t="s">
        <v>58</v>
      </c>
      <c r="F13" s="44">
        <f>C13*$D$1</f>
        <v>1664000</v>
      </c>
      <c r="I13" s="6"/>
      <c r="J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ht="15.75">
      <c r="A14" s="54"/>
      <c r="B14" s="27" t="s">
        <v>76</v>
      </c>
      <c r="C14" s="28">
        <f>SUM(H14:Q14)</f>
        <v>90.8</v>
      </c>
      <c r="D14" s="28"/>
      <c r="E14" s="4" t="s">
        <v>58</v>
      </c>
      <c r="F14" s="44">
        <f t="shared" ref="F14:F29" si="0">C14*$D$1</f>
        <v>1888640</v>
      </c>
      <c r="G14" t="s">
        <v>80</v>
      </c>
      <c r="H14" s="6">
        <v>10.6</v>
      </c>
      <c r="I14" s="6">
        <v>3.6</v>
      </c>
      <c r="J14" s="6">
        <v>3.6</v>
      </c>
      <c r="K14" s="6">
        <v>10.6</v>
      </c>
      <c r="L14" s="6">
        <v>10.6</v>
      </c>
      <c r="M14" s="6">
        <v>10</v>
      </c>
      <c r="N14" s="6">
        <v>10.6</v>
      </c>
      <c r="O14" s="6">
        <v>10.6</v>
      </c>
      <c r="P14" s="6">
        <v>10.6</v>
      </c>
      <c r="Q14" s="6">
        <v>10</v>
      </c>
      <c r="S14" s="6"/>
      <c r="T14" s="6"/>
      <c r="U14" s="6"/>
    </row>
    <row r="15" spans="1:21" ht="15.75">
      <c r="A15" s="54"/>
      <c r="B15" s="3" t="s">
        <v>60</v>
      </c>
      <c r="C15" s="28">
        <v>778.4</v>
      </c>
      <c r="D15" s="28"/>
      <c r="E15" s="4" t="s">
        <v>61</v>
      </c>
      <c r="F15" s="44">
        <f t="shared" si="0"/>
        <v>16190720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15.75">
      <c r="A16" s="55">
        <v>45959</v>
      </c>
      <c r="B16" s="3" t="s">
        <v>11</v>
      </c>
      <c r="C16" s="28">
        <v>6</v>
      </c>
      <c r="D16" s="28"/>
      <c r="E16" s="4" t="s">
        <v>73</v>
      </c>
      <c r="F16" s="44">
        <f t="shared" si="0"/>
        <v>124800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ht="63">
      <c r="A17" s="55"/>
      <c r="B17" s="27" t="s">
        <v>64</v>
      </c>
      <c r="C17" s="28">
        <f>42*2</f>
        <v>84</v>
      </c>
      <c r="D17" s="28"/>
      <c r="E17" s="4" t="s">
        <v>78</v>
      </c>
      <c r="F17" s="44">
        <f t="shared" si="0"/>
        <v>1747200</v>
      </c>
      <c r="G17" s="41" t="s">
        <v>81</v>
      </c>
      <c r="H17" s="42" t="s">
        <v>82</v>
      </c>
      <c r="I17" s="33">
        <v>251851</v>
      </c>
      <c r="J17" s="33">
        <v>251837</v>
      </c>
      <c r="K17" s="33">
        <v>251837</v>
      </c>
      <c r="L17" s="33">
        <v>251837</v>
      </c>
      <c r="M17" s="33">
        <v>251837</v>
      </c>
      <c r="N17" s="33">
        <v>239497</v>
      </c>
      <c r="O17" s="6"/>
      <c r="P17" s="6"/>
      <c r="Q17" s="6"/>
      <c r="R17" s="6"/>
      <c r="S17" s="6"/>
      <c r="T17" s="6"/>
      <c r="U17" s="6"/>
    </row>
    <row r="18" spans="1:21" ht="51" customHeight="1">
      <c r="A18" s="55"/>
      <c r="B18" s="30" t="s">
        <v>66</v>
      </c>
      <c r="C18" s="28">
        <f>444.05</f>
        <v>444.05</v>
      </c>
      <c r="D18" s="28"/>
      <c r="E18" s="31" t="s">
        <v>86</v>
      </c>
      <c r="F18" s="44">
        <f t="shared" si="0"/>
        <v>9236240</v>
      </c>
      <c r="G18" s="6"/>
      <c r="H18" s="43" t="s">
        <v>83</v>
      </c>
      <c r="I18" s="33">
        <v>182029</v>
      </c>
      <c r="J18" s="33">
        <v>182029</v>
      </c>
      <c r="K18" s="33">
        <v>182029</v>
      </c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ht="30.95" customHeight="1">
      <c r="A19" s="55"/>
      <c r="B19" s="30" t="s">
        <v>62</v>
      </c>
      <c r="C19" s="28">
        <v>19.7</v>
      </c>
      <c r="D19" s="28"/>
      <c r="E19" s="4" t="s">
        <v>61</v>
      </c>
      <c r="F19" s="44">
        <f t="shared" si="0"/>
        <v>409760</v>
      </c>
      <c r="H19" s="42" t="s">
        <v>84</v>
      </c>
      <c r="I19" s="33">
        <v>182029</v>
      </c>
      <c r="J19" s="33">
        <v>182029</v>
      </c>
      <c r="K19" s="33">
        <v>182029</v>
      </c>
      <c r="L19" s="33">
        <v>182029</v>
      </c>
      <c r="M19" s="33">
        <v>182029</v>
      </c>
      <c r="N19" s="6"/>
      <c r="O19" s="6"/>
      <c r="P19" s="6"/>
      <c r="Q19" s="6"/>
      <c r="R19" s="6"/>
      <c r="S19" s="6"/>
      <c r="T19" s="6"/>
      <c r="U19" s="6"/>
    </row>
    <row r="20" spans="1:21" ht="30.95" customHeight="1">
      <c r="A20" s="55"/>
      <c r="B20" s="30" t="s">
        <v>63</v>
      </c>
      <c r="C20" s="28">
        <v>19.600000000000001</v>
      </c>
      <c r="D20" s="28"/>
      <c r="E20" s="4" t="s">
        <v>61</v>
      </c>
      <c r="F20" s="44">
        <f t="shared" si="0"/>
        <v>407680.00000000006</v>
      </c>
      <c r="H20" s="43" t="s">
        <v>85</v>
      </c>
      <c r="I20" s="38">
        <v>129406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ht="42.95" customHeight="1">
      <c r="A21" s="55">
        <v>45960</v>
      </c>
      <c r="B21" s="3" t="s">
        <v>87</v>
      </c>
      <c r="C21" s="28">
        <v>419.65</v>
      </c>
      <c r="D21" s="28"/>
      <c r="E21" s="3" t="s">
        <v>65</v>
      </c>
      <c r="F21" s="44">
        <f t="shared" si="0"/>
        <v>8728720</v>
      </c>
    </row>
    <row r="22" spans="1:21" ht="48.95" customHeight="1">
      <c r="A22" s="55"/>
      <c r="B22" s="3" t="s">
        <v>69</v>
      </c>
      <c r="C22" s="28"/>
      <c r="D22" s="33">
        <v>3414696</v>
      </c>
      <c r="E22" s="3" t="s">
        <v>71</v>
      </c>
      <c r="F22" s="44">
        <f t="shared" si="0"/>
        <v>0</v>
      </c>
    </row>
    <row r="23" spans="1:21" ht="47.45" customHeight="1">
      <c r="A23" s="55"/>
      <c r="B23" s="3" t="s">
        <v>68</v>
      </c>
      <c r="C23" s="28">
        <v>300</v>
      </c>
      <c r="D23" s="28"/>
      <c r="E23" s="3" t="s">
        <v>61</v>
      </c>
      <c r="F23" s="44">
        <f t="shared" si="0"/>
        <v>6240000</v>
      </c>
    </row>
    <row r="24" spans="1:21" ht="47.45" customHeight="1">
      <c r="A24" s="39"/>
      <c r="B24" s="3" t="s">
        <v>89</v>
      </c>
      <c r="C24" s="28">
        <v>9.8000000000000007</v>
      </c>
      <c r="D24" s="28"/>
      <c r="E24" s="3" t="s">
        <v>61</v>
      </c>
      <c r="F24" s="44">
        <f t="shared" si="0"/>
        <v>203840.00000000003</v>
      </c>
    </row>
    <row r="25" spans="1:21" ht="47.45" customHeight="1">
      <c r="A25" s="39"/>
      <c r="B25" s="3" t="s">
        <v>90</v>
      </c>
      <c r="C25" s="28">
        <v>111</v>
      </c>
      <c r="D25" s="28"/>
      <c r="E25" s="3" t="s">
        <v>73</v>
      </c>
      <c r="F25" s="44">
        <f t="shared" si="0"/>
        <v>2308800</v>
      </c>
    </row>
    <row r="26" spans="1:21" ht="42.95" customHeight="1">
      <c r="A26" s="39">
        <v>45961</v>
      </c>
      <c r="B26" s="3" t="s">
        <v>7</v>
      </c>
      <c r="C26" s="28">
        <v>10</v>
      </c>
      <c r="D26" s="28"/>
      <c r="E26" s="3" t="s">
        <v>73</v>
      </c>
      <c r="F26" s="44">
        <f t="shared" si="0"/>
        <v>208000</v>
      </c>
    </row>
    <row r="27" spans="1:21" ht="42.95" customHeight="1">
      <c r="A27" s="56">
        <v>45668</v>
      </c>
      <c r="B27" s="3" t="s">
        <v>67</v>
      </c>
      <c r="C27" s="28">
        <v>290.2</v>
      </c>
      <c r="D27" s="28"/>
      <c r="E27" s="3" t="s">
        <v>61</v>
      </c>
      <c r="F27" s="44">
        <f t="shared" si="0"/>
        <v>6036160</v>
      </c>
    </row>
    <row r="28" spans="1:21" ht="42.95" customHeight="1">
      <c r="A28" s="56"/>
      <c r="B28" s="3" t="s">
        <v>72</v>
      </c>
      <c r="C28" s="28"/>
      <c r="D28" s="33">
        <v>9964939</v>
      </c>
      <c r="E28" s="3" t="s">
        <v>61</v>
      </c>
      <c r="F28" s="44">
        <f t="shared" si="0"/>
        <v>0</v>
      </c>
    </row>
    <row r="29" spans="1:21" ht="15.75">
      <c r="A29" s="35">
        <v>45699</v>
      </c>
      <c r="B29" s="3" t="s">
        <v>88</v>
      </c>
      <c r="C29" s="28">
        <f>8.5+5.3</f>
        <v>13.8</v>
      </c>
      <c r="D29" s="28"/>
      <c r="E29" s="3" t="s">
        <v>65</v>
      </c>
      <c r="F29" s="44">
        <f t="shared" si="0"/>
        <v>287040</v>
      </c>
    </row>
    <row r="30" spans="1:21">
      <c r="F30" s="44">
        <f>SUM(F12:F29)</f>
        <v>63212240</v>
      </c>
    </row>
    <row r="31" spans="1:21" ht="28.5" customHeight="1">
      <c r="A31" s="32"/>
      <c r="E31" s="44"/>
      <c r="F31" s="44">
        <f>F30+'Anh Hồ'!G23+'Anh Tâm'!E18</f>
        <v>97927440</v>
      </c>
      <c r="G31" s="47"/>
    </row>
    <row r="32" spans="1:21">
      <c r="E32" s="46"/>
    </row>
    <row r="33" spans="1:6" ht="18.75">
      <c r="A33" s="50" t="s">
        <v>41</v>
      </c>
      <c r="B33" s="50"/>
      <c r="C33" s="50" t="s">
        <v>42</v>
      </c>
      <c r="D33" s="50"/>
      <c r="E33" s="50"/>
    </row>
    <row r="35" spans="1:6">
      <c r="F35" s="44">
        <f>E8+'Anh Tâm'!D2+'Anh Hồ'!F2</f>
        <v>2191.9499999999998</v>
      </c>
    </row>
  </sheetData>
  <mergeCells count="6">
    <mergeCell ref="C33:E33"/>
    <mergeCell ref="A11:A15"/>
    <mergeCell ref="A16:A20"/>
    <mergeCell ref="A27:A28"/>
    <mergeCell ref="A21:A23"/>
    <mergeCell ref="A33:B33"/>
  </mergeCells>
  <pageMargins left="0.7" right="0.7" top="0.75" bottom="0.75" header="0.3" footer="0.3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Anh Hồ</vt:lpstr>
      <vt:lpstr>Anh Tâm</vt:lpstr>
      <vt:lpstr>Trâm</vt:lpstr>
      <vt:lpstr>Tổng hợp</vt:lpstr>
      <vt:lpstr>'Anh Hồ'!Print_Area</vt:lpstr>
      <vt:lpstr>'Anh Tâm'!Print_Area</vt:lpstr>
      <vt:lpstr>Trâm!Print_Area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Tram Tran</dc:creator>
  <cp:lastModifiedBy>Admin</cp:lastModifiedBy>
  <cp:lastPrinted>2025-11-04T06:00:20Z</cp:lastPrinted>
  <dcterms:created xsi:type="dcterms:W3CDTF">2025-11-03T07:56:23Z</dcterms:created>
  <dcterms:modified xsi:type="dcterms:W3CDTF">2025-11-08T10:59:35Z</dcterms:modified>
</cp:coreProperties>
</file>