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1. GS25\2023 - GS25\"/>
    </mc:Choice>
  </mc:AlternateContent>
  <bookViews>
    <workbookView xWindow="-120" yWindow="-120" windowWidth="24270" windowHeight="13020"/>
  </bookViews>
  <sheets>
    <sheet name="Công nợ" sheetId="2" r:id="rId1"/>
    <sheet name="ds2023" sheetId="16" r:id="rId2"/>
    <sheet name="HĐ CHƯA TT" sheetId="15" r:id="rId3"/>
    <sheet name="CTTT12" sheetId="14" r:id="rId4"/>
    <sheet name="CTTT T11" sheetId="12" r:id="rId5"/>
    <sheet name="CTTT T10" sheetId="10" r:id="rId6"/>
    <sheet name="CTTT T8" sheetId="5" r:id="rId7"/>
    <sheet name="CTTT T7" sheetId="3" r:id="rId8"/>
    <sheet name="T12" sheetId="13" r:id="rId9"/>
    <sheet name="T11" sheetId="11" r:id="rId10"/>
    <sheet name="T10" sheetId="9" r:id="rId11"/>
    <sheet name="BK phải trả hết T9" sheetId="8" r:id="rId12"/>
    <sheet name="T8" sheetId="6" r:id="rId13"/>
    <sheet name="T7" sheetId="4" r:id="rId14"/>
    <sheet name="T1 -T6" sheetId="1" r:id="rId15"/>
    <sheet name="T9" sheetId="7" r:id="rId16"/>
  </sheets>
  <definedNames>
    <definedName name="_xlnm._FilterDatabase" localSheetId="7" hidden="1">'CTTT T7'!$B$2:$L$92</definedName>
    <definedName name="_xlnm._FilterDatabase" localSheetId="3" hidden="1">CTTT12!$A$2:$K$2</definedName>
    <definedName name="_xlnm._FilterDatabase" localSheetId="1" hidden="1">'ds2023'!$B$3:$J$121</definedName>
    <definedName name="_xlnm._FilterDatabase" localSheetId="14" hidden="1">'T1 -T6'!$A$4:$O$66</definedName>
    <definedName name="_xlnm.Print_Titles" localSheetId="3">CTTT12!$2:$3</definedName>
    <definedName name="_xlnm.Print_Titles" localSheetId="14">'T1 -T6'!$4:$4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2" l="1"/>
  <c r="E25" i="2" l="1"/>
  <c r="H32" i="2" l="1"/>
  <c r="H31" i="2"/>
  <c r="F119" i="16" l="1"/>
  <c r="F121" i="16" s="1"/>
  <c r="I22" i="2" l="1"/>
  <c r="H22" i="2"/>
  <c r="H23" i="2" s="1"/>
  <c r="H21" i="2"/>
  <c r="G22" i="2"/>
  <c r="G21" i="2"/>
  <c r="I21" i="2" s="1"/>
  <c r="G20" i="2"/>
  <c r="I20" i="2" s="1"/>
  <c r="G23" i="2" l="1"/>
  <c r="I23" i="2" s="1"/>
  <c r="D25" i="2"/>
  <c r="H36" i="2" l="1"/>
  <c r="H33" i="2"/>
  <c r="H35" i="2"/>
  <c r="H29" i="2"/>
  <c r="H34" i="2"/>
  <c r="H30" i="2"/>
  <c r="I17" i="14"/>
  <c r="H17" i="14"/>
  <c r="I15" i="14"/>
  <c r="H15" i="14"/>
  <c r="H37" i="2" l="1"/>
  <c r="F48" i="2"/>
  <c r="E36" i="2"/>
  <c r="M3" i="10"/>
  <c r="H38" i="2" l="1"/>
  <c r="H39" i="2" s="1"/>
  <c r="F19" i="13"/>
  <c r="G19" i="13"/>
  <c r="H19" i="13"/>
  <c r="E19" i="13"/>
  <c r="F12" i="13"/>
  <c r="G12" i="13"/>
  <c r="H12" i="13"/>
  <c r="E12" i="13"/>
  <c r="K34" i="8"/>
  <c r="M19" i="11" l="1"/>
  <c r="L19" i="11"/>
  <c r="O17" i="11"/>
  <c r="O16" i="11"/>
  <c r="O15" i="11"/>
  <c r="L33" i="8"/>
  <c r="L32" i="8"/>
  <c r="L23" i="8"/>
  <c r="L24" i="8"/>
  <c r="L25" i="8"/>
  <c r="L26" i="8"/>
  <c r="L27" i="8"/>
  <c r="L28" i="8"/>
  <c r="L29" i="8"/>
  <c r="L30" i="8"/>
  <c r="L31" i="8"/>
  <c r="L22" i="8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4" i="12"/>
  <c r="L9" i="8" l="1"/>
  <c r="L10" i="8"/>
  <c r="L11" i="8"/>
  <c r="L12" i="8"/>
  <c r="L13" i="8"/>
  <c r="L14" i="8"/>
  <c r="L21" i="8"/>
  <c r="C4" i="8"/>
  <c r="L4" i="8" s="1"/>
  <c r="C5" i="8"/>
  <c r="L5" i="8" s="1"/>
  <c r="C6" i="8"/>
  <c r="L6" i="8" s="1"/>
  <c r="C7" i="8"/>
  <c r="L7" i="8" s="1"/>
  <c r="C8" i="8"/>
  <c r="L8" i="8" s="1"/>
  <c r="C9" i="8"/>
  <c r="C10" i="8"/>
  <c r="C11" i="8"/>
  <c r="C12" i="8"/>
  <c r="C13" i="8"/>
  <c r="C14" i="8"/>
  <c r="C15" i="8"/>
  <c r="L15" i="8" s="1"/>
  <c r="C16" i="8"/>
  <c r="L16" i="8" s="1"/>
  <c r="C17" i="8"/>
  <c r="L17" i="8" s="1"/>
  <c r="C18" i="8"/>
  <c r="L18" i="8" s="1"/>
  <c r="C19" i="8"/>
  <c r="L19" i="8" s="1"/>
  <c r="C20" i="8"/>
  <c r="L20" i="8" s="1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7" i="10"/>
  <c r="M4" i="10"/>
  <c r="M5" i="10"/>
  <c r="M6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3" i="10"/>
  <c r="K13" i="9"/>
  <c r="K12" i="9"/>
  <c r="K11" i="9"/>
  <c r="K10" i="9"/>
  <c r="K9" i="9"/>
  <c r="K8" i="9"/>
  <c r="K7" i="9"/>
  <c r="K6" i="9"/>
  <c r="K5" i="9"/>
  <c r="K4" i="9"/>
  <c r="K19" i="8"/>
  <c r="K18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17" i="8"/>
  <c r="K16" i="8"/>
  <c r="K15" i="8"/>
  <c r="K14" i="8"/>
  <c r="K13" i="8"/>
  <c r="H14" i="7"/>
  <c r="J14" i="7"/>
  <c r="K14" i="7"/>
  <c r="K13" i="7"/>
  <c r="K12" i="7"/>
  <c r="K11" i="7"/>
  <c r="K10" i="7"/>
  <c r="K9" i="7"/>
  <c r="K8" i="7"/>
  <c r="K7" i="7"/>
  <c r="K6" i="7"/>
  <c r="K5" i="7"/>
  <c r="K4" i="7"/>
  <c r="K11" i="6"/>
  <c r="K10" i="6"/>
  <c r="K9" i="6"/>
  <c r="K8" i="6"/>
  <c r="K7" i="6"/>
  <c r="K6" i="6"/>
  <c r="K5" i="6"/>
  <c r="K4" i="6"/>
  <c r="N36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5" i="5"/>
  <c r="M36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5" i="5"/>
  <c r="I37" i="5" l="1"/>
  <c r="H37" i="5"/>
  <c r="K14" i="4"/>
  <c r="I3" i="1"/>
  <c r="J55" i="1"/>
  <c r="J56" i="1"/>
  <c r="J57" i="1"/>
  <c r="J58" i="1"/>
  <c r="J59" i="1"/>
  <c r="J60" i="1"/>
  <c r="J61" i="1"/>
  <c r="J62" i="1"/>
  <c r="J63" i="1"/>
  <c r="J64" i="1"/>
  <c r="J65" i="1"/>
  <c r="J6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6" i="1"/>
  <c r="I66" i="1"/>
</calcChain>
</file>

<file path=xl/sharedStrings.xml><?xml version="1.0" encoding="utf-8"?>
<sst xmlns="http://schemas.openxmlformats.org/spreadsheetml/2006/main" count="3506" uniqueCount="946">
  <si>
    <t>Từ ngày 01/01/2023 đến ngày 30/06/2023</t>
  </si>
  <si>
    <t>STT</t>
  </si>
  <si>
    <t>Số hóa đơn</t>
  </si>
  <si>
    <t>Ký hiệu</t>
  </si>
  <si>
    <t>Tên khách hàng</t>
  </si>
  <si>
    <t>Doanh số bán chưa thuế</t>
  </si>
  <si>
    <t>Thuế GTGT</t>
  </si>
  <si>
    <t>Tổng tiền</t>
  </si>
  <si>
    <t>00000638</t>
  </si>
  <si>
    <t>1C23TNN</t>
  </si>
  <si>
    <t>06/01/2023</t>
  </si>
  <si>
    <t>CÔNG TY TNHH GS 25 VIETNAM</t>
  </si>
  <si>
    <t>WH-CJ-CHILL - WH0010100851110101</t>
  </si>
  <si>
    <t>00000639</t>
  </si>
  <si>
    <t>VINCITY 10- VN0146240511100851</t>
  </si>
  <si>
    <t>00000640</t>
  </si>
  <si>
    <t>511 HUỲNH VĂN BÁNH, PHƯỜNG 14, QUẬN PHÚ NHUẬN</t>
  </si>
  <si>
    <t>00001384</t>
  </si>
  <si>
    <t>12/01/2023</t>
  </si>
  <si>
    <t>WH-CJ-CHILL - WH0010100851110104</t>
  </si>
  <si>
    <t>00002112</t>
  </si>
  <si>
    <t>31/01/2023</t>
  </si>
  <si>
    <t>WH-CJ-CHILL - WH0010100851110108</t>
  </si>
  <si>
    <t>00002113</t>
  </si>
  <si>
    <t>WH-CJ-CHILL - WH0010100851120115</t>
  </si>
  <si>
    <t>00002114</t>
  </si>
  <si>
    <t>WH-CJ-CHILL - WH0010100851110111</t>
  </si>
  <si>
    <t>00003848</t>
  </si>
  <si>
    <t>10/02/2023</t>
  </si>
  <si>
    <t>WH-CJ-CHILL- WH0010100851120205</t>
  </si>
  <si>
    <t>00006283</t>
  </si>
  <si>
    <t>16/02/2023</t>
  </si>
  <si>
    <t>WH-CJ-CHILL - WH0010100851110208</t>
  </si>
  <si>
    <t>00008645</t>
  </si>
  <si>
    <t>24/02/2023</t>
  </si>
  <si>
    <t>WH-CJ-CHILL - WH0010100851110215</t>
  </si>
  <si>
    <t>00008646</t>
  </si>
  <si>
    <t>WH-CJ-CHILL - WH0010100851110219</t>
  </si>
  <si>
    <t>00008989</t>
  </si>
  <si>
    <t>WH-CJ-CHILL - VN008811109100851</t>
  </si>
  <si>
    <t>00008990</t>
  </si>
  <si>
    <t>WH-CJ-CHILL - VN0155260511100851</t>
  </si>
  <si>
    <t>00008991</t>
  </si>
  <si>
    <t>WH-CJ-CHILL - VN0049240511100851</t>
  </si>
  <si>
    <t>00010476</t>
  </si>
  <si>
    <t>02/03/2023</t>
  </si>
  <si>
    <t>WH-CJ-CHILL - WH0010100851110212</t>
  </si>
  <si>
    <t>00010477</t>
  </si>
  <si>
    <t>WH-CJ-CHILL - WH0010100851110222</t>
  </si>
  <si>
    <t>00011219</t>
  </si>
  <si>
    <t>WH-CJ-CHILL - WH0010100851150226</t>
  </si>
  <si>
    <t>00013158</t>
  </si>
  <si>
    <t>09/03/2023</t>
  </si>
  <si>
    <t>WH-CJ-CHILL -WH0010100851120305</t>
  </si>
  <si>
    <t>00013159</t>
  </si>
  <si>
    <t>WH-CJ-CHILL -WH0010100851110301</t>
  </si>
  <si>
    <t>00014838</t>
  </si>
  <si>
    <t>16/03/2023</t>
  </si>
  <si>
    <t>WH-CJ-CHILL - WH0010100851110308</t>
  </si>
  <si>
    <t>00015032</t>
  </si>
  <si>
    <t>WH-CJ-CHILL - WH001000851110312</t>
  </si>
  <si>
    <t>00016738</t>
  </si>
  <si>
    <t>23/03/2023</t>
  </si>
  <si>
    <t>WH-CJ-CHILL - WH0010100851110315</t>
  </si>
  <si>
    <t>00017505</t>
  </si>
  <si>
    <t>25/03/2023</t>
  </si>
  <si>
    <t>WH-CJ-CHILL - WH0010100851110319</t>
  </si>
  <si>
    <t>00018685</t>
  </si>
  <si>
    <t>30/03/2023</t>
  </si>
  <si>
    <t>WH-CJ-CHILL - WH0010100851100322</t>
  </si>
  <si>
    <t>00018756</t>
  </si>
  <si>
    <t>31/03/2023</t>
  </si>
  <si>
    <t>WH-CJ-CHILL - WH0010100851110326</t>
  </si>
  <si>
    <t>00020174</t>
  </si>
  <si>
    <t>00020476</t>
  </si>
  <si>
    <t>00022043</t>
  </si>
  <si>
    <t>00022145</t>
  </si>
  <si>
    <t>00023419</t>
  </si>
  <si>
    <t>00023574</t>
  </si>
  <si>
    <t>00025205</t>
  </si>
  <si>
    <t>00025206</t>
  </si>
  <si>
    <t>00028233</t>
  </si>
  <si>
    <t>00028234</t>
  </si>
  <si>
    <t>00028235</t>
  </si>
  <si>
    <t>00029767</t>
  </si>
  <si>
    <t>00029768</t>
  </si>
  <si>
    <t>00031423</t>
  </si>
  <si>
    <t>00031424</t>
  </si>
  <si>
    <t>00032647</t>
  </si>
  <si>
    <t>00000876</t>
  </si>
  <si>
    <t>00000890</t>
  </si>
  <si>
    <t>00026049</t>
  </si>
  <si>
    <t>00001068</t>
  </si>
  <si>
    <t>1C23TDV</t>
  </si>
  <si>
    <t>WH0010100851100329</t>
  </si>
  <si>
    <t>WH0010100851110402</t>
  </si>
  <si>
    <t>WH0010100851110405</t>
  </si>
  <si>
    <t>WH0010100851120409</t>
  </si>
  <si>
    <t>WH0010100851100412</t>
  </si>
  <si>
    <t>WH0010100851110416</t>
  </si>
  <si>
    <t>WH0010100851100419</t>
  </si>
  <si>
    <t>WH0010100851170423</t>
  </si>
  <si>
    <t>WH0010100851110430</t>
  </si>
  <si>
    <t>WH0010100851110503</t>
  </si>
  <si>
    <t>WH0010100851110507</t>
  </si>
  <si>
    <t>WH0010100851100510</t>
  </si>
  <si>
    <t>WH0010100851110514</t>
  </si>
  <si>
    <t>WH0010100851100517</t>
  </si>
  <si>
    <t>WH0010100851110521</t>
  </si>
  <si>
    <t>WH0010100851100524</t>
  </si>
  <si>
    <t>Hàng trả</t>
  </si>
  <si>
    <t>00034488</t>
  </si>
  <si>
    <t>10/06/2023</t>
  </si>
  <si>
    <t>00034489</t>
  </si>
  <si>
    <t>00034490</t>
  </si>
  <si>
    <t>00036138</t>
  </si>
  <si>
    <t>17/06/2023</t>
  </si>
  <si>
    <t>00036139</t>
  </si>
  <si>
    <t>00037615</t>
  </si>
  <si>
    <t>24/06/2023</t>
  </si>
  <si>
    <t>00037616</t>
  </si>
  <si>
    <t>00039063</t>
  </si>
  <si>
    <t>30/06/2023</t>
  </si>
  <si>
    <t>00039064</t>
  </si>
  <si>
    <t>00001639</t>
  </si>
  <si>
    <t>WH-CJ-CHILL - WH0010100851100531</t>
  </si>
  <si>
    <t>WH-CJ-CHILL - WH0010100851110528</t>
  </si>
  <si>
    <t>WH-CJ-CHILL - WH0010100851120604</t>
  </si>
  <si>
    <t>WH-CJ-CHILL - WH0010100851110607</t>
  </si>
  <si>
    <t>WH-CJ-CHILL - WH0010100851120611</t>
  </si>
  <si>
    <t>WH-CJ-CHILL - WH0010100851100614</t>
  </si>
  <si>
    <t>WH-CJ-CHILL - WH0010100851120618</t>
  </si>
  <si>
    <t>WH-CJ-CHILL - WH0010100851100621</t>
  </si>
  <si>
    <t>WH-CJ-CHILL - WH0010100851130625</t>
  </si>
  <si>
    <t>Diễn giải</t>
  </si>
  <si>
    <t>00000898</t>
  </si>
  <si>
    <t xml:space="preserve">Hóa đơn Hỗ trợ Quý I/2023 </t>
  </si>
  <si>
    <t>00000250</t>
  </si>
  <si>
    <t>Hàng trả tháng 2</t>
  </si>
  <si>
    <t>00000576</t>
  </si>
  <si>
    <t xml:space="preserve">Hàng trả Tháng 3 </t>
  </si>
  <si>
    <t>Số dư đầu kỳ</t>
  </si>
  <si>
    <t>TỔNG CỘNG</t>
  </si>
  <si>
    <t xml:space="preserve">BẢNG KÊ HOÁ ĐƠN </t>
  </si>
  <si>
    <t>Ngày chứng từ</t>
  </si>
  <si>
    <t xml:space="preserve">Hóa đơn chiết khấu Quý I/2023 </t>
  </si>
  <si>
    <t>Công ty GS25 thanh toán tiền hàng</t>
  </si>
  <si>
    <t>THEO DÕI CÔNG NỢ / CTY GS25 2023</t>
  </si>
  <si>
    <t>Nội dung</t>
  </si>
  <si>
    <t>Số tiền bán hàng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</si>
  <si>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</si>
  <si>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</si>
  <si>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</si>
  <si>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</si>
  <si>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</si>
  <si>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</si>
  <si>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Hỗ trợ Quý 1,2023</t>
  </si>
  <si>
    <t>CK quý 1,2023</t>
  </si>
  <si>
    <t>Bảng kê hóa đơn tháng 4</t>
  </si>
  <si>
    <t>Bảng kê hóa đơn tháng 5</t>
  </si>
  <si>
    <t>Bảng kê hóa đơn tháng 6</t>
  </si>
  <si>
    <t>Tổng bán hàng</t>
  </si>
  <si>
    <t>Hàng trả tháng 1</t>
  </si>
  <si>
    <t>Hàng trả tháng 3</t>
  </si>
  <si>
    <t>Hàng trả tháng 4</t>
  </si>
  <si>
    <t>Hàng trả tháng 5</t>
  </si>
  <si>
    <t>Hàng trả tháng 6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</si>
  <si>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</si>
  <si>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</si>
  <si>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</si>
  <si>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</si>
  <si>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</si>
  <si>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</si>
  <si>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Tổng đã thanh toán</t>
  </si>
  <si>
    <t xml:space="preserve">Dư nợ phải thu </t>
  </si>
  <si>
    <t>Thanh toán tháng 6</t>
  </si>
  <si>
    <t>Thanh toán tháng 7</t>
  </si>
  <si>
    <t>Thanh toán tháng 8</t>
  </si>
  <si>
    <t>Đã TT</t>
  </si>
  <si>
    <t>Period</t>
  </si>
  <si>
    <t>Trans. Date</t>
  </si>
  <si>
    <t>Transaction Reference</t>
  </si>
  <si>
    <t>Due Date</t>
  </si>
  <si>
    <t>T3.Payee/Payer</t>
  </si>
  <si>
    <t>Description</t>
  </si>
  <si>
    <t>Dept</t>
  </si>
  <si>
    <t>Debit</t>
  </si>
  <si>
    <t>Credit</t>
  </si>
  <si>
    <t>Invoice No</t>
  </si>
  <si>
    <t>Invoice date</t>
  </si>
  <si>
    <t>NCC NGỌC THƠM</t>
  </si>
  <si>
    <t>12/2022</t>
  </si>
  <si>
    <t>31/12/2022</t>
  </si>
  <si>
    <t>SJ2212-520</t>
  </si>
  <si>
    <t>25/01/2023</t>
  </si>
  <si>
    <t>100851</t>
  </si>
  <si>
    <t>Chi phí cho chương trình thẻ thành viên GS25 Viet Nam từ tháng 07/2022 - 09/2022</t>
  </si>
  <si>
    <t>01</t>
  </si>
  <si>
    <t>0002724</t>
  </si>
  <si>
    <t>Chi phí quảng cáo và khuyến mãi từ tháng 07/2022 - 09/2022</t>
  </si>
  <si>
    <t>Chi phí trưng bày từ tháng 07/2022 - 09/2022</t>
  </si>
  <si>
    <t>SJ2212-521</t>
  </si>
  <si>
    <t>Hỗ trợ vận chuyển từ tháng 07/2022 - 09/2022</t>
  </si>
  <si>
    <t>0002725</t>
  </si>
  <si>
    <t>01/2023</t>
  </si>
  <si>
    <t>SJ2301-150</t>
  </si>
  <si>
    <t>15/02/2023</t>
  </si>
  <si>
    <t>Chiết khấu từng cửa hàng, Chiết khấu ưu đãi không điều kiện từ tháng 07-09/2022 (theo doanh số)</t>
  </si>
  <si>
    <t>2022-3625</t>
  </si>
  <si>
    <t/>
  </si>
  <si>
    <t>03/2023</t>
  </si>
  <si>
    <t>10/03/2023</t>
  </si>
  <si>
    <t>SJ2303-106</t>
  </si>
  <si>
    <t>Chiết khấu ưu đãi có điều kiện từ tháng 01-12/2022 (theo doanh số)</t>
  </si>
  <si>
    <t>00013303</t>
  </si>
  <si>
    <t>SJ2303-107</t>
  </si>
  <si>
    <t>Chiết khấu từng cửa hàng, Chiết khấu ưu đãi không điều kiện từ tháng 10-12/2022 (theo doanh số)</t>
  </si>
  <si>
    <t>00013302</t>
  </si>
  <si>
    <t>SJ2303-157</t>
  </si>
  <si>
    <t>Chi phí cho chương trình thẻ thành viên của GS 25 Vietnam từ tháng 10/2022 - 12/2022 (Theo doanh số)</t>
  </si>
  <si>
    <t>0000464</t>
  </si>
  <si>
    <t>Chi phí quảng cáo và khuyến mại từ tháng 10/2022 - 12/2022 (Theo doanh số)</t>
  </si>
  <si>
    <t>Chi phí trưng bày từ tháng 10/2022 - 12/2022 (Theo doanh số)</t>
  </si>
  <si>
    <t>SJ2303-158</t>
  </si>
  <si>
    <t>Hỗ trợ vận chuyển từ tháng 10/2022 - 12/2022 (Theo doanh số)</t>
  </si>
  <si>
    <t>0000465</t>
  </si>
  <si>
    <t>04/2023</t>
  </si>
  <si>
    <t>27/04/2023</t>
  </si>
  <si>
    <t>SJ2304-204</t>
  </si>
  <si>
    <t>Chi phí cho chương trình thẻ thành viên của GS 25 Vietnam từ tháng 01/2023 - 03/2023 (Theo doanh số)</t>
  </si>
  <si>
    <t>0000898</t>
  </si>
  <si>
    <t>Chi phí quảng cáo và khuyến mại từ tháng 01/2023 - 03/2023 (Theo doanh số)</t>
  </si>
  <si>
    <t>Chi phí trưng bày từ tháng 01/2023 - 03/2023 (Theo doanh số)</t>
  </si>
  <si>
    <t>Hỗ trợ vận chuyển từ tháng 01/2023 - 03/2023 (Theo doanh số)</t>
  </si>
  <si>
    <t>05/2023</t>
  </si>
  <si>
    <t>23/05/2023</t>
  </si>
  <si>
    <t>SJ2305-093</t>
  </si>
  <si>
    <t>Chiết khấu ưu đãi không có điều kiện từ tháng 01-03/2023 (theo doanh số)</t>
  </si>
  <si>
    <t>10/05/2023</t>
  </si>
  <si>
    <t>28/12/2022</t>
  </si>
  <si>
    <t>AP2212-12971</t>
  </si>
  <si>
    <t>Xuất trả hàng NCC NGỌC THƠM - Thu hồi tháng 11.2022</t>
  </si>
  <si>
    <t>04</t>
  </si>
  <si>
    <t>0002481</t>
  </si>
  <si>
    <t>AP2212-13051</t>
  </si>
  <si>
    <t>Xuất trả hàng NCC NGỌC THƠM - Báo date tháng 10.2022</t>
  </si>
  <si>
    <t>0002488</t>
  </si>
  <si>
    <t>02/2023</t>
  </si>
  <si>
    <t>AP2302-04476</t>
  </si>
  <si>
    <t>Xuất trả hàng NCC NGỌC THƠM - THU HỒI T12.2022</t>
  </si>
  <si>
    <t>0000250</t>
  </si>
  <si>
    <t>21/03/2023</t>
  </si>
  <si>
    <t>AP2303-06817</t>
  </si>
  <si>
    <t>Xuất trả hàng NCC NGỌC THƠM - THU HỒI T1.2023</t>
  </si>
  <si>
    <t>0000576</t>
  </si>
  <si>
    <t>AP2304-06426</t>
  </si>
  <si>
    <t>Xuất trả hàng NCC NGỌC THƠM - BÁO DATE TỒN ĐỘNG 2022</t>
  </si>
  <si>
    <t>0000876</t>
  </si>
  <si>
    <t>AP2304-06440</t>
  </si>
  <si>
    <t>Xuất trả hàng NCC NGỌC THƠM - THU HỒI T2.2023</t>
  </si>
  <si>
    <t>0000890</t>
  </si>
  <si>
    <t>18/05/2023</t>
  </si>
  <si>
    <t>AP2305-01643</t>
  </si>
  <si>
    <t>Xuất trả hàng NCC NGỌC THƠM - THU HỒI T3. 2023</t>
  </si>
  <si>
    <t>0001068</t>
  </si>
  <si>
    <t>06/2023</t>
  </si>
  <si>
    <t>29/06/2023</t>
  </si>
  <si>
    <t>AP2306-05488</t>
  </si>
  <si>
    <t>Xuất trả hàng NCC NGỌC THƠM - THU HỒI T4. 2023</t>
  </si>
  <si>
    <t>0001639</t>
  </si>
  <si>
    <t>11/2022</t>
  </si>
  <si>
    <t>29/11/2022</t>
  </si>
  <si>
    <t>AP2211-17818</t>
  </si>
  <si>
    <t>09/01/2023</t>
  </si>
  <si>
    <t>Nhập hàng cho WH0010 - NCC VÀ DỊCH VỤ NGỌC THƠM</t>
  </si>
  <si>
    <t>WH0010</t>
  </si>
  <si>
    <t>00052670</t>
  </si>
  <si>
    <t>25/11/2022</t>
  </si>
  <si>
    <t>AP2211-17819</t>
  </si>
  <si>
    <t>00052669</t>
  </si>
  <si>
    <t>AP2211-17820</t>
  </si>
  <si>
    <t>00052668</t>
  </si>
  <si>
    <t>06/12/2022</t>
  </si>
  <si>
    <t>AP2212-00282</t>
  </si>
  <si>
    <t>15/01/2023</t>
  </si>
  <si>
    <t>00053801</t>
  </si>
  <si>
    <t>01/12/2022</t>
  </si>
  <si>
    <t>08/12/2022</t>
  </si>
  <si>
    <t>AP2212-01558</t>
  </si>
  <si>
    <t>22/01/2023</t>
  </si>
  <si>
    <t>00055042</t>
  </si>
  <si>
    <t>12/12/2022</t>
  </si>
  <si>
    <t>AP2212-02319</t>
  </si>
  <si>
    <t>00055041</t>
  </si>
  <si>
    <t>15/12/2022</t>
  </si>
  <si>
    <t>AP2212-03953</t>
  </si>
  <si>
    <t>28/01/2023</t>
  </si>
  <si>
    <t>00055505</t>
  </si>
  <si>
    <t>14/12/2022</t>
  </si>
  <si>
    <t>AP2212-03954</t>
  </si>
  <si>
    <t>00055504</t>
  </si>
  <si>
    <t>22/12/2022</t>
  </si>
  <si>
    <t>AP2212-06497</t>
  </si>
  <si>
    <t>00056004</t>
  </si>
  <si>
    <t>17/12/2022</t>
  </si>
  <si>
    <t>AP2212-06498</t>
  </si>
  <si>
    <t>04/02/2023</t>
  </si>
  <si>
    <t>00056260</t>
  </si>
  <si>
    <t>21/12/2022</t>
  </si>
  <si>
    <t>AP2212-06563</t>
  </si>
  <si>
    <t>Nhập hàng cho KDC Hiệp Thành - NCC NGỌC THƠM</t>
  </si>
  <si>
    <t>VN0154</t>
  </si>
  <si>
    <t>00056278</t>
  </si>
  <si>
    <t>AP2212-14032</t>
  </si>
  <si>
    <t>07/02/2023</t>
  </si>
  <si>
    <t>00056838</t>
  </si>
  <si>
    <t>24/12/2022</t>
  </si>
  <si>
    <t>AP2212-14033</t>
  </si>
  <si>
    <t>00056994</t>
  </si>
  <si>
    <t>27/12/2022</t>
  </si>
  <si>
    <t>AP2212-14034</t>
  </si>
  <si>
    <t>12/02/2023</t>
  </si>
  <si>
    <t>00057180</t>
  </si>
  <si>
    <t>29/12/2022</t>
  </si>
  <si>
    <t>AP2212-14035</t>
  </si>
  <si>
    <t>14/02/2023</t>
  </si>
  <si>
    <t>00057827</t>
  </si>
  <si>
    <t>AP2301-07567</t>
  </si>
  <si>
    <t>20/02/2023</t>
  </si>
  <si>
    <t>AP2301-07568</t>
  </si>
  <si>
    <t>Nhập hàng cho VN0146 - NCC VÀ DỊCH VỤ NGỌC THƠM</t>
  </si>
  <si>
    <t>VN0146</t>
  </si>
  <si>
    <t>AP2301-07594</t>
  </si>
  <si>
    <t>Nhập hàng cho VN0015 - NCC VÀ DỊCH VỤ NGỌC THƠM</t>
  </si>
  <si>
    <t>VN0015</t>
  </si>
  <si>
    <t>AP2301-07998</t>
  </si>
  <si>
    <t>17/03/2023</t>
  </si>
  <si>
    <t>AP2301-07999</t>
  </si>
  <si>
    <t>AP2301-08000</t>
  </si>
  <si>
    <t>AP2302-03730</t>
  </si>
  <si>
    <t>27/03/2023</t>
  </si>
  <si>
    <t>23/02/2023</t>
  </si>
  <si>
    <t>AP2302-05554</t>
  </si>
  <si>
    <t>08/04/2023</t>
  </si>
  <si>
    <t>00015019</t>
  </si>
  <si>
    <t>30/05/2022</t>
  </si>
  <si>
    <t>AP2302-05555</t>
  </si>
  <si>
    <t>Nhập hàng cho VN0017 - NCC VÀ DỊCH VỤ NGỌC THƠM</t>
  </si>
  <si>
    <t>VN0017</t>
  </si>
  <si>
    <t>00015012</t>
  </si>
  <si>
    <t>AP2302-05556</t>
  </si>
  <si>
    <t>Cửa hàng VN0081 chưa receiving - NCC VÀ DỊCH VỤ NGỌC THƠM</t>
  </si>
  <si>
    <t>VN0081</t>
  </si>
  <si>
    <t>00014789</t>
  </si>
  <si>
    <t>AP2302-05557</t>
  </si>
  <si>
    <t>Nhập hàng cho VN0038 - NCC VÀ DỊCH VỤ NGỌC THƠM</t>
  </si>
  <si>
    <t>VN0038</t>
  </si>
  <si>
    <t>00015137</t>
  </si>
  <si>
    <t>31/05/2022</t>
  </si>
  <si>
    <t>AP2302-05558</t>
  </si>
  <si>
    <t>Nhập hàng cho VN0186 - NCC VÀ DỊCH VỤ NGỌC THƠM</t>
  </si>
  <si>
    <t>VN0186</t>
  </si>
  <si>
    <t>00046856</t>
  </si>
  <si>
    <t>08/10/2022</t>
  </si>
  <si>
    <t>AP2302-05559</t>
  </si>
  <si>
    <t>Nhập hàng cho VN0020 - NCC VÀ DỊCH VỤ NGỌC THƠM</t>
  </si>
  <si>
    <t>VN0020</t>
  </si>
  <si>
    <t>00046847</t>
  </si>
  <si>
    <t>AP2302-05560</t>
  </si>
  <si>
    <t>Nhập hàng cho VN0126 - NCC VÀ DỊCH VỤ NGỌC THƠM</t>
  </si>
  <si>
    <t>VN0126</t>
  </si>
  <si>
    <t>00046890</t>
  </si>
  <si>
    <t>AP2302-05561</t>
  </si>
  <si>
    <t>Nhập hàng cho VN0129 - NCC VÀ DỊCH VỤ NGỌC THƠM</t>
  </si>
  <si>
    <t>VN0129</t>
  </si>
  <si>
    <t>00046858</t>
  </si>
  <si>
    <t>AP2302-05562</t>
  </si>
  <si>
    <t>Nhập hàng cho VN0176 - NCC VÀ DỊCH VỤ NGỌC THƠM</t>
  </si>
  <si>
    <t>VN0176</t>
  </si>
  <si>
    <t>00046854</t>
  </si>
  <si>
    <t>AP2302-05563</t>
  </si>
  <si>
    <t>Nhập hàng cho VN0102 - NCC VÀ DỊCH VỤ NGỌC THƠM</t>
  </si>
  <si>
    <t>VN0102</t>
  </si>
  <si>
    <t>00046849</t>
  </si>
  <si>
    <t>AP2302-05564</t>
  </si>
  <si>
    <t>Nhập hàng cho VN0181 - NCC VÀ DỊCH VỤ NGỌC THƠM</t>
  </si>
  <si>
    <t>VN0181</t>
  </si>
  <si>
    <t>00046859</t>
  </si>
  <si>
    <t>AP2302-05565</t>
  </si>
  <si>
    <t>Nhập hàng cho VN0174 - NCC VÀ DỊCH VỤ NGỌC THƠM</t>
  </si>
  <si>
    <t>VN0174</t>
  </si>
  <si>
    <t>00046851</t>
  </si>
  <si>
    <t>AP2302-05566</t>
  </si>
  <si>
    <t>Nhập hàng cho VN0005 - NCC VÀ DỊCH VỤ NGỌC THƠM</t>
  </si>
  <si>
    <t>VN0005</t>
  </si>
  <si>
    <t>00046848</t>
  </si>
  <si>
    <t>AP2302-05567</t>
  </si>
  <si>
    <t>Nhập hàng cho VN0153 - NCC VÀ DỊCH VỤ NGỌC THƠM</t>
  </si>
  <si>
    <t>VN0153</t>
  </si>
  <si>
    <t>00046888</t>
  </si>
  <si>
    <t>AP2302-05568</t>
  </si>
  <si>
    <t>Nhập hàng cho VN0155 - NCC VÀ DỊCH VỤ NGỌC THƠM</t>
  </si>
  <si>
    <t>VN0155</t>
  </si>
  <si>
    <t>00046889</t>
  </si>
  <si>
    <t>AP2302-05569</t>
  </si>
  <si>
    <t>Nhập hàng cho VN0034 - NCC VÀ DỊCH VỤ NGỌC THƠM</t>
  </si>
  <si>
    <t>VN0034</t>
  </si>
  <si>
    <t>00046892</t>
  </si>
  <si>
    <t>AP2302-05570</t>
  </si>
  <si>
    <t>Nhập hàng cho VN0031 - NCC VÀ DỊCH VỤ NGỌC THƠM</t>
  </si>
  <si>
    <t>VN0031</t>
  </si>
  <si>
    <t>00046891</t>
  </si>
  <si>
    <t>AP2302-05571</t>
  </si>
  <si>
    <t>Nhập hàng cho VN0066 - NCC VÀ DỊCH VỤ NGỌC THƠM</t>
  </si>
  <si>
    <t>VN0066</t>
  </si>
  <si>
    <t>00046899</t>
  </si>
  <si>
    <t>AP2302-05572</t>
  </si>
  <si>
    <t>Nhập hàng cho VN0003 - NCC VÀ DỊCH VỤ NGỌC THƠM</t>
  </si>
  <si>
    <t>VN0003</t>
  </si>
  <si>
    <t>00046893</t>
  </si>
  <si>
    <t>AP2302-05573</t>
  </si>
  <si>
    <t>Nhập hàng cho VN0076 - NCC VÀ DỊCH VỤ NGỌC THƠM</t>
  </si>
  <si>
    <t>VN0076</t>
  </si>
  <si>
    <t>00046897</t>
  </si>
  <si>
    <t>AP2302-05574</t>
  </si>
  <si>
    <t>Nhập hàng cho VN0138 - NCC VÀ DỊCH VỤ NGỌC THƠM</t>
  </si>
  <si>
    <t>VN0138</t>
  </si>
  <si>
    <t>00046903</t>
  </si>
  <si>
    <t>AP2302-05575</t>
  </si>
  <si>
    <t>Nhập hàng cho VN0072 - NCC VÀ DỊCH VỤ NGỌC THƠM</t>
  </si>
  <si>
    <t>VN0072</t>
  </si>
  <si>
    <t>00046902</t>
  </si>
  <si>
    <t>AP2302-05576</t>
  </si>
  <si>
    <t>Nhập hàng cho VN0068 - NCC VÀ DỊCH VỤ NGỌC THƠM</t>
  </si>
  <si>
    <t>VN0068</t>
  </si>
  <si>
    <t>00046900</t>
  </si>
  <si>
    <t>AP2302-05577</t>
  </si>
  <si>
    <t>Nhập hàng cho VN0173 - NCC VÀ DỊCH VỤ NGỌC THƠM</t>
  </si>
  <si>
    <t>VN0173</t>
  </si>
  <si>
    <t>00046904</t>
  </si>
  <si>
    <t>AP2302-05578</t>
  </si>
  <si>
    <t>Nhập hàng cho VN0028 - NCC VÀ DỊCH VỤ NGỌC THƠM</t>
  </si>
  <si>
    <t>VN0028</t>
  </si>
  <si>
    <t>00046895</t>
  </si>
  <si>
    <t>AP2302-05579</t>
  </si>
  <si>
    <t>Nhập hàng cho VN0190 - NCC VÀ DỊCH VỤ NGỌC THƠM</t>
  </si>
  <si>
    <t>VN0190</t>
  </si>
  <si>
    <t>00046905</t>
  </si>
  <si>
    <t>AP2302-05580</t>
  </si>
  <si>
    <t>Nhập hàng cho VN0062 - NCC VÀ DỊCH VỤ NGỌC THƠM</t>
  </si>
  <si>
    <t>VN0062</t>
  </si>
  <si>
    <t>00046844</t>
  </si>
  <si>
    <t>AP2302-05581</t>
  </si>
  <si>
    <t>Nhập hàng cho VN0150 - NCC VÀ DỊCH VỤ NGỌC THƠM</t>
  </si>
  <si>
    <t>VN0150</t>
  </si>
  <si>
    <t>00046867</t>
  </si>
  <si>
    <t>AP2302-05585</t>
  </si>
  <si>
    <t>Nhập hàng cho VN0121 - NCC VÀ DỊCH VỤ NGỌC THƠM</t>
  </si>
  <si>
    <t>VN0121</t>
  </si>
  <si>
    <t>00014837</t>
  </si>
  <si>
    <t>AP2302-05586</t>
  </si>
  <si>
    <t>AP2302-05587</t>
  </si>
  <si>
    <t>Nhập hàng cho VN0098 - NCC VÀ DỊCH VỤ NGỌC THƠM</t>
  </si>
  <si>
    <t>VN0098</t>
  </si>
  <si>
    <t>00014866</t>
  </si>
  <si>
    <t>AP2302-05588</t>
  </si>
  <si>
    <t>Nhập hàng cho VN0111 - NCC VÀ DỊCH VỤ NGỌC THƠM</t>
  </si>
  <si>
    <t>VN0111</t>
  </si>
  <si>
    <t>00014836</t>
  </si>
  <si>
    <t>AP2302-05589</t>
  </si>
  <si>
    <t>Nhập hàng cho VN0037 - NCC VÀ DỊCH VỤ NGỌC THƠM</t>
  </si>
  <si>
    <t>VN0037</t>
  </si>
  <si>
    <t>00014795</t>
  </si>
  <si>
    <t>AP2302-05590</t>
  </si>
  <si>
    <t>Nhập hàng cho VN0149 - NCC VÀ DỊCH VỤ NGỌC THƠM</t>
  </si>
  <si>
    <t>VN0149</t>
  </si>
  <si>
    <t>00014792</t>
  </si>
  <si>
    <t>25/02/2023</t>
  </si>
  <si>
    <t>AP2302-06007</t>
  </si>
  <si>
    <t>10/04/2023</t>
  </si>
  <si>
    <t>AP2302-06008</t>
  </si>
  <si>
    <t>AP2302-06009</t>
  </si>
  <si>
    <t>Nhập hàng cho VN0088 - NCC VÀ DỊCH VỤ NGỌC THƠM</t>
  </si>
  <si>
    <t>VN0088</t>
  </si>
  <si>
    <t>AP2302-06010</t>
  </si>
  <si>
    <t>AP2302-06011</t>
  </si>
  <si>
    <t>Nhập hàng cho VN0049 - NCC VÀ DỊCH VỤ NGỌC THƠM</t>
  </si>
  <si>
    <t>VN0049</t>
  </si>
  <si>
    <t>11/03/2023</t>
  </si>
  <si>
    <t>AP2303-01083</t>
  </si>
  <si>
    <t>21/04/2023</t>
  </si>
  <si>
    <t>AP2303-01084</t>
  </si>
  <si>
    <t>23/04/2023</t>
  </si>
  <si>
    <t>20/03/2023</t>
  </si>
  <si>
    <t>AP2303-06019</t>
  </si>
  <si>
    <t>30/04/2023</t>
  </si>
  <si>
    <t>AP2303-06020</t>
  </si>
  <si>
    <t>BẢNG KÊ HÓA ĐƠN, CHỨNG TỪ HÀNG HÓA, DỊCH VỤ BÁN RA (MẪU QUẢN TRỊ)</t>
  </si>
  <si>
    <t>Tháng 7 năm 2023</t>
  </si>
  <si>
    <t>Ngày hóa đơn</t>
  </si>
  <si>
    <t>Ký hiệu HĐ</t>
  </si>
  <si>
    <t>Tên người mua</t>
  </si>
  <si>
    <t>Mã số thuế người mua</t>
  </si>
  <si>
    <t>Doanh số bán chưa có thuế GTGT</t>
  </si>
  <si>
    <t>Thuế suất</t>
  </si>
  <si>
    <t>Tổng cộng</t>
  </si>
  <si>
    <t>00039569</t>
  </si>
  <si>
    <t>WH0010100851110628</t>
  </si>
  <si>
    <t>0314658576</t>
  </si>
  <si>
    <t>8%</t>
  </si>
  <si>
    <t>00040813</t>
  </si>
  <si>
    <t>WH0010100851110702</t>
  </si>
  <si>
    <t>00042210</t>
  </si>
  <si>
    <t>WH0010100851110705</t>
  </si>
  <si>
    <t>00042211</t>
  </si>
  <si>
    <t>WH0010100851110709</t>
  </si>
  <si>
    <t>00043770</t>
  </si>
  <si>
    <t>WH0010100851100712</t>
  </si>
  <si>
    <t>00043771</t>
  </si>
  <si>
    <t>WH0010100851120716</t>
  </si>
  <si>
    <t>00045285</t>
  </si>
  <si>
    <t>WH0010100851110719</t>
  </si>
  <si>
    <t>00045299</t>
  </si>
  <si>
    <t>WH0010100851120723</t>
  </si>
  <si>
    <t>00045348</t>
  </si>
  <si>
    <t>WH0010100851110726 ( KM GÀ HUN KHÓI 300G  VÀ TAI HEO MUỐI  200G MỖI LOẠI 15% )</t>
  </si>
  <si>
    <t>Bảng kê hóa đơn tháng 7</t>
  </si>
  <si>
    <t>07/2023</t>
  </si>
  <si>
    <t>21/07/2023</t>
  </si>
  <si>
    <t>SJ2307-056</t>
  </si>
  <si>
    <t>Bổ sung thuế VAT chiết khấu thương mại  từ tháng 01-06/2022 (theo doanh số)</t>
  </si>
  <si>
    <t>00042289</t>
  </si>
  <si>
    <t>17/07/2023</t>
  </si>
  <si>
    <t>SJ2307-057</t>
  </si>
  <si>
    <t>Bổ sung thuế VAT chiết khấu thương mại  từ tháng 07-09/2022 (theo doanh số)</t>
  </si>
  <si>
    <t>00042294</t>
  </si>
  <si>
    <t>AP2303-06015</t>
  </si>
  <si>
    <t>02/05/2023</t>
  </si>
  <si>
    <t>AP2303-06016</t>
  </si>
  <si>
    <t>AP2303-06017</t>
  </si>
  <si>
    <t>AP2303-06018</t>
  </si>
  <si>
    <t>AP2303-07938</t>
  </si>
  <si>
    <t>07/05/2023</t>
  </si>
  <si>
    <t>AP2303-07939</t>
  </si>
  <si>
    <t>09/05/2023</t>
  </si>
  <si>
    <t>AP2303-09218</t>
  </si>
  <si>
    <t>14/05/2023</t>
  </si>
  <si>
    <t>AP2303-09219</t>
  </si>
  <si>
    <t>AP2303-10987</t>
  </si>
  <si>
    <t>15/05/2023</t>
  </si>
  <si>
    <t>07/04/2023</t>
  </si>
  <si>
    <t>AP2304-00102</t>
  </si>
  <si>
    <t>21/05/2023</t>
  </si>
  <si>
    <t>06/04/2023</t>
  </si>
  <si>
    <t>AP2304-00877</t>
  </si>
  <si>
    <t>19/04/2023</t>
  </si>
  <si>
    <t>AP2304-02660</t>
  </si>
  <si>
    <t>29/05/2023</t>
  </si>
  <si>
    <t>14/04/2023</t>
  </si>
  <si>
    <t>25/04/2023</t>
  </si>
  <si>
    <t>AP2304-06124</t>
  </si>
  <si>
    <t>09/06/2023</t>
  </si>
  <si>
    <t>13/04/2023</t>
  </si>
  <si>
    <t>AP2304-06125</t>
  </si>
  <si>
    <t>04/06/2023</t>
  </si>
  <si>
    <t>20/04/2023</t>
  </si>
  <si>
    <t>AP2304-06126</t>
  </si>
  <si>
    <t>08/06/2023</t>
  </si>
  <si>
    <t>24/04/2023</t>
  </si>
  <si>
    <t>28/04/2023</t>
  </si>
  <si>
    <t>AP2304-06402</t>
  </si>
  <si>
    <t>12/06/2023</t>
  </si>
  <si>
    <t>AP2304-06403</t>
  </si>
  <si>
    <t>22/05/2023</t>
  </si>
  <si>
    <t>AP2305-01884</t>
  </si>
  <si>
    <t>27/06/2023</t>
  </si>
  <si>
    <t>13/05/2023</t>
  </si>
  <si>
    <t>AP2305-01885</t>
  </si>
  <si>
    <t>AP2305-01886</t>
  </si>
  <si>
    <t>AP2305-01887</t>
  </si>
  <si>
    <t>03/07/2023</t>
  </si>
  <si>
    <t>19/05/2023</t>
  </si>
  <si>
    <t>AP2305-01888</t>
  </si>
  <si>
    <t>28/05/2023</t>
  </si>
  <si>
    <t>AP2305-05368</t>
  </si>
  <si>
    <t>11/07/2023</t>
  </si>
  <si>
    <t>27/05/2023</t>
  </si>
  <si>
    <t>AP2305-05369</t>
  </si>
  <si>
    <t>31/05/2023</t>
  </si>
  <si>
    <t>AP2305-07662</t>
  </si>
  <si>
    <t>15/07/2023</t>
  </si>
  <si>
    <t>14/06/2023</t>
  </si>
  <si>
    <t>AP2306-00423</t>
  </si>
  <si>
    <t>25/07/2023</t>
  </si>
  <si>
    <t>AP2306-00424</t>
  </si>
  <si>
    <t>AP2306-00425</t>
  </si>
  <si>
    <t>26/06/2023</t>
  </si>
  <si>
    <t>AP2306-02268</t>
  </si>
  <si>
    <t>01/08/2023</t>
  </si>
  <si>
    <t>AP2306-02269</t>
  </si>
  <si>
    <t>AP2306-02270</t>
  </si>
  <si>
    <t>08/08/2023</t>
  </si>
  <si>
    <t>AP2306-02271</t>
  </si>
  <si>
    <t>Bsung Thuế Ck 1-9,2022</t>
  </si>
  <si>
    <t>Đã TT T8</t>
  </si>
  <si>
    <t>Tháng 8 năm 2023</t>
  </si>
  <si>
    <t xml:space="preserve">Tổng cộng </t>
  </si>
  <si>
    <t>00046793</t>
  </si>
  <si>
    <t>WH0010100851120730</t>
  </si>
  <si>
    <t>00048259</t>
  </si>
  <si>
    <t>GS25  WH0010100851100802 ( KM TAI HEO 200G VÀ GÀ MUỐI HUN KHÓI 300G)</t>
  </si>
  <si>
    <t>00048260</t>
  </si>
  <si>
    <t>WH0010100851110806</t>
  </si>
  <si>
    <t>00049778</t>
  </si>
  <si>
    <t>WH0010100851100809</t>
  </si>
  <si>
    <t>00049779</t>
  </si>
  <si>
    <t>WH0010100851120813</t>
  </si>
  <si>
    <t>00051420</t>
  </si>
  <si>
    <t>WH0010100851120820</t>
  </si>
  <si>
    <t>00053121</t>
  </si>
  <si>
    <t>WH0010100851100823</t>
  </si>
  <si>
    <t>00053122</t>
  </si>
  <si>
    <t>WH0010100851150827</t>
  </si>
  <si>
    <t>Bảng kê hóa đơn tháng 8</t>
  </si>
  <si>
    <t>CK quý 2,2023</t>
  </si>
  <si>
    <t>Hỗ trợ Quý 2,2023</t>
  </si>
  <si>
    <t>Truy thu hỗ trợ vận chuyển 1,2023</t>
  </si>
  <si>
    <t>Bảng kê hóa đơn tháng 9</t>
  </si>
  <si>
    <t>Hàng trả tháng 9</t>
  </si>
  <si>
    <t>Tháng 9 năm 2023</t>
  </si>
  <si>
    <t>00054695</t>
  </si>
  <si>
    <t>WH0010100851150830</t>
  </si>
  <si>
    <t>00054696</t>
  </si>
  <si>
    <t>WH0010100851120903</t>
  </si>
  <si>
    <t>00054734</t>
  </si>
  <si>
    <t>WH0010100851110906</t>
  </si>
  <si>
    <t>00057671</t>
  </si>
  <si>
    <t>WH0010100851120910</t>
  </si>
  <si>
    <t>00057672</t>
  </si>
  <si>
    <t>WH0010100851100913</t>
  </si>
  <si>
    <t>00057673</t>
  </si>
  <si>
    <t>WH0010100851120917</t>
  </si>
  <si>
    <t>00057675</t>
  </si>
  <si>
    <t>WH0010100851110920</t>
  </si>
  <si>
    <t>00059171</t>
  </si>
  <si>
    <t>WH0010100851120924</t>
  </si>
  <si>
    <t>00059216</t>
  </si>
  <si>
    <t>WH0010100851110927</t>
  </si>
  <si>
    <t>Số dòng = 9</t>
  </si>
  <si>
    <t>00050005</t>
  </si>
  <si>
    <t>Chiết khấu không điều kiện quý II,2023</t>
  </si>
  <si>
    <t>00002160</t>
  </si>
  <si>
    <t>Hỗ trợ Quý II.2023</t>
  </si>
  <si>
    <t>00002105</t>
  </si>
  <si>
    <t>Truy thu hỗ trợ vận chuyển Quý I.2023</t>
  </si>
  <si>
    <t>Đến ngày 30/09/2023</t>
  </si>
  <si>
    <t>Tháng 10 năm 2023</t>
  </si>
  <si>
    <t>00060812</t>
  </si>
  <si>
    <t>WH0010100851121001</t>
  </si>
  <si>
    <t>00060813</t>
  </si>
  <si>
    <t>WH0010100851111004</t>
  </si>
  <si>
    <t>00062040</t>
  </si>
  <si>
    <t>WH0010100851121008</t>
  </si>
  <si>
    <t>00062041</t>
  </si>
  <si>
    <t>WH0010100851111011</t>
  </si>
  <si>
    <t>00063597</t>
  </si>
  <si>
    <t>WH0010085123121015</t>
  </si>
  <si>
    <t>00063614</t>
  </si>
  <si>
    <t>WH0010085123121018</t>
  </si>
  <si>
    <t>00065091</t>
  </si>
  <si>
    <t>WH0010085123151022</t>
  </si>
  <si>
    <t>00065109</t>
  </si>
  <si>
    <t>WH0010085123111025</t>
  </si>
  <si>
    <t>00065233</t>
  </si>
  <si>
    <t>WH0010085123131029</t>
  </si>
  <si>
    <t>Bảng kê hóa đơn tháng 10</t>
  </si>
  <si>
    <t>Thanh toán tháng 10</t>
  </si>
  <si>
    <t>08/2023</t>
  </si>
  <si>
    <t>11/08/2023</t>
  </si>
  <si>
    <t>SJ2308-041</t>
  </si>
  <si>
    <t>Thu bổ sung Hỗ trợ vận chuyển  từ tháng 01/2023 đến tháng 03/2023 (TDT)</t>
  </si>
  <si>
    <t>0002105</t>
  </si>
  <si>
    <t>SJ2308-096</t>
  </si>
  <si>
    <t>Chi phí cho chương trình thẻ thành viên của GS 25 Vietnam ,Chi phí quảng cáo và khuyến mãi ,Chi phí trưng bày ,Hỗ trợ vận chuyển  từ tháng 04/2023 đến tháng 06/2023 (TDT)</t>
  </si>
  <si>
    <t>0002160</t>
  </si>
  <si>
    <t>24/08/2023</t>
  </si>
  <si>
    <t>SJ2308-466</t>
  </si>
  <si>
    <t>05/09/2023</t>
  </si>
  <si>
    <t>Chiết khấu thương mại từ tháng 04-06/2023 (theo doanh số)</t>
  </si>
  <si>
    <t>23/08/2023</t>
  </si>
  <si>
    <t>09/2023</t>
  </si>
  <si>
    <t>30/09/2023</t>
  </si>
  <si>
    <t>AP2309-02109</t>
  </si>
  <si>
    <t>05/10/2023</t>
  </si>
  <si>
    <t>Xuất trả hàng NCC NGỌC THƠM - THU HỒI T5.2023</t>
  </si>
  <si>
    <t>0002749</t>
  </si>
  <si>
    <t>AP2306-05018</t>
  </si>
  <si>
    <t>14/08/2023</t>
  </si>
  <si>
    <t>AP2306-05019</t>
  </si>
  <si>
    <t>24/07/2023</t>
  </si>
  <si>
    <t>AP2307-01530</t>
  </si>
  <si>
    <t>05/07/2023</t>
  </si>
  <si>
    <t>AP2307-01531</t>
  </si>
  <si>
    <t>27/08/2023</t>
  </si>
  <si>
    <t>08/07/2023</t>
  </si>
  <si>
    <t>AP2307-01532</t>
  </si>
  <si>
    <t>03/09/2023</t>
  </si>
  <si>
    <t>AP2307-01533</t>
  </si>
  <si>
    <t>AP2307-01534</t>
  </si>
  <si>
    <t>10/09/2023</t>
  </si>
  <si>
    <t>22/07/2023</t>
  </si>
  <si>
    <t>AP2307-01535</t>
  </si>
  <si>
    <t>31/07/2023</t>
  </si>
  <si>
    <t>AP2307-06392</t>
  </si>
  <si>
    <t>17/09/2023</t>
  </si>
  <si>
    <t>29/07/2023</t>
  </si>
  <si>
    <t>31/08/2023</t>
  </si>
  <si>
    <t>AP2308-07807</t>
  </si>
  <si>
    <t>AP2307-06393</t>
  </si>
  <si>
    <t>19/09/2023</t>
  </si>
  <si>
    <t>22/08/2023</t>
  </si>
  <si>
    <t>AP2308-03978</t>
  </si>
  <si>
    <t>24/09/2023</t>
  </si>
  <si>
    <t>05/08/2023</t>
  </si>
  <si>
    <t>AP2308-03979</t>
  </si>
  <si>
    <t>01/10/2023</t>
  </si>
  <si>
    <t>12/08/2023</t>
  </si>
  <si>
    <t>AP2308-03980</t>
  </si>
  <si>
    <t>AP2308-03981</t>
  </si>
  <si>
    <t>08/10/2023</t>
  </si>
  <si>
    <t>19/08/2023</t>
  </si>
  <si>
    <t>AP2308-03982</t>
  </si>
  <si>
    <t>AP2308-07808</t>
  </si>
  <si>
    <t>15/10/2023</t>
  </si>
  <si>
    <t>26/08/2023</t>
  </si>
  <si>
    <t>Đã TT T10</t>
  </si>
  <si>
    <t>ĐÃ TT T10</t>
  </si>
  <si>
    <t>Hàng trả tháng 10</t>
  </si>
  <si>
    <t>Tháng 11 năm 2023</t>
  </si>
  <si>
    <t>Địa chỉ</t>
  </si>
  <si>
    <t>Mã số thuế</t>
  </si>
  <si>
    <t>Người mua hàng</t>
  </si>
  <si>
    <t>Tổng tiền hàng</t>
  </si>
  <si>
    <t>Tiền chiết khấu</t>
  </si>
  <si>
    <t>00066568</t>
  </si>
  <si>
    <t>04/11/2023</t>
  </si>
  <si>
    <t>138-142 Hai Bà Trưng, Phường Đa Kao, Quận 1, Thành phố Hồ Chí Minh, Việt Nam</t>
  </si>
  <si>
    <t>WH-CJ-CHILL - WH0010085123111101</t>
  </si>
  <si>
    <t>00067947</t>
  </si>
  <si>
    <t>11/11/2023</t>
  </si>
  <si>
    <t>WH-CJ-CHILL - WH0010085123131105</t>
  </si>
  <si>
    <t>00069563</t>
  </si>
  <si>
    <t>18/11/2023</t>
  </si>
  <si>
    <t>WH-CJ-CHILL - WH0010085123111108</t>
  </si>
  <si>
    <t>00069564</t>
  </si>
  <si>
    <t>WH-CJ-CHILL - WH0010085123121112</t>
  </si>
  <si>
    <t>00071511</t>
  </si>
  <si>
    <t>25/11/2023</t>
  </si>
  <si>
    <t>WH-CJ-CHILL - WH0010085123111115</t>
  </si>
  <si>
    <t>00071512</t>
  </si>
  <si>
    <t>WH-CJ-CHILL - WH0010085123121119</t>
  </si>
  <si>
    <t>00071540</t>
  </si>
  <si>
    <t>WH-CJ-CHILL - WH0010085123111122</t>
  </si>
  <si>
    <t>00072794</t>
  </si>
  <si>
    <t>30/11/2023</t>
  </si>
  <si>
    <t>WH-CJ-CHILL - WH0010085123121126</t>
  </si>
  <si>
    <t>11/2023</t>
  </si>
  <si>
    <t>07/11/2023</t>
  </si>
  <si>
    <t>AP2311-00232</t>
  </si>
  <si>
    <t>15/11/2023</t>
  </si>
  <si>
    <t>Xuất trả hàng NCC NGỌC THƠM - THU HỒI T7.2023</t>
  </si>
  <si>
    <t>0003186</t>
  </si>
  <si>
    <t>AP2311-00233</t>
  </si>
  <si>
    <t>Xuất trả hàng NCC NGỌC THƠM - THU HỒI T6.2023</t>
  </si>
  <si>
    <t>0003187</t>
  </si>
  <si>
    <t>AP2311-00234</t>
  </si>
  <si>
    <t>Xuất trả hàng NCC NGỌC THƠM - THU HỒI T8.2023</t>
  </si>
  <si>
    <t>0003188</t>
  </si>
  <si>
    <t>AP2308-07809</t>
  </si>
  <si>
    <t>20/10/2023</t>
  </si>
  <si>
    <t>15/09/2023</t>
  </si>
  <si>
    <t>AP2309-00691</t>
  </si>
  <si>
    <t>29/10/2023</t>
  </si>
  <si>
    <t>09/09/2023</t>
  </si>
  <si>
    <t>AP2309-00692</t>
  </si>
  <si>
    <t>AP2309-00693</t>
  </si>
  <si>
    <t>AP2309-00694</t>
  </si>
  <si>
    <t>31/10/2023</t>
  </si>
  <si>
    <t>25/09/2023</t>
  </si>
  <si>
    <t>AP2309-01629</t>
  </si>
  <si>
    <t>12/11/2023</t>
  </si>
  <si>
    <t>23/09/2023</t>
  </si>
  <si>
    <t>AP2309-01630</t>
  </si>
  <si>
    <t>AP2309-01631</t>
  </si>
  <si>
    <t>AP2309-01632</t>
  </si>
  <si>
    <t>AP2309-02589</t>
  </si>
  <si>
    <t>19/11/2023</t>
  </si>
  <si>
    <t>AP2309-02590</t>
  </si>
  <si>
    <t>Đã TT T11</t>
  </si>
  <si>
    <t>Hàng trả - phiếu MH003367, MH003281 - GS0146, GS0151</t>
  </si>
  <si>
    <t>Hàng trả - phiếu MH002535, MH002536 - GS0088, GS0151</t>
  </si>
  <si>
    <t>Hàng trả - phiếu MH001951 - GS0072</t>
  </si>
  <si>
    <t>Hàng trả - phiếu MH001869, MH001780, MH001871, MH001870, MH001868, MH001800, MH001801 - GS0138,, GS0162, GS0115, GS0097, GS0104, GS0032, GS0084</t>
  </si>
  <si>
    <t>00003390</t>
  </si>
  <si>
    <t>00003188</t>
  </si>
  <si>
    <t>00003186</t>
  </si>
  <si>
    <t>00003187</t>
  </si>
  <si>
    <t>Bảng kê hóa đơn tháng 11</t>
  </si>
  <si>
    <t>Hàng trả tháng 11</t>
  </si>
  <si>
    <t xml:space="preserve">Chiết khấu </t>
  </si>
  <si>
    <t>CK quý 3.2023</t>
  </si>
  <si>
    <t>Thanh toán tháng 11</t>
  </si>
  <si>
    <t>Hỗ trợ Quý 3</t>
  </si>
  <si>
    <t>Hỗ trợ quý 3.2023</t>
  </si>
  <si>
    <t>Bảng kê hóa đơn tháng 12</t>
  </si>
  <si>
    <t>Khách hàng</t>
  </si>
  <si>
    <t>Tổng tiền thanh toán</t>
  </si>
  <si>
    <t>Tiền thuế GTGT</t>
  </si>
  <si>
    <t>00079179</t>
  </si>
  <si>
    <t>WH0010085123111227</t>
  </si>
  <si>
    <t>00079134</t>
  </si>
  <si>
    <t>WH001008512313991224</t>
  </si>
  <si>
    <t>00077304</t>
  </si>
  <si>
    <t>WH0010085123111220</t>
  </si>
  <si>
    <t>00077303</t>
  </si>
  <si>
    <t>WH0010085123121217</t>
  </si>
  <si>
    <t>00075793</t>
  </si>
  <si>
    <t>WH0010085123101213</t>
  </si>
  <si>
    <t>00075745</t>
  </si>
  <si>
    <t>WH0010085123121210</t>
  </si>
  <si>
    <t>00074359</t>
  </si>
  <si>
    <t>WH0010085123101206</t>
  </si>
  <si>
    <t>00074358</t>
  </si>
  <si>
    <t>WH0010085123131203</t>
  </si>
  <si>
    <t>00072912</t>
  </si>
  <si>
    <t>WH0010085123111129</t>
  </si>
  <si>
    <t>00003945</t>
  </si>
  <si>
    <t>Hàng trả - phiếu MH004031, MH003744 - GS0085, GS0038</t>
  </si>
  <si>
    <t>00003946</t>
  </si>
  <si>
    <t>Hàng trả - phiếu MH003777, MH004543 - GS0053, GS0084</t>
  </si>
  <si>
    <t>BẢNG KÊ HOÁ ĐƠN THÁNG 12</t>
  </si>
  <si>
    <t>Hàng trả tháng 12</t>
  </si>
  <si>
    <t>Ngày/ tháng</t>
  </si>
  <si>
    <t>Thanh toán tháng 12</t>
  </si>
  <si>
    <t>22/11/2023</t>
  </si>
  <si>
    <t>SJ2311-612</t>
  </si>
  <si>
    <t>TDT từ tháng 7/2023 đến tháng 9/2023 Chi phí cho chương trình thẻ thành viên của GS 25 Vietnam,Chi phí quảng cáo và khuyến mại,Chi phí trưng bày,Hỗ trợ vận chuyển</t>
  </si>
  <si>
    <t>0003546</t>
  </si>
  <si>
    <t>SJ2311-773</t>
  </si>
  <si>
    <t xml:space="preserve"> TDT từ tháng 07-09/2023 Chiết khấu thương mại</t>
  </si>
  <si>
    <t>00071718</t>
  </si>
  <si>
    <t>29/11/2023</t>
  </si>
  <si>
    <t>AP2311-00738</t>
  </si>
  <si>
    <t>Xuất trả hàng NCC NGỌC THƠM - THU HỒI T9.2023</t>
  </si>
  <si>
    <t>0003390</t>
  </si>
  <si>
    <t>10/2023</t>
  </si>
  <si>
    <t>16/10/2023</t>
  </si>
  <si>
    <t>AP2310-00830</t>
  </si>
  <si>
    <t>26/11/2023</t>
  </si>
  <si>
    <t>07/10/2023</t>
  </si>
  <si>
    <t>AP2310-00831</t>
  </si>
  <si>
    <t>AP2310-00832</t>
  </si>
  <si>
    <t>03/12/2023</t>
  </si>
  <si>
    <t>14/10/2023</t>
  </si>
  <si>
    <t>AP2310-00833</t>
  </si>
  <si>
    <t>AP2310-02541</t>
  </si>
  <si>
    <t>10/12/2023</t>
  </si>
  <si>
    <t>21/10/2023</t>
  </si>
  <si>
    <t>AP2310-02542</t>
  </si>
  <si>
    <t>AP2310-02543</t>
  </si>
  <si>
    <t>17/12/2023</t>
  </si>
  <si>
    <t>28/10/2023</t>
  </si>
  <si>
    <t>AP2310-02544</t>
  </si>
  <si>
    <t>HÀNG TRẢ</t>
  </si>
  <si>
    <t>ĐÃ THANH TOÁN T12/2023</t>
  </si>
  <si>
    <t>ĐÃ CẤN TRỪ T12</t>
  </si>
  <si>
    <t>ĐÃ THANH TOÁN T10, CÒN 1 HĐ NGÀY 30/10</t>
  </si>
  <si>
    <t>Năm 2023</t>
  </si>
  <si>
    <t>WH0010085123111101</t>
  </si>
  <si>
    <t>WH0010085123131105</t>
  </si>
  <si>
    <t>WH0010085123111108</t>
  </si>
  <si>
    <t>WH0010085123121112</t>
  </si>
  <si>
    <t>WH0010085123111115</t>
  </si>
  <si>
    <t>WH0010085123121119</t>
  </si>
  <si>
    <t>WH0010085123111122</t>
  </si>
  <si>
    <t>WH0010085123121126</t>
  </si>
  <si>
    <t>hàng trả t8/2023</t>
  </si>
  <si>
    <t>hàng trả t6/2023</t>
  </si>
  <si>
    <t>hàng trả t7/2023</t>
  </si>
  <si>
    <t>bh chưa vat</t>
  </si>
  <si>
    <t>trả chưa vat</t>
  </si>
  <si>
    <t>tổng ds chưa vat</t>
  </si>
  <si>
    <t>CHIẾT KHẤU KO ĐIỀU KIỆN QUÝ 4</t>
  </si>
  <si>
    <t>CHIẾT KHẤU HÀNG QUÝ CHO TỪNG CH QUÝ 4</t>
  </si>
  <si>
    <t>THƯỜNG DS 2023</t>
  </si>
  <si>
    <t>THẺ THÀNH VIÊN</t>
  </si>
  <si>
    <t>QCAO</t>
  </si>
  <si>
    <t>TRƯNG BÀY</t>
  </si>
  <si>
    <t>HỖ TRỢ VẬN CHUYỂN</t>
  </si>
  <si>
    <t>VAT</t>
  </si>
  <si>
    <t>TỔNG</t>
  </si>
  <si>
    <t>WH0010100851110101</t>
  </si>
  <si>
    <t>10%</t>
  </si>
  <si>
    <t>VN0146240511100851 ( 2022)</t>
  </si>
  <si>
    <t>Bán hàng CÔNG TY TNHH GS 25 VIETNAM theo hóa đơn 00000640</t>
  </si>
  <si>
    <t>WH0010100851110104</t>
  </si>
  <si>
    <t>WH0010100851110108 - Thay thế cho hóa đơn 1484 ngày 13/01/23</t>
  </si>
  <si>
    <t>WH0010100851120115</t>
  </si>
  <si>
    <t>WH0010100851110111</t>
  </si>
  <si>
    <t>WH0010100851120205</t>
  </si>
  <si>
    <t>WH0010100851110208</t>
  </si>
  <si>
    <t>WH0010100851110215</t>
  </si>
  <si>
    <t>WH0010100851110219</t>
  </si>
  <si>
    <t>VN008811109100851</t>
  </si>
  <si>
    <t>VN0155260511100851</t>
  </si>
  <si>
    <t>VN0049240511100851</t>
  </si>
  <si>
    <t>WH0010100851110212</t>
  </si>
  <si>
    <t>WH0010100851110222</t>
  </si>
  <si>
    <t>WH0010100851150226</t>
  </si>
  <si>
    <t>WH0010100851120305</t>
  </si>
  <si>
    <t>WH0010100851110301</t>
  </si>
  <si>
    <t>WH0010100851110308</t>
  </si>
  <si>
    <t>WH001000851110312</t>
  </si>
  <si>
    <t>WH0010100851110315</t>
  </si>
  <si>
    <t>WH0010100851110319</t>
  </si>
  <si>
    <t>WH0010100851100322</t>
  </si>
  <si>
    <t>WH0010100851110326</t>
  </si>
  <si>
    <t>WH0010100851100531</t>
  </si>
  <si>
    <t>WH0010100851110528</t>
  </si>
  <si>
    <t>WH0010100851120604</t>
  </si>
  <si>
    <t>WH0010100851110607</t>
  </si>
  <si>
    <t>WH0010100851120611</t>
  </si>
  <si>
    <t>WH0010100851100614</t>
  </si>
  <si>
    <t>WH0010100851120618</t>
  </si>
  <si>
    <t>WH0010100851100621</t>
  </si>
  <si>
    <t>WH0010100851130625</t>
  </si>
  <si>
    <t>00002749</t>
  </si>
  <si>
    <t>Số dòng = 125</t>
  </si>
  <si>
    <t>q1--&gt;2</t>
  </si>
  <si>
    <t>q3 ---&gt;q4</t>
  </si>
  <si>
    <t>ĐÃ THANH TOÁN05/02/2024</t>
  </si>
  <si>
    <t>ĐÃ THANH TOÁN 05/03/2024</t>
  </si>
  <si>
    <t>ĐÃ THAANH TOÁN 05/03/2024</t>
  </si>
  <si>
    <t>CTT</t>
  </si>
  <si>
    <t>hỗ trợ push sale</t>
  </si>
  <si>
    <t>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</si>
</sst>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_-* #,##0\ &quot;₫&quot;_-;\-* #,##0\ &quot;₫&quot;_-;_-* &quot;-&quot;\ &quot;₫&quot;_-;_-@_-"/>
    <numFmt numFmtId="165" formatCode="_-* #,##0_-;\-* #,##0_-;_-* &quot;-&quot;_-;_-@_-"/>
    <numFmt numFmtId="166" formatCode="_-* #,##0.00\ &quot;₫&quot;_-;\-* #,##0.00\ &quot;₫&quot;_-;_-* &quot;-&quot;??\ &quot;₫&quot;_-;_-@_-"/>
    <numFmt numFmtId="167" formatCode="_-* #,##0.00_-;\-* #,##0.00_-;_-* &quot;-&quot;??_-;_-@_-"/>
    <numFmt numFmtId="168" formatCode="dd/mm/yyyy\ hh:mm\ AM/PM"/>
    <numFmt numFmtId="169" formatCode="_-* #,##0_-;\-* #,##0_-;_-* &quot;-&quot;??_-;_-@_-"/>
    <numFmt numFmtId="170" formatCode="_(* #,##0_);_(* \(#,##0\);_(* &quot;-&quot;??_);_(@_)"/>
    <numFmt numFmtId="171" formatCode="#,###.##;\-#,###.##;\-"/>
    <numFmt numFmtId="172" formatCode="&quot;MM/yyyy&quot;"/>
    <numFmt numFmtId="173" formatCode="&quot;dd/MM/yyyy&quot;"/>
    <numFmt numFmtId="174" formatCode="#,##0_ ;[Red]\-#,##0\ "/>
    <numFmt numFmtId="175" formatCode="dd/mm/yyyy"/>
  </numFmts>
  <fonts count="3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color rgb="FF98989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5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name val="Segoe UI"/>
      <family val="2"/>
    </font>
    <font>
      <sz val="10"/>
      <name val="Arial"/>
      <family val="2"/>
    </font>
    <font>
      <sz val="10"/>
      <name val="Times New Roman"/>
      <family val="2"/>
    </font>
    <font>
      <b/>
      <sz val="10"/>
      <name val="Times New Roman"/>
      <family val="2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rgb="FFF0F0F0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7" fontId="6" fillId="0" borderId="0" applyFont="0" applyFill="0" applyBorder="0" applyAlignment="0" applyProtection="0"/>
    <xf numFmtId="0" fontId="22" fillId="0" borderId="0"/>
    <xf numFmtId="167" fontId="22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</cellStyleXfs>
  <cellXfs count="234">
    <xf numFmtId="0" fontId="0" fillId="0" borderId="0" xfId="0"/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69" fontId="9" fillId="3" borderId="1" xfId="1" applyNumberFormat="1" applyFont="1" applyFill="1" applyBorder="1" applyAlignment="1">
      <alignment horizontal="center" vertical="center" wrapText="1"/>
    </xf>
    <xf numFmtId="169" fontId="11" fillId="0" borderId="1" xfId="1" applyNumberFormat="1" applyFont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vertical="center"/>
    </xf>
    <xf numFmtId="169" fontId="8" fillId="0" borderId="1" xfId="1" applyNumberFormat="1" applyFont="1" applyBorder="1" applyAlignment="1">
      <alignment vertical="center"/>
    </xf>
    <xf numFmtId="0" fontId="8" fillId="0" borderId="1" xfId="0" quotePrefix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9" fontId="12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11" fillId="0" borderId="1" xfId="1" applyNumberFormat="1" applyFont="1" applyBorder="1" applyAlignment="1">
      <alignment horizontal="right" vertical="center" wrapText="1"/>
    </xf>
    <xf numFmtId="3" fontId="8" fillId="0" borderId="1" xfId="1" applyNumberFormat="1" applyFont="1" applyBorder="1" applyAlignment="1">
      <alignment vertical="center"/>
    </xf>
    <xf numFmtId="169" fontId="0" fillId="0" borderId="0" xfId="1" applyNumberFormat="1" applyFont="1" applyAlignment="1">
      <alignment vertical="center"/>
    </xf>
    <xf numFmtId="14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0" fontId="14" fillId="0" borderId="1" xfId="1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170" fontId="15" fillId="0" borderId="1" xfId="1" applyNumberFormat="1" applyFont="1" applyBorder="1" applyAlignment="1">
      <alignment horizontal="center"/>
    </xf>
    <xf numFmtId="170" fontId="15" fillId="0" borderId="1" xfId="1" applyNumberFormat="1" applyFont="1" applyBorder="1"/>
    <xf numFmtId="0" fontId="15" fillId="0" borderId="1" xfId="0" applyFont="1" applyBorder="1"/>
    <xf numFmtId="0" fontId="0" fillId="0" borderId="1" xfId="0" applyBorder="1"/>
    <xf numFmtId="169" fontId="16" fillId="0" borderId="1" xfId="1" applyNumberFormat="1" applyFont="1" applyBorder="1"/>
    <xf numFmtId="0" fontId="15" fillId="0" borderId="2" xfId="0" applyFont="1" applyBorder="1" applyAlignment="1">
      <alignment horizontal="center"/>
    </xf>
    <xf numFmtId="170" fontId="14" fillId="4" borderId="1" xfId="1" applyNumberFormat="1" applyFont="1" applyFill="1" applyBorder="1" applyAlignment="1">
      <alignment horizontal="center"/>
    </xf>
    <xf numFmtId="0" fontId="14" fillId="4" borderId="1" xfId="0" applyFont="1" applyFill="1" applyBorder="1"/>
    <xf numFmtId="14" fontId="15" fillId="0" borderId="2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70" fontId="17" fillId="4" borderId="1" xfId="1" applyNumberFormat="1" applyFont="1" applyFill="1" applyBorder="1" applyAlignment="1">
      <alignment horizontal="center" vertical="center"/>
    </xf>
    <xf numFmtId="170" fontId="14" fillId="4" borderId="1" xfId="0" applyNumberFormat="1" applyFont="1" applyFill="1" applyBorder="1"/>
    <xf numFmtId="170" fontId="18" fillId="5" borderId="1" xfId="0" applyNumberFormat="1" applyFont="1" applyFill="1" applyBorder="1"/>
    <xf numFmtId="169" fontId="9" fillId="0" borderId="0" xfId="1" applyNumberFormat="1" applyFont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170" fontId="19" fillId="0" borderId="1" xfId="1" applyNumberFormat="1" applyFont="1" applyFill="1" applyBorder="1" applyAlignment="1">
      <alignment vertical="center"/>
    </xf>
    <xf numFmtId="170" fontId="19" fillId="3" borderId="5" xfId="1" applyNumberFormat="1" applyFont="1" applyFill="1" applyBorder="1" applyAlignment="1">
      <alignment vertical="center"/>
    </xf>
    <xf numFmtId="2" fontId="19" fillId="3" borderId="1" xfId="1" applyNumberFormat="1" applyFont="1" applyFill="1" applyBorder="1" applyAlignment="1">
      <alignment vertical="center"/>
    </xf>
    <xf numFmtId="171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70" fontId="19" fillId="0" borderId="0" xfId="1" applyNumberFormat="1" applyFont="1" applyFill="1" applyBorder="1" applyAlignment="1">
      <alignment vertical="center"/>
    </xf>
    <xf numFmtId="170" fontId="19" fillId="3" borderId="0" xfId="1" applyNumberFormat="1" applyFont="1" applyFill="1" applyBorder="1" applyAlignment="1">
      <alignment vertical="center"/>
    </xf>
    <xf numFmtId="2" fontId="19" fillId="3" borderId="0" xfId="1" applyNumberFormat="1" applyFont="1" applyFill="1" applyBorder="1" applyAlignment="1">
      <alignment vertical="center"/>
    </xf>
    <xf numFmtId="171" fontId="19" fillId="0" borderId="0" xfId="0" applyNumberFormat="1" applyFont="1" applyAlignment="1">
      <alignment vertical="center"/>
    </xf>
    <xf numFmtId="172" fontId="20" fillId="0" borderId="5" xfId="0" applyNumberFormat="1" applyFont="1" applyBorder="1" applyAlignment="1">
      <alignment vertical="center"/>
    </xf>
    <xf numFmtId="173" fontId="20" fillId="0" borderId="5" xfId="0" applyNumberFormat="1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5" xfId="0" quotePrefix="1" applyFont="1" applyBorder="1" applyAlignment="1">
      <alignment vertical="center"/>
    </xf>
    <xf numFmtId="171" fontId="21" fillId="6" borderId="5" xfId="0" applyNumberFormat="1" applyFont="1" applyFill="1" applyBorder="1" applyAlignment="1">
      <alignment vertical="center"/>
    </xf>
    <xf numFmtId="0" fontId="22" fillId="0" borderId="0" xfId="2"/>
    <xf numFmtId="0" fontId="25" fillId="7" borderId="7" xfId="2" applyFont="1" applyFill="1" applyBorder="1" applyAlignment="1">
      <alignment horizontal="center" vertical="center" wrapText="1"/>
    </xf>
    <xf numFmtId="14" fontId="25" fillId="7" borderId="7" xfId="2" applyNumberFormat="1" applyFont="1" applyFill="1" applyBorder="1" applyAlignment="1">
      <alignment horizontal="center" vertical="center" wrapText="1"/>
    </xf>
    <xf numFmtId="0" fontId="23" fillId="0" borderId="6" xfId="2" applyFont="1" applyBorder="1" applyAlignment="1">
      <alignment horizontal="left" vertical="center"/>
    </xf>
    <xf numFmtId="14" fontId="23" fillId="0" borderId="6" xfId="2" applyNumberFormat="1" applyFont="1" applyBorder="1" applyAlignment="1">
      <alignment horizontal="center" vertical="center"/>
    </xf>
    <xf numFmtId="38" fontId="25" fillId="7" borderId="8" xfId="2" applyNumberFormat="1" applyFont="1" applyFill="1" applyBorder="1" applyAlignment="1">
      <alignment horizontal="center" vertical="center" wrapText="1"/>
    </xf>
    <xf numFmtId="0" fontId="23" fillId="0" borderId="6" xfId="2" applyFont="1" applyBorder="1" applyAlignment="1">
      <alignment horizontal="right" vertical="center"/>
    </xf>
    <xf numFmtId="38" fontId="23" fillId="0" borderId="6" xfId="2" applyNumberFormat="1" applyFont="1" applyBorder="1" applyAlignment="1">
      <alignment horizontal="right" vertical="center"/>
    </xf>
    <xf numFmtId="38" fontId="0" fillId="0" borderId="0" xfId="0" applyNumberFormat="1"/>
    <xf numFmtId="170" fontId="0" fillId="0" borderId="0" xfId="0" applyNumberFormat="1"/>
    <xf numFmtId="0" fontId="15" fillId="0" borderId="3" xfId="0" applyFont="1" applyBorder="1" applyAlignment="1">
      <alignment horizontal="left"/>
    </xf>
    <xf numFmtId="171" fontId="0" fillId="0" borderId="0" xfId="0" applyNumberFormat="1"/>
    <xf numFmtId="14" fontId="25" fillId="7" borderId="7" xfId="0" applyNumberFormat="1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38" fontId="25" fillId="7" borderId="8" xfId="0" applyNumberFormat="1" applyFont="1" applyFill="1" applyBorder="1" applyAlignment="1">
      <alignment horizontal="center" vertical="center" wrapText="1"/>
    </xf>
    <xf numFmtId="0" fontId="25" fillId="7" borderId="9" xfId="0" applyFont="1" applyFill="1" applyBorder="1" applyAlignment="1">
      <alignment horizontal="center" vertical="center" wrapText="1"/>
    </xf>
    <xf numFmtId="14" fontId="23" fillId="0" borderId="6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38" fontId="23" fillId="0" borderId="6" xfId="0" applyNumberFormat="1" applyFont="1" applyBorder="1" applyAlignment="1">
      <alignment horizontal="right" vertical="center"/>
    </xf>
    <xf numFmtId="0" fontId="23" fillId="0" borderId="6" xfId="0" applyFont="1" applyBorder="1" applyAlignment="1">
      <alignment horizontal="right" vertical="center"/>
    </xf>
    <xf numFmtId="14" fontId="15" fillId="0" borderId="3" xfId="0" applyNumberFormat="1" applyFont="1" applyBorder="1" applyAlignment="1">
      <alignment horizontal="center"/>
    </xf>
    <xf numFmtId="14" fontId="23" fillId="8" borderId="6" xfId="0" applyNumberFormat="1" applyFont="1" applyFill="1" applyBorder="1" applyAlignment="1">
      <alignment horizontal="left" vertical="center"/>
    </xf>
    <xf numFmtId="38" fontId="23" fillId="8" borderId="6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9" fontId="23" fillId="0" borderId="0" xfId="0" applyNumberFormat="1" applyFont="1" applyAlignment="1">
      <alignment horizontal="right" vertical="center"/>
    </xf>
    <xf numFmtId="0" fontId="23" fillId="0" borderId="6" xfId="0" quotePrefix="1" applyFont="1" applyBorder="1" applyAlignment="1">
      <alignment horizontal="left" vertical="center"/>
    </xf>
    <xf numFmtId="9" fontId="23" fillId="0" borderId="6" xfId="0" applyNumberFormat="1" applyFont="1" applyBorder="1" applyAlignment="1">
      <alignment horizontal="right" vertical="center"/>
    </xf>
    <xf numFmtId="38" fontId="27" fillId="5" borderId="0" xfId="0" applyNumberFormat="1" applyFont="1" applyFill="1"/>
    <xf numFmtId="0" fontId="19" fillId="0" borderId="1" xfId="2" applyFont="1" applyBorder="1" applyAlignment="1">
      <alignment vertical="center"/>
    </xf>
    <xf numFmtId="170" fontId="19" fillId="0" borderId="1" xfId="3" applyNumberFormat="1" applyFont="1" applyFill="1" applyBorder="1" applyAlignment="1">
      <alignment vertical="center"/>
    </xf>
    <xf numFmtId="170" fontId="19" fillId="3" borderId="5" xfId="3" applyNumberFormat="1" applyFont="1" applyFill="1" applyBorder="1" applyAlignment="1">
      <alignment vertical="center"/>
    </xf>
    <xf numFmtId="2" fontId="19" fillId="3" borderId="1" xfId="3" applyNumberFormat="1" applyFont="1" applyFill="1" applyBorder="1" applyAlignment="1">
      <alignment vertical="center"/>
    </xf>
    <xf numFmtId="171" fontId="19" fillId="0" borderId="1" xfId="2" applyNumberFormat="1" applyFont="1" applyBorder="1" applyAlignment="1">
      <alignment vertical="center"/>
    </xf>
    <xf numFmtId="0" fontId="19" fillId="0" borderId="0" xfId="2" applyFont="1" applyAlignment="1">
      <alignment vertical="center"/>
    </xf>
    <xf numFmtId="170" fontId="19" fillId="0" borderId="0" xfId="3" applyNumberFormat="1" applyFont="1" applyFill="1" applyBorder="1" applyAlignment="1">
      <alignment vertical="center"/>
    </xf>
    <xf numFmtId="170" fontId="19" fillId="3" borderId="0" xfId="3" applyNumberFormat="1" applyFont="1" applyFill="1" applyBorder="1" applyAlignment="1">
      <alignment vertical="center"/>
    </xf>
    <xf numFmtId="2" fontId="19" fillId="3" borderId="0" xfId="3" applyNumberFormat="1" applyFont="1" applyFill="1" applyBorder="1" applyAlignment="1">
      <alignment vertical="center"/>
    </xf>
    <xf numFmtId="171" fontId="19" fillId="0" borderId="0" xfId="2" applyNumberFormat="1" applyFont="1" applyAlignment="1">
      <alignment vertical="center"/>
    </xf>
    <xf numFmtId="172" fontId="22" fillId="0" borderId="5" xfId="2" applyNumberFormat="1" applyBorder="1" applyAlignment="1">
      <alignment vertical="center"/>
    </xf>
    <xf numFmtId="173" fontId="22" fillId="0" borderId="5" xfId="2" applyNumberFormat="1" applyBorder="1" applyAlignment="1">
      <alignment vertical="center"/>
    </xf>
    <xf numFmtId="0" fontId="22" fillId="0" borderId="5" xfId="2" applyBorder="1" applyAlignment="1">
      <alignment vertical="center"/>
    </xf>
    <xf numFmtId="0" fontId="28" fillId="0" borderId="0" xfId="2" applyFont="1" applyAlignment="1">
      <alignment vertical="center"/>
    </xf>
    <xf numFmtId="169" fontId="22" fillId="0" borderId="5" xfId="1" applyNumberFormat="1" applyFont="1" applyBorder="1" applyAlignment="1">
      <alignment vertical="center"/>
    </xf>
    <xf numFmtId="169" fontId="0" fillId="0" borderId="0" xfId="0" applyNumberFormat="1"/>
    <xf numFmtId="0" fontId="31" fillId="2" borderId="1" xfId="4" applyFont="1" applyFill="1" applyBorder="1" applyAlignment="1">
      <alignment horizontal="center" vertical="center" wrapText="1"/>
    </xf>
    <xf numFmtId="0" fontId="32" fillId="0" borderId="0" xfId="4" applyFont="1" applyAlignment="1">
      <alignment horizontal="center" vertical="center"/>
    </xf>
    <xf numFmtId="0" fontId="30" fillId="0" borderId="1" xfId="4" applyFont="1" applyBorder="1" applyAlignment="1">
      <alignment horizontal="center" vertical="center"/>
    </xf>
    <xf numFmtId="0" fontId="30" fillId="0" borderId="1" xfId="4" applyFont="1" applyBorder="1" applyAlignment="1">
      <alignment vertical="center"/>
    </xf>
    <xf numFmtId="168" fontId="30" fillId="0" borderId="1" xfId="4" applyNumberFormat="1" applyFont="1" applyBorder="1" applyAlignment="1">
      <alignment horizontal="center" vertical="center"/>
    </xf>
    <xf numFmtId="37" fontId="30" fillId="0" borderId="1" xfId="4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170" fontId="19" fillId="0" borderId="1" xfId="10" applyNumberFormat="1" applyFont="1" applyFill="1" applyBorder="1" applyAlignment="1">
      <alignment vertical="center"/>
    </xf>
    <xf numFmtId="170" fontId="19" fillId="3" borderId="5" xfId="10" applyNumberFormat="1" applyFont="1" applyFill="1" applyBorder="1" applyAlignment="1">
      <alignment vertical="center"/>
    </xf>
    <xf numFmtId="2" fontId="19" fillId="3" borderId="1" xfId="10" applyNumberFormat="1" applyFont="1" applyFill="1" applyBorder="1" applyAlignment="1">
      <alignment vertical="center"/>
    </xf>
    <xf numFmtId="170" fontId="19" fillId="0" borderId="0" xfId="10" applyNumberFormat="1" applyFont="1" applyFill="1" applyBorder="1" applyAlignment="1">
      <alignment vertical="center"/>
    </xf>
    <xf numFmtId="170" fontId="19" fillId="3" borderId="0" xfId="10" applyNumberFormat="1" applyFont="1" applyFill="1" applyBorder="1" applyAlignment="1">
      <alignment vertical="center"/>
    </xf>
    <xf numFmtId="2" fontId="19" fillId="3" borderId="0" xfId="10" applyNumberFormat="1" applyFont="1" applyFill="1" applyBorder="1" applyAlignment="1">
      <alignment vertical="center"/>
    </xf>
    <xf numFmtId="172" fontId="20" fillId="0" borderId="5" xfId="2" applyNumberFormat="1" applyFont="1" applyBorder="1" applyAlignment="1">
      <alignment vertical="center"/>
    </xf>
    <xf numFmtId="173" fontId="20" fillId="0" borderId="5" xfId="2" applyNumberFormat="1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20" fillId="0" borderId="5" xfId="2" quotePrefix="1" applyFont="1" applyBorder="1" applyAlignment="1">
      <alignment vertical="center"/>
    </xf>
    <xf numFmtId="171" fontId="21" fillId="6" borderId="5" xfId="2" applyNumberFormat="1" applyFont="1" applyFill="1" applyBorder="1" applyAlignment="1">
      <alignment vertical="center"/>
    </xf>
    <xf numFmtId="171" fontId="35" fillId="6" borderId="5" xfId="2" applyNumberFormat="1" applyFont="1" applyFill="1" applyBorder="1" applyAlignment="1">
      <alignment vertical="center"/>
    </xf>
    <xf numFmtId="14" fontId="30" fillId="0" borderId="1" xfId="4" applyNumberFormat="1" applyFont="1" applyBorder="1" applyAlignment="1">
      <alignment horizontal="center" vertical="center"/>
    </xf>
    <xf numFmtId="174" fontId="30" fillId="0" borderId="1" xfId="4" applyNumberFormat="1" applyFont="1" applyBorder="1" applyAlignment="1">
      <alignment horizontal="right" vertical="center"/>
    </xf>
    <xf numFmtId="174" fontId="0" fillId="0" borderId="0" xfId="0" applyNumberFormat="1"/>
    <xf numFmtId="37" fontId="0" fillId="0" borderId="0" xfId="0" applyNumberFormat="1"/>
    <xf numFmtId="0" fontId="30" fillId="0" borderId="0" xfId="4" applyFont="1" applyAlignment="1">
      <alignment vertical="center"/>
    </xf>
    <xf numFmtId="174" fontId="30" fillId="0" borderId="0" xfId="4" applyNumberFormat="1" applyFont="1" applyAlignment="1">
      <alignment horizontal="right" vertical="center"/>
    </xf>
    <xf numFmtId="14" fontId="0" fillId="0" borderId="1" xfId="0" applyNumberFormat="1" applyBorder="1"/>
    <xf numFmtId="175" fontId="9" fillId="0" borderId="0" xfId="0" applyNumberFormat="1" applyFont="1" applyAlignment="1">
      <alignment horizontal="center" vertical="center" wrapText="1"/>
    </xf>
    <xf numFmtId="175" fontId="9" fillId="2" borderId="1" xfId="0" applyNumberFormat="1" applyFont="1" applyFill="1" applyBorder="1" applyAlignment="1">
      <alignment horizontal="center" vertical="center" wrapText="1"/>
    </xf>
    <xf numFmtId="175" fontId="9" fillId="3" borderId="1" xfId="0" applyNumberFormat="1" applyFont="1" applyFill="1" applyBorder="1" applyAlignment="1">
      <alignment horizontal="center" vertical="center" wrapText="1"/>
    </xf>
    <xf numFmtId="175" fontId="11" fillId="0" borderId="1" xfId="0" applyNumberFormat="1" applyFont="1" applyBorder="1" applyAlignment="1">
      <alignment horizontal="center" vertical="center" wrapText="1"/>
    </xf>
    <xf numFmtId="175" fontId="8" fillId="0" borderId="1" xfId="0" applyNumberFormat="1" applyFont="1" applyBorder="1" applyAlignment="1">
      <alignment horizontal="center" vertical="center"/>
    </xf>
    <xf numFmtId="175" fontId="8" fillId="0" borderId="0" xfId="0" applyNumberFormat="1" applyFont="1" applyAlignment="1">
      <alignment horizontal="center" vertical="center"/>
    </xf>
    <xf numFmtId="0" fontId="5" fillId="0" borderId="0" xfId="11"/>
    <xf numFmtId="175" fontId="25" fillId="7" borderId="8" xfId="11" applyNumberFormat="1" applyFont="1" applyFill="1" applyBorder="1" applyAlignment="1">
      <alignment horizontal="center" vertical="center" wrapText="1"/>
    </xf>
    <xf numFmtId="0" fontId="25" fillId="7" borderId="8" xfId="11" applyFont="1" applyFill="1" applyBorder="1" applyAlignment="1">
      <alignment horizontal="center" vertical="center" wrapText="1"/>
    </xf>
    <xf numFmtId="38" fontId="25" fillId="7" borderId="8" xfId="11" applyNumberFormat="1" applyFont="1" applyFill="1" applyBorder="1" applyAlignment="1">
      <alignment horizontal="center" vertical="center" wrapText="1"/>
    </xf>
    <xf numFmtId="175" fontId="25" fillId="0" borderId="6" xfId="11" applyNumberFormat="1" applyFont="1" applyBorder="1" applyAlignment="1">
      <alignment horizontal="center" vertical="center"/>
    </xf>
    <xf numFmtId="0" fontId="25" fillId="0" borderId="6" xfId="11" applyFont="1" applyBorder="1" applyAlignment="1">
      <alignment horizontal="left" vertical="center"/>
    </xf>
    <xf numFmtId="38" fontId="25" fillId="0" borderId="6" xfId="11" applyNumberFormat="1" applyFont="1" applyBorder="1" applyAlignment="1">
      <alignment horizontal="right" vertical="center"/>
    </xf>
    <xf numFmtId="175" fontId="5" fillId="0" borderId="0" xfId="11" applyNumberFormat="1"/>
    <xf numFmtId="38" fontId="23" fillId="8" borderId="6" xfId="11" applyNumberFormat="1" applyFont="1" applyFill="1" applyBorder="1" applyAlignment="1">
      <alignment horizontal="right" vertical="center"/>
    </xf>
    <xf numFmtId="38" fontId="5" fillId="0" borderId="0" xfId="11" applyNumberFormat="1"/>
    <xf numFmtId="38" fontId="37" fillId="0" borderId="6" xfId="11" applyNumberFormat="1" applyFont="1" applyBorder="1" applyAlignment="1">
      <alignment horizontal="right" vertical="center"/>
    </xf>
    <xf numFmtId="38" fontId="36" fillId="0" borderId="0" xfId="11" applyNumberFormat="1" applyFont="1"/>
    <xf numFmtId="175" fontId="8" fillId="0" borderId="1" xfId="0" applyNumberFormat="1" applyFont="1" applyBorder="1" applyAlignment="1">
      <alignment horizontal="center"/>
    </xf>
    <xf numFmtId="175" fontId="8" fillId="0" borderId="2" xfId="0" applyNumberFormat="1" applyFont="1" applyBorder="1" applyAlignment="1">
      <alignment horizontal="center"/>
    </xf>
    <xf numFmtId="0" fontId="20" fillId="0" borderId="0" xfId="12" applyFont="1"/>
    <xf numFmtId="0" fontId="20" fillId="0" borderId="0" xfId="12" applyFont="1" applyBorder="1"/>
    <xf numFmtId="0" fontId="19" fillId="0" borderId="1" xfId="12" applyFont="1" applyBorder="1" applyAlignment="1">
      <alignment vertical="center"/>
    </xf>
    <xf numFmtId="170" fontId="19" fillId="0" borderId="1" xfId="13" applyNumberFormat="1" applyFont="1" applyFill="1" applyBorder="1" applyAlignment="1">
      <alignment vertical="center"/>
    </xf>
    <xf numFmtId="170" fontId="19" fillId="3" borderId="5" xfId="13" applyNumberFormat="1" applyFont="1" applyFill="1" applyBorder="1" applyAlignment="1">
      <alignment vertical="center"/>
    </xf>
    <xf numFmtId="2" fontId="19" fillId="3" borderId="1" xfId="13" applyNumberFormat="1" applyFont="1" applyFill="1" applyBorder="1" applyAlignment="1">
      <alignment vertical="center"/>
    </xf>
    <xf numFmtId="171" fontId="19" fillId="0" borderId="1" xfId="12" applyNumberFormat="1" applyFont="1" applyFill="1" applyBorder="1" applyAlignment="1">
      <alignment vertical="center"/>
    </xf>
    <xf numFmtId="0" fontId="19" fillId="0" borderId="0" xfId="12" applyFont="1" applyBorder="1" applyAlignment="1">
      <alignment vertical="center"/>
    </xf>
    <xf numFmtId="0" fontId="28" fillId="0" borderId="0" xfId="12" applyFont="1" applyBorder="1" applyAlignment="1">
      <alignment vertical="center"/>
    </xf>
    <xf numFmtId="170" fontId="19" fillId="0" borderId="0" xfId="13" applyNumberFormat="1" applyFont="1" applyFill="1" applyBorder="1" applyAlignment="1">
      <alignment vertical="center"/>
    </xf>
    <xf numFmtId="170" fontId="19" fillId="3" borderId="0" xfId="13" applyNumberFormat="1" applyFont="1" applyFill="1" applyBorder="1" applyAlignment="1">
      <alignment vertical="center"/>
    </xf>
    <xf numFmtId="2" fontId="19" fillId="3" borderId="0" xfId="13" applyNumberFormat="1" applyFont="1" applyFill="1" applyBorder="1" applyAlignment="1">
      <alignment vertical="center"/>
    </xf>
    <xf numFmtId="171" fontId="19" fillId="0" borderId="0" xfId="12" applyNumberFormat="1" applyFont="1" applyFill="1" applyBorder="1" applyAlignment="1">
      <alignment vertical="center"/>
    </xf>
    <xf numFmtId="172" fontId="20" fillId="0" borderId="5" xfId="12" applyNumberFormat="1" applyFont="1" applyBorder="1" applyAlignment="1">
      <alignment vertical="center"/>
    </xf>
    <xf numFmtId="173" fontId="20" fillId="0" borderId="5" xfId="12" applyNumberFormat="1" applyFont="1" applyBorder="1" applyAlignment="1">
      <alignment vertical="center"/>
    </xf>
    <xf numFmtId="0" fontId="20" fillId="0" borderId="5" xfId="12" applyFont="1" applyBorder="1" applyAlignment="1">
      <alignment vertical="center"/>
    </xf>
    <xf numFmtId="171" fontId="21" fillId="6" borderId="5" xfId="12" applyNumberFormat="1" applyFont="1" applyFill="1" applyBorder="1" applyAlignment="1">
      <alignment vertical="center"/>
    </xf>
    <xf numFmtId="171" fontId="35" fillId="6" borderId="5" xfId="12" applyNumberFormat="1" applyFont="1" applyFill="1" applyBorder="1" applyAlignment="1">
      <alignment vertical="center"/>
    </xf>
    <xf numFmtId="175" fontId="4" fillId="0" borderId="0" xfId="11" applyNumberFormat="1" applyFont="1"/>
    <xf numFmtId="175" fontId="25" fillId="7" borderId="7" xfId="2" applyNumberFormat="1" applyFont="1" applyFill="1" applyBorder="1" applyAlignment="1">
      <alignment horizontal="center" vertical="center" wrapText="1"/>
    </xf>
    <xf numFmtId="175" fontId="23" fillId="0" borderId="6" xfId="2" applyNumberFormat="1" applyFont="1" applyBorder="1" applyAlignment="1">
      <alignment horizontal="center" vertical="center"/>
    </xf>
    <xf numFmtId="175" fontId="23" fillId="0" borderId="6" xfId="0" applyNumberFormat="1" applyFont="1" applyBorder="1" applyAlignment="1">
      <alignment horizontal="center" vertical="center"/>
    </xf>
    <xf numFmtId="175" fontId="0" fillId="0" borderId="0" xfId="0" applyNumberFormat="1"/>
    <xf numFmtId="0" fontId="3" fillId="0" borderId="0" xfId="14"/>
    <xf numFmtId="175" fontId="25" fillId="7" borderId="7" xfId="14" applyNumberFormat="1" applyFont="1" applyFill="1" applyBorder="1" applyAlignment="1">
      <alignment horizontal="center" vertical="center" wrapText="1"/>
    </xf>
    <xf numFmtId="0" fontId="25" fillId="7" borderId="7" xfId="14" applyFont="1" applyFill="1" applyBorder="1" applyAlignment="1">
      <alignment horizontal="center" vertical="center" wrapText="1"/>
    </xf>
    <xf numFmtId="38" fontId="25" fillId="7" borderId="8" xfId="14" applyNumberFormat="1" applyFont="1" applyFill="1" applyBorder="1" applyAlignment="1">
      <alignment horizontal="center" vertical="center" wrapText="1"/>
    </xf>
    <xf numFmtId="175" fontId="3" fillId="0" borderId="0" xfId="14" applyNumberFormat="1"/>
    <xf numFmtId="38" fontId="23" fillId="8" borderId="6" xfId="14" applyNumberFormat="1" applyFont="1" applyFill="1" applyBorder="1" applyAlignment="1">
      <alignment horizontal="right" vertical="center"/>
    </xf>
    <xf numFmtId="175" fontId="23" fillId="0" borderId="6" xfId="14" applyNumberFormat="1" applyFont="1" applyBorder="1" applyAlignment="1">
      <alignment horizontal="center" vertical="center"/>
    </xf>
    <xf numFmtId="0" fontId="23" fillId="0" borderId="6" xfId="14" applyFont="1" applyBorder="1" applyAlignment="1">
      <alignment horizontal="left" vertical="center"/>
    </xf>
    <xf numFmtId="38" fontId="23" fillId="0" borderId="6" xfId="14" applyNumberFormat="1" applyFont="1" applyBorder="1" applyAlignment="1">
      <alignment horizontal="right" vertical="center"/>
    </xf>
    <xf numFmtId="0" fontId="23" fillId="0" borderId="6" xfId="14" applyFont="1" applyBorder="1" applyAlignment="1">
      <alignment horizontal="right" vertical="center"/>
    </xf>
    <xf numFmtId="175" fontId="23" fillId="8" borderId="6" xfId="14" applyNumberFormat="1" applyFont="1" applyFill="1" applyBorder="1" applyAlignment="1">
      <alignment horizontal="left" vertical="center"/>
    </xf>
    <xf numFmtId="38" fontId="3" fillId="0" borderId="0" xfId="14" applyNumberFormat="1"/>
    <xf numFmtId="169" fontId="0" fillId="0" borderId="0" xfId="1" applyNumberFormat="1" applyFont="1"/>
    <xf numFmtId="43" fontId="15" fillId="0" borderId="1" xfId="0" applyNumberFormat="1" applyFont="1" applyBorder="1"/>
    <xf numFmtId="169" fontId="36" fillId="0" borderId="0" xfId="1" applyNumberFormat="1" applyFont="1"/>
    <xf numFmtId="38" fontId="36" fillId="0" borderId="0" xfId="0" applyNumberFormat="1" applyFont="1"/>
    <xf numFmtId="170" fontId="36" fillId="0" borderId="0" xfId="0" applyNumberFormat="1" applyFont="1"/>
    <xf numFmtId="0" fontId="2" fillId="0" borderId="0" xfId="15"/>
    <xf numFmtId="175" fontId="25" fillId="7" borderId="7" xfId="15" applyNumberFormat="1" applyFont="1" applyFill="1" applyBorder="1" applyAlignment="1">
      <alignment horizontal="center" vertical="center" wrapText="1"/>
    </xf>
    <xf numFmtId="0" fontId="25" fillId="7" borderId="7" xfId="15" applyFont="1" applyFill="1" applyBorder="1" applyAlignment="1">
      <alignment horizontal="center" vertical="center" wrapText="1"/>
    </xf>
    <xf numFmtId="38" fontId="25" fillId="7" borderId="8" xfId="15" applyNumberFormat="1" applyFont="1" applyFill="1" applyBorder="1" applyAlignment="1">
      <alignment horizontal="center" vertical="center" wrapText="1"/>
    </xf>
    <xf numFmtId="175" fontId="2" fillId="0" borderId="0" xfId="15" applyNumberFormat="1"/>
    <xf numFmtId="38" fontId="23" fillId="8" borderId="6" xfId="15" applyNumberFormat="1" applyFont="1" applyFill="1" applyBorder="1" applyAlignment="1">
      <alignment horizontal="right" vertical="center"/>
    </xf>
    <xf numFmtId="175" fontId="23" fillId="0" borderId="6" xfId="15" applyNumberFormat="1" applyFont="1" applyBorder="1" applyAlignment="1">
      <alignment horizontal="center" vertical="center"/>
    </xf>
    <xf numFmtId="0" fontId="23" fillId="0" borderId="6" xfId="15" applyFont="1" applyBorder="1" applyAlignment="1">
      <alignment horizontal="left" vertical="center"/>
    </xf>
    <xf numFmtId="38" fontId="23" fillId="0" borderId="6" xfId="15" applyNumberFormat="1" applyFont="1" applyBorder="1" applyAlignment="1">
      <alignment horizontal="right" vertical="center"/>
    </xf>
    <xf numFmtId="0" fontId="23" fillId="0" borderId="6" xfId="15" applyFont="1" applyBorder="1" applyAlignment="1">
      <alignment horizontal="right" vertical="center"/>
    </xf>
    <xf numFmtId="38" fontId="2" fillId="0" borderId="0" xfId="15" applyNumberFormat="1"/>
    <xf numFmtId="175" fontId="23" fillId="8" borderId="6" xfId="15" applyNumberFormat="1" applyFont="1" applyFill="1" applyBorder="1" applyAlignment="1">
      <alignment horizontal="left" vertical="center"/>
    </xf>
    <xf numFmtId="169" fontId="0" fillId="0" borderId="0" xfId="1" applyNumberFormat="1" applyFont="1" applyBorder="1"/>
    <xf numFmtId="0" fontId="0" fillId="0" borderId="0" xfId="0" applyBorder="1"/>
    <xf numFmtId="170" fontId="0" fillId="5" borderId="0" xfId="0" applyNumberFormat="1" applyFill="1" applyBorder="1"/>
    <xf numFmtId="170" fontId="0" fillId="0" borderId="0" xfId="0" applyNumberFormat="1" applyBorder="1"/>
    <xf numFmtId="170" fontId="0" fillId="0" borderId="0" xfId="1" applyNumberFormat="1" applyFont="1" applyBorder="1"/>
    <xf numFmtId="0" fontId="1" fillId="0" borderId="0" xfId="11" applyFont="1"/>
    <xf numFmtId="14" fontId="13" fillId="0" borderId="0" xfId="0" applyNumberFormat="1" applyFont="1" applyAlignment="1">
      <alignment horizontal="center" vertical="center"/>
    </xf>
    <xf numFmtId="14" fontId="14" fillId="4" borderId="2" xfId="0" applyNumberFormat="1" applyFont="1" applyFill="1" applyBorder="1" applyAlignment="1">
      <alignment horizontal="center"/>
    </xf>
    <xf numFmtId="14" fontId="14" fillId="4" borderId="3" xfId="0" applyNumberFormat="1" applyFont="1" applyFill="1" applyBorder="1" applyAlignment="1">
      <alignment horizontal="center"/>
    </xf>
    <xf numFmtId="14" fontId="18" fillId="5" borderId="2" xfId="0" quotePrefix="1" applyNumberFormat="1" applyFont="1" applyFill="1" applyBorder="1" applyAlignment="1">
      <alignment horizontal="center" vertical="center"/>
    </xf>
    <xf numFmtId="14" fontId="18" fillId="5" borderId="4" xfId="0" quotePrefix="1" applyNumberFormat="1" applyFont="1" applyFill="1" applyBorder="1" applyAlignment="1">
      <alignment horizontal="center" vertical="center"/>
    </xf>
    <xf numFmtId="14" fontId="18" fillId="5" borderId="3" xfId="0" quotePrefix="1" applyNumberFormat="1" applyFont="1" applyFill="1" applyBorder="1" applyAlignment="1">
      <alignment horizontal="center" vertical="center"/>
    </xf>
    <xf numFmtId="0" fontId="24" fillId="0" borderId="0" xfId="15" applyFont="1" applyBorder="1" applyAlignment="1">
      <alignment horizontal="center"/>
    </xf>
    <xf numFmtId="0" fontId="12" fillId="0" borderId="0" xfId="15" applyFont="1" applyBorder="1" applyAlignment="1">
      <alignment horizontal="center"/>
    </xf>
    <xf numFmtId="0" fontId="24" fillId="0" borderId="0" xfId="14" applyFont="1" applyBorder="1" applyAlignment="1">
      <alignment horizontal="center"/>
    </xf>
    <xf numFmtId="0" fontId="12" fillId="0" borderId="0" xfId="14" applyFont="1" applyBorder="1" applyAlignment="1">
      <alignment horizontal="center"/>
    </xf>
    <xf numFmtId="14" fontId="34" fillId="0" borderId="10" xfId="12" applyNumberFormat="1" applyFont="1" applyBorder="1" applyAlignment="1">
      <alignment horizontal="center"/>
    </xf>
    <xf numFmtId="0" fontId="34" fillId="0" borderId="10" xfId="12" applyFont="1" applyBorder="1" applyAlignment="1">
      <alignment horizontal="center"/>
    </xf>
    <xf numFmtId="14" fontId="34" fillId="0" borderId="10" xfId="2" applyNumberFormat="1" applyFont="1" applyBorder="1" applyAlignment="1">
      <alignment horizontal="center"/>
    </xf>
    <xf numFmtId="0" fontId="34" fillId="0" borderId="10" xfId="2" applyFont="1" applyBorder="1" applyAlignment="1">
      <alignment horizontal="center"/>
    </xf>
    <xf numFmtId="0" fontId="32" fillId="0" borderId="0" xfId="4" applyFont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24" fillId="0" borderId="0" xfId="1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4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6">
    <cellStyle name="Comma" xfId="1" builtinId="3"/>
    <cellStyle name="Comma [0] 2" xfId="9"/>
    <cellStyle name="Comma 2" xfId="3"/>
    <cellStyle name="Comma 3" xfId="8"/>
    <cellStyle name="Comma 4" xfId="10"/>
    <cellStyle name="Comma 5" xfId="13"/>
    <cellStyle name="Currency [0] 2" xfId="7"/>
    <cellStyle name="Currency 2" xfId="6"/>
    <cellStyle name="Normal" xfId="0" builtinId="0"/>
    <cellStyle name="Normal 2" xfId="2"/>
    <cellStyle name="Normal 3" xfId="4"/>
    <cellStyle name="Normal 4" xfId="11"/>
    <cellStyle name="Normal 5" xfId="12"/>
    <cellStyle name="Normal 6" xfId="14"/>
    <cellStyle name="Normal 7" xfId="15"/>
    <cellStyle name="Percent 2" xfId="5"/>
  </cellStyles>
  <dxfs count="19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tabSelected="1" topLeftCell="A13" workbookViewId="0">
      <selection activeCell="F49" sqref="F49"/>
    </sheetView>
  </sheetViews>
  <sheetFormatPr defaultRowHeight="15" x14ac:dyDescent="0.25"/>
  <cols>
    <col min="1" max="1" width="6.140625" customWidth="1"/>
    <col min="2" max="2" width="15.85546875" customWidth="1"/>
    <col min="3" max="3" width="33.7109375" customWidth="1"/>
    <col min="4" max="6" width="19" customWidth="1"/>
    <col min="7" max="7" width="24.7109375" style="181" customWidth="1"/>
    <col min="8" max="8" width="23" customWidth="1"/>
    <col min="9" max="9" width="12.5703125" bestFit="1" customWidth="1"/>
    <col min="10" max="10" width="14.28515625" bestFit="1" customWidth="1"/>
    <col min="11" max="11" width="13.28515625" bestFit="1" customWidth="1"/>
  </cols>
  <sheetData>
    <row r="1" spans="2:9" ht="42.75" customHeight="1" x14ac:dyDescent="0.25">
      <c r="B1" s="204" t="s">
        <v>147</v>
      </c>
      <c r="C1" s="204"/>
      <c r="D1" s="204"/>
      <c r="E1" s="204"/>
      <c r="F1" s="204"/>
    </row>
    <row r="2" spans="2:9" ht="39" customHeight="1" x14ac:dyDescent="0.25">
      <c r="B2" s="20" t="s">
        <v>842</v>
      </c>
      <c r="C2" s="21" t="s">
        <v>148</v>
      </c>
      <c r="D2" s="21" t="s">
        <v>149</v>
      </c>
      <c r="E2" s="21" t="s">
        <v>150</v>
      </c>
      <c r="F2" s="21" t="s">
        <v>151</v>
      </c>
    </row>
    <row r="3" spans="2:9" ht="15.75" x14ac:dyDescent="0.25">
      <c r="B3" s="22"/>
      <c r="C3" s="23" t="s">
        <v>152</v>
      </c>
      <c r="D3" s="24">
        <v>447660671</v>
      </c>
      <c r="E3" s="23"/>
      <c r="F3" s="23"/>
    </row>
    <row r="4" spans="2:9" ht="15.75" x14ac:dyDescent="0.25">
      <c r="B4" s="25"/>
      <c r="C4" s="26" t="s">
        <v>153</v>
      </c>
      <c r="D4" s="27">
        <v>88439543</v>
      </c>
      <c r="E4" s="27"/>
      <c r="F4" s="28"/>
    </row>
    <row r="5" spans="2:9" ht="15.75" x14ac:dyDescent="0.25">
      <c r="B5" s="25"/>
      <c r="C5" s="26" t="s">
        <v>154</v>
      </c>
      <c r="D5" s="27">
        <v>90454123</v>
      </c>
      <c r="E5" s="27"/>
      <c r="F5" s="28"/>
    </row>
    <row r="6" spans="2:9" ht="15.75" x14ac:dyDescent="0.25">
      <c r="B6" s="25"/>
      <c r="C6" s="26" t="s">
        <v>155</v>
      </c>
      <c r="D6" s="27">
        <v>103739028</v>
      </c>
      <c r="E6" s="27"/>
      <c r="F6" s="29"/>
    </row>
    <row r="7" spans="2:9" ht="15.75" x14ac:dyDescent="0.25">
      <c r="B7" s="144"/>
      <c r="C7" s="26" t="s">
        <v>156</v>
      </c>
      <c r="D7" s="30"/>
      <c r="E7" s="31">
        <v>16611849</v>
      </c>
      <c r="F7" s="29"/>
    </row>
    <row r="8" spans="2:9" ht="15.75" x14ac:dyDescent="0.25">
      <c r="B8" s="145"/>
      <c r="C8" s="26" t="s">
        <v>157</v>
      </c>
      <c r="D8" s="30"/>
      <c r="E8" s="31">
        <v>8305924</v>
      </c>
      <c r="F8" s="29"/>
    </row>
    <row r="9" spans="2:9" ht="15.75" x14ac:dyDescent="0.25">
      <c r="B9" s="32"/>
      <c r="C9" s="26" t="s">
        <v>158</v>
      </c>
      <c r="D9" s="27">
        <v>42158639</v>
      </c>
      <c r="E9" s="28"/>
      <c r="F9" s="29"/>
    </row>
    <row r="10" spans="2:9" ht="15.75" x14ac:dyDescent="0.25">
      <c r="B10" s="32"/>
      <c r="C10" s="26" t="s">
        <v>159</v>
      </c>
      <c r="D10" s="27">
        <v>45659475</v>
      </c>
      <c r="E10" s="28"/>
      <c r="F10" s="29"/>
    </row>
    <row r="11" spans="2:9" ht="15.75" x14ac:dyDescent="0.25">
      <c r="B11" s="32"/>
      <c r="C11" s="26" t="s">
        <v>160</v>
      </c>
      <c r="D11" s="27">
        <v>54425321</v>
      </c>
      <c r="E11" s="28"/>
      <c r="F11" s="29"/>
      <c r="I11" s="65"/>
    </row>
    <row r="12" spans="2:9" ht="15.75" x14ac:dyDescent="0.25">
      <c r="B12" s="32"/>
      <c r="C12" s="26" t="s">
        <v>526</v>
      </c>
      <c r="D12" s="27">
        <v>84561838</v>
      </c>
      <c r="E12" s="28"/>
      <c r="F12" s="29"/>
    </row>
    <row r="13" spans="2:9" ht="15.75" x14ac:dyDescent="0.25">
      <c r="B13" s="32"/>
      <c r="C13" s="66" t="s">
        <v>603</v>
      </c>
      <c r="D13" s="27"/>
      <c r="E13" s="28">
        <v>2007672</v>
      </c>
      <c r="F13" s="29"/>
    </row>
    <row r="14" spans="2:9" ht="15.75" x14ac:dyDescent="0.25">
      <c r="B14" s="32"/>
      <c r="C14" s="26" t="s">
        <v>623</v>
      </c>
      <c r="D14" s="27">
        <v>113645441</v>
      </c>
      <c r="E14" s="28"/>
      <c r="F14" s="29"/>
    </row>
    <row r="15" spans="2:9" ht="15.75" x14ac:dyDescent="0.25">
      <c r="B15" s="32"/>
      <c r="C15" s="26" t="s">
        <v>624</v>
      </c>
      <c r="D15" s="27"/>
      <c r="E15" s="28">
        <v>3469381</v>
      </c>
      <c r="F15" s="29"/>
    </row>
    <row r="16" spans="2:9" ht="15.75" x14ac:dyDescent="0.25">
      <c r="B16" s="32"/>
      <c r="C16" s="26" t="s">
        <v>625</v>
      </c>
      <c r="D16" s="27"/>
      <c r="E16" s="28">
        <v>9251681</v>
      </c>
      <c r="F16" s="29"/>
    </row>
    <row r="17" spans="2:11" ht="15.75" x14ac:dyDescent="0.25">
      <c r="B17" s="32"/>
      <c r="C17" s="26" t="s">
        <v>626</v>
      </c>
      <c r="D17" s="27"/>
      <c r="E17" s="28">
        <v>5537282</v>
      </c>
      <c r="F17" s="29"/>
    </row>
    <row r="18" spans="2:11" ht="15.75" x14ac:dyDescent="0.25">
      <c r="B18" s="32"/>
      <c r="C18" s="26" t="s">
        <v>627</v>
      </c>
      <c r="D18" s="28">
        <v>83696856</v>
      </c>
      <c r="E18" s="28"/>
      <c r="F18" s="29"/>
    </row>
    <row r="19" spans="2:11" ht="15.75" x14ac:dyDescent="0.25">
      <c r="B19" s="32"/>
      <c r="C19" s="26" t="s">
        <v>675</v>
      </c>
      <c r="D19" s="28">
        <v>78609355</v>
      </c>
      <c r="E19" s="28"/>
      <c r="F19" s="29"/>
    </row>
    <row r="20" spans="2:11" ht="15.75" x14ac:dyDescent="0.25">
      <c r="B20" s="32"/>
      <c r="C20" s="26" t="s">
        <v>807</v>
      </c>
      <c r="D20" s="28">
        <v>78379471</v>
      </c>
      <c r="E20" s="28"/>
      <c r="F20" s="29"/>
      <c r="G20" s="181">
        <f>SUM('T10'!H4:H12)</f>
        <v>72786440</v>
      </c>
      <c r="H20">
        <v>0</v>
      </c>
      <c r="I20" s="64">
        <f>G20-H20</f>
        <v>72786440</v>
      </c>
    </row>
    <row r="21" spans="2:11" ht="15.75" x14ac:dyDescent="0.25">
      <c r="B21" s="32"/>
      <c r="C21" s="66" t="s">
        <v>810</v>
      </c>
      <c r="D21" s="28"/>
      <c r="E21" s="28">
        <v>8431936</v>
      </c>
      <c r="F21" s="29"/>
      <c r="G21" s="181">
        <f>SUM('T11'!I6:I13)</f>
        <v>72573584</v>
      </c>
      <c r="H21" s="181">
        <f>-SUM('T11'!I14:I17)</f>
        <v>3393975</v>
      </c>
      <c r="I21" s="99">
        <f>G21-H21</f>
        <v>69179609</v>
      </c>
    </row>
    <row r="22" spans="2:11" ht="15.75" x14ac:dyDescent="0.25">
      <c r="B22" s="32"/>
      <c r="C22" s="66" t="s">
        <v>813</v>
      </c>
      <c r="D22" s="28"/>
      <c r="E22" s="28">
        <v>22485161.52</v>
      </c>
      <c r="F22" s="29"/>
      <c r="G22" s="181">
        <f>SUM('T12'!F3:F11)</f>
        <v>80817468</v>
      </c>
      <c r="H22" s="64">
        <f>SUM('T12'!F17:F18)</f>
        <v>1336862</v>
      </c>
      <c r="I22" s="64">
        <f>G22-H22</f>
        <v>79480606</v>
      </c>
    </row>
    <row r="23" spans="2:11" ht="15.75" x14ac:dyDescent="0.25">
      <c r="B23" s="32"/>
      <c r="C23" s="26" t="s">
        <v>814</v>
      </c>
      <c r="D23" s="28">
        <v>87282864</v>
      </c>
      <c r="E23" s="28"/>
      <c r="F23" s="29"/>
      <c r="G23" s="183">
        <f>SUM(G20:G22)</f>
        <v>226177492</v>
      </c>
      <c r="H23" s="184">
        <f>H22+H21</f>
        <v>4730837</v>
      </c>
      <c r="I23" s="185">
        <f>G23-H23</f>
        <v>221446655</v>
      </c>
    </row>
    <row r="24" spans="2:11" ht="15.75" x14ac:dyDescent="0.25">
      <c r="B24" s="32" t="s">
        <v>945</v>
      </c>
      <c r="C24" s="66" t="s">
        <v>944</v>
      </c>
      <c r="D24" s="28"/>
      <c r="E24" s="28">
        <v>21600000</v>
      </c>
      <c r="F24" s="29"/>
      <c r="G24" s="183"/>
      <c r="H24" s="184"/>
      <c r="I24" s="185"/>
    </row>
    <row r="25" spans="2:11" ht="15" customHeight="1" x14ac:dyDescent="0.25">
      <c r="B25" s="205" t="s">
        <v>161</v>
      </c>
      <c r="C25" s="206"/>
      <c r="D25" s="33">
        <f>+SUM(D4:D23)</f>
        <v>951051954</v>
      </c>
      <c r="E25" s="33">
        <f>+SUM(E3:E24)</f>
        <v>97700886.519999996</v>
      </c>
      <c r="F25" s="34"/>
    </row>
    <row r="26" spans="2:11" ht="15.75" x14ac:dyDescent="0.25">
      <c r="B26" s="32"/>
      <c r="C26" s="25" t="s">
        <v>162</v>
      </c>
      <c r="D26" s="30"/>
      <c r="E26" s="27">
        <v>0</v>
      </c>
      <c r="F26" s="29"/>
      <c r="G26" s="181" t="s">
        <v>889</v>
      </c>
      <c r="H26" t="s">
        <v>890</v>
      </c>
      <c r="I26" t="s">
        <v>891</v>
      </c>
    </row>
    <row r="27" spans="2:11" ht="15.75" x14ac:dyDescent="0.25">
      <c r="B27" s="36"/>
      <c r="C27" s="25" t="s">
        <v>138</v>
      </c>
      <c r="D27" s="30"/>
      <c r="E27" s="27">
        <v>2334356</v>
      </c>
      <c r="F27" s="29"/>
      <c r="G27" s="198"/>
      <c r="H27" s="199"/>
      <c r="I27" s="199"/>
    </row>
    <row r="28" spans="2:11" ht="15.75" x14ac:dyDescent="0.25">
      <c r="B28" s="36"/>
      <c r="C28" s="25" t="s">
        <v>163</v>
      </c>
      <c r="D28" s="30"/>
      <c r="E28" s="27">
        <v>3434218</v>
      </c>
      <c r="F28" s="29"/>
      <c r="G28" s="198"/>
      <c r="H28" s="199"/>
      <c r="I28" s="199"/>
    </row>
    <row r="29" spans="2:11" ht="15.75" x14ac:dyDescent="0.25">
      <c r="B29" s="32"/>
      <c r="C29" s="25" t="s">
        <v>164</v>
      </c>
      <c r="D29" s="30"/>
      <c r="E29" s="27">
        <v>11919116</v>
      </c>
      <c r="F29" s="29"/>
      <c r="G29" s="198" t="s">
        <v>892</v>
      </c>
      <c r="H29" s="200">
        <f>I23*2%</f>
        <v>4428933.0999999996</v>
      </c>
      <c r="I29" s="199"/>
    </row>
    <row r="30" spans="2:11" ht="15.75" x14ac:dyDescent="0.25">
      <c r="B30" s="36"/>
      <c r="C30" s="25" t="s">
        <v>165</v>
      </c>
      <c r="D30" s="30"/>
      <c r="E30" s="27">
        <v>11028062</v>
      </c>
      <c r="F30" s="29"/>
      <c r="G30" s="198" t="s">
        <v>893</v>
      </c>
      <c r="H30" s="200">
        <f>I23*1%</f>
        <v>2214466.5499999998</v>
      </c>
      <c r="I30" s="199"/>
    </row>
    <row r="31" spans="2:11" ht="15.75" x14ac:dyDescent="0.25">
      <c r="B31" s="36"/>
      <c r="C31" s="25" t="s">
        <v>166</v>
      </c>
      <c r="D31" s="30"/>
      <c r="E31" s="27">
        <v>3650254</v>
      </c>
      <c r="F31" s="182"/>
      <c r="G31" s="198" t="s">
        <v>894</v>
      </c>
      <c r="H31" s="200">
        <f>356827387*1.5%</f>
        <v>5352410.8049999997</v>
      </c>
      <c r="I31" s="201">
        <v>838518984</v>
      </c>
      <c r="J31" s="65" t="s">
        <v>938</v>
      </c>
      <c r="K31" s="65"/>
    </row>
    <row r="32" spans="2:11" ht="15.75" x14ac:dyDescent="0.25">
      <c r="B32" s="36"/>
      <c r="C32" s="76" t="s">
        <v>628</v>
      </c>
      <c r="D32" s="30"/>
      <c r="E32" s="27">
        <v>855147</v>
      </c>
      <c r="F32" s="29"/>
      <c r="G32" s="198"/>
      <c r="H32" s="198">
        <f>481691597*1.5%</f>
        <v>7225373.9550000001</v>
      </c>
      <c r="I32" s="199"/>
      <c r="J32" t="s">
        <v>939</v>
      </c>
      <c r="K32" s="65"/>
    </row>
    <row r="33" spans="2:11" ht="15.75" x14ac:dyDescent="0.25">
      <c r="B33" s="36"/>
      <c r="C33" s="76" t="s">
        <v>737</v>
      </c>
      <c r="D33" s="30"/>
      <c r="E33" s="27"/>
      <c r="F33" s="29"/>
      <c r="G33" s="198" t="s">
        <v>895</v>
      </c>
      <c r="H33" s="201">
        <f>I23*1%</f>
        <v>2214466.5499999998</v>
      </c>
      <c r="I33" s="199"/>
      <c r="K33" s="65"/>
    </row>
    <row r="34" spans="2:11" ht="15.75" x14ac:dyDescent="0.25">
      <c r="B34" s="36"/>
      <c r="C34" s="76" t="s">
        <v>808</v>
      </c>
      <c r="D34" s="30"/>
      <c r="E34" s="27">
        <v>3733373</v>
      </c>
      <c r="F34" s="29"/>
      <c r="G34" s="198" t="s">
        <v>896</v>
      </c>
      <c r="H34" s="201">
        <f>I23*1%</f>
        <v>2214466.5499999998</v>
      </c>
      <c r="I34" s="199"/>
      <c r="K34" s="65"/>
    </row>
    <row r="35" spans="2:11" ht="15.75" x14ac:dyDescent="0.25">
      <c r="B35" s="36"/>
      <c r="C35" s="76" t="s">
        <v>841</v>
      </c>
      <c r="D35" s="30"/>
      <c r="E35" s="27">
        <v>1443811</v>
      </c>
      <c r="F35" s="29"/>
      <c r="G35" s="198" t="s">
        <v>897</v>
      </c>
      <c r="H35" s="202">
        <f>I23*1%</f>
        <v>2214466.5499999998</v>
      </c>
      <c r="I35" s="199"/>
      <c r="K35" s="65"/>
    </row>
    <row r="36" spans="2:11" ht="15.75" x14ac:dyDescent="0.25">
      <c r="B36" s="205" t="s">
        <v>167</v>
      </c>
      <c r="C36" s="206"/>
      <c r="D36" s="33"/>
      <c r="E36" s="38">
        <f>SUM(E26:E35)</f>
        <v>38398337</v>
      </c>
      <c r="F36" s="34"/>
      <c r="G36" s="198" t="s">
        <v>898</v>
      </c>
      <c r="H36" s="201">
        <f>I23*5%</f>
        <v>11072332.75</v>
      </c>
      <c r="I36" s="199"/>
    </row>
    <row r="37" spans="2:11" ht="15.75" x14ac:dyDescent="0.25">
      <c r="B37" s="25"/>
      <c r="C37" s="26" t="s">
        <v>168</v>
      </c>
      <c r="D37" s="27"/>
      <c r="E37" s="27"/>
      <c r="F37" s="28">
        <v>0</v>
      </c>
      <c r="G37" s="198"/>
      <c r="H37" s="200">
        <f>SUM(H33:H36)</f>
        <v>17715732.399999999</v>
      </c>
      <c r="I37" s="199"/>
    </row>
    <row r="38" spans="2:11" ht="15.75" x14ac:dyDescent="0.25">
      <c r="B38" s="25"/>
      <c r="C38" s="26" t="s">
        <v>169</v>
      </c>
      <c r="D38" s="27"/>
      <c r="E38" s="27"/>
      <c r="F38" s="28">
        <v>247600716</v>
      </c>
      <c r="G38" s="198" t="s">
        <v>899</v>
      </c>
      <c r="H38" s="201">
        <f>H37*8%</f>
        <v>1417258.5919999999</v>
      </c>
      <c r="I38" s="199"/>
    </row>
    <row r="39" spans="2:11" ht="15.75" x14ac:dyDescent="0.25">
      <c r="B39" s="25"/>
      <c r="C39" s="26" t="s">
        <v>170</v>
      </c>
      <c r="D39" s="27"/>
      <c r="E39" s="27"/>
      <c r="F39" s="28">
        <v>0</v>
      </c>
      <c r="G39" s="198" t="s">
        <v>900</v>
      </c>
      <c r="H39" s="200">
        <f>H37+H38</f>
        <v>19132990.991999999</v>
      </c>
      <c r="I39" s="199"/>
    </row>
    <row r="40" spans="2:11" ht="15.75" x14ac:dyDescent="0.25">
      <c r="B40" s="25"/>
      <c r="C40" s="26" t="s">
        <v>171</v>
      </c>
      <c r="D40" s="27"/>
      <c r="E40" s="27"/>
      <c r="F40" s="28">
        <v>0</v>
      </c>
      <c r="G40" s="198"/>
      <c r="H40" s="199"/>
      <c r="I40" s="199"/>
    </row>
    <row r="41" spans="2:11" ht="15.75" x14ac:dyDescent="0.25">
      <c r="B41" s="35"/>
      <c r="C41" s="26" t="s">
        <v>172</v>
      </c>
      <c r="D41" s="27"/>
      <c r="E41" s="27"/>
      <c r="F41" s="28">
        <v>0</v>
      </c>
    </row>
    <row r="42" spans="2:11" ht="15.75" x14ac:dyDescent="0.25">
      <c r="B42" s="35"/>
      <c r="C42" s="26" t="s">
        <v>175</v>
      </c>
      <c r="D42" s="27"/>
      <c r="E42" s="27"/>
      <c r="F42" s="28"/>
    </row>
    <row r="43" spans="2:11" ht="15.75" x14ac:dyDescent="0.25">
      <c r="B43" s="35"/>
      <c r="C43" s="26" t="s">
        <v>176</v>
      </c>
      <c r="D43" s="27"/>
      <c r="E43" s="27"/>
      <c r="F43" s="28">
        <v>301678437</v>
      </c>
    </row>
    <row r="44" spans="2:11" ht="15.75" x14ac:dyDescent="0.25">
      <c r="B44" s="25"/>
      <c r="C44" s="66" t="s">
        <v>177</v>
      </c>
      <c r="D44" s="27"/>
      <c r="E44" s="27"/>
      <c r="F44" s="28">
        <v>244637730</v>
      </c>
    </row>
    <row r="45" spans="2:11" ht="15.75" x14ac:dyDescent="0.25">
      <c r="B45" s="30"/>
      <c r="C45" s="66" t="s">
        <v>676</v>
      </c>
      <c r="D45" s="27"/>
      <c r="E45" s="27"/>
      <c r="F45" s="28">
        <v>159764319</v>
      </c>
    </row>
    <row r="46" spans="2:11" ht="15.75" x14ac:dyDescent="0.25">
      <c r="B46" s="25"/>
      <c r="C46" s="66" t="s">
        <v>811</v>
      </c>
      <c r="D46" s="27"/>
      <c r="E46" s="27"/>
      <c r="F46" s="28">
        <v>119424368</v>
      </c>
    </row>
    <row r="47" spans="2:11" ht="15.75" x14ac:dyDescent="0.25">
      <c r="B47" s="25"/>
      <c r="C47" s="66" t="s">
        <v>843</v>
      </c>
      <c r="D47" s="27"/>
      <c r="E47" s="27"/>
      <c r="F47" s="28">
        <v>37042715</v>
      </c>
      <c r="G47" s="181" t="s">
        <v>876</v>
      </c>
    </row>
    <row r="48" spans="2:11" ht="15.75" x14ac:dyDescent="0.25">
      <c r="B48" s="205" t="s">
        <v>173</v>
      </c>
      <c r="C48" s="206"/>
      <c r="D48" s="37"/>
      <c r="E48" s="38"/>
      <c r="F48" s="38">
        <f>+SUM(F37:F47)</f>
        <v>1110148285</v>
      </c>
    </row>
    <row r="49" spans="2:6" ht="15.75" x14ac:dyDescent="0.25">
      <c r="B49" s="207" t="s">
        <v>174</v>
      </c>
      <c r="C49" s="208"/>
      <c r="D49" s="208"/>
      <c r="E49" s="209"/>
      <c r="F49" s="39">
        <f>+D3+D25-E25-E36-F48</f>
        <v>152465116.48000002</v>
      </c>
    </row>
  </sheetData>
  <mergeCells count="5">
    <mergeCell ref="B1:F1"/>
    <mergeCell ref="B25:C25"/>
    <mergeCell ref="B36:C36"/>
    <mergeCell ref="B48:C48"/>
    <mergeCell ref="B49:E49"/>
  </mergeCells>
  <phoneticPr fontId="7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B1" workbookViewId="0">
      <selection activeCell="P6" sqref="P6:P13"/>
    </sheetView>
  </sheetViews>
  <sheetFormatPr defaultRowHeight="15" x14ac:dyDescent="0.25"/>
  <cols>
    <col min="1" max="1" width="4" bestFit="1" customWidth="1"/>
    <col min="2" max="2" width="7.85546875" bestFit="1" customWidth="1"/>
    <col min="3" max="3" width="8.28515625" bestFit="1" customWidth="1"/>
    <col min="4" max="4" width="16.5703125" customWidth="1"/>
    <col min="5" max="5" width="8.7109375" bestFit="1" customWidth="1"/>
    <col min="6" max="6" width="28.7109375" customWidth="1"/>
    <col min="7" max="7" width="9.85546875" customWidth="1"/>
    <col min="8" max="8" width="31.28515625" customWidth="1"/>
    <col min="9" max="9" width="13.5703125" customWidth="1"/>
    <col min="10" max="12" width="9.7109375" customWidth="1"/>
    <col min="13" max="13" width="12.85546875" customWidth="1"/>
    <col min="14" max="14" width="8.85546875" customWidth="1"/>
  </cols>
  <sheetData>
    <row r="1" spans="1:17" ht="20.25" x14ac:dyDescent="0.25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7" ht="20.25" x14ac:dyDescent="0.25">
      <c r="A2" s="218" t="s">
        <v>143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</row>
    <row r="3" spans="1:17" ht="15.75" x14ac:dyDescent="0.25">
      <c r="A3" s="219" t="s">
        <v>738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</row>
    <row r="4" spans="1:17" ht="20.25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7" s="106" customFormat="1" ht="31.35" customHeight="1" x14ac:dyDescent="0.25">
      <c r="A5" s="100" t="s">
        <v>1</v>
      </c>
      <c r="B5" s="100" t="s">
        <v>2</v>
      </c>
      <c r="C5" s="100" t="s">
        <v>3</v>
      </c>
      <c r="D5" s="100" t="s">
        <v>499</v>
      </c>
      <c r="E5" s="100" t="s">
        <v>4</v>
      </c>
      <c r="F5" s="100" t="s">
        <v>739</v>
      </c>
      <c r="G5" s="100" t="s">
        <v>740</v>
      </c>
      <c r="H5" s="100" t="s">
        <v>741</v>
      </c>
      <c r="I5" s="100" t="s">
        <v>742</v>
      </c>
      <c r="J5" s="100" t="s">
        <v>743</v>
      </c>
      <c r="K5" s="100" t="s">
        <v>5</v>
      </c>
      <c r="L5" s="100" t="s">
        <v>6</v>
      </c>
      <c r="M5" s="100" t="s">
        <v>7</v>
      </c>
    </row>
    <row r="6" spans="1:17" x14ac:dyDescent="0.25">
      <c r="A6" s="102">
        <v>1</v>
      </c>
      <c r="B6" s="103" t="s">
        <v>744</v>
      </c>
      <c r="C6" s="103" t="s">
        <v>9</v>
      </c>
      <c r="D6" s="104" t="s">
        <v>745</v>
      </c>
      <c r="E6" s="103" t="s">
        <v>11</v>
      </c>
      <c r="F6" s="103" t="s">
        <v>746</v>
      </c>
      <c r="G6" s="103" t="s">
        <v>508</v>
      </c>
      <c r="H6" s="103" t="s">
        <v>747</v>
      </c>
      <c r="I6" s="105">
        <v>7624644</v>
      </c>
      <c r="J6" s="105">
        <v>0</v>
      </c>
      <c r="K6" s="105">
        <v>7624644</v>
      </c>
      <c r="L6" s="105">
        <v>609972</v>
      </c>
      <c r="M6" s="105">
        <v>8234616</v>
      </c>
      <c r="P6" t="s">
        <v>941</v>
      </c>
    </row>
    <row r="7" spans="1:17" x14ac:dyDescent="0.25">
      <c r="A7" s="102">
        <v>2</v>
      </c>
      <c r="B7" s="103" t="s">
        <v>748</v>
      </c>
      <c r="C7" s="103" t="s">
        <v>9</v>
      </c>
      <c r="D7" s="104" t="s">
        <v>749</v>
      </c>
      <c r="E7" s="103" t="s">
        <v>11</v>
      </c>
      <c r="F7" s="103" t="s">
        <v>746</v>
      </c>
      <c r="G7" s="103" t="s">
        <v>508</v>
      </c>
      <c r="H7" s="103" t="s">
        <v>750</v>
      </c>
      <c r="I7" s="105">
        <v>7966938</v>
      </c>
      <c r="J7" s="105">
        <v>0</v>
      </c>
      <c r="K7" s="105">
        <v>7966938</v>
      </c>
      <c r="L7" s="105">
        <v>637355</v>
      </c>
      <c r="M7" s="105">
        <v>8604293</v>
      </c>
      <c r="P7" t="s">
        <v>941</v>
      </c>
    </row>
    <row r="8" spans="1:17" x14ac:dyDescent="0.25">
      <c r="A8" s="102">
        <v>3</v>
      </c>
      <c r="B8" s="103" t="s">
        <v>751</v>
      </c>
      <c r="C8" s="103" t="s">
        <v>9</v>
      </c>
      <c r="D8" s="104" t="s">
        <v>752</v>
      </c>
      <c r="E8" s="103" t="s">
        <v>11</v>
      </c>
      <c r="F8" s="103" t="s">
        <v>746</v>
      </c>
      <c r="G8" s="103" t="s">
        <v>508</v>
      </c>
      <c r="H8" s="103" t="s">
        <v>753</v>
      </c>
      <c r="I8" s="105">
        <v>9983748</v>
      </c>
      <c r="J8" s="105">
        <v>0</v>
      </c>
      <c r="K8" s="105">
        <v>9983748</v>
      </c>
      <c r="L8" s="105">
        <v>798700</v>
      </c>
      <c r="M8" s="105">
        <v>10782448</v>
      </c>
      <c r="P8" t="s">
        <v>941</v>
      </c>
    </row>
    <row r="9" spans="1:17" x14ac:dyDescent="0.25">
      <c r="A9" s="102">
        <v>4</v>
      </c>
      <c r="B9" s="103" t="s">
        <v>754</v>
      </c>
      <c r="C9" s="103" t="s">
        <v>9</v>
      </c>
      <c r="D9" s="104" t="s">
        <v>752</v>
      </c>
      <c r="E9" s="103" t="s">
        <v>11</v>
      </c>
      <c r="F9" s="103" t="s">
        <v>746</v>
      </c>
      <c r="G9" s="103" t="s">
        <v>508</v>
      </c>
      <c r="H9" s="103" t="s">
        <v>755</v>
      </c>
      <c r="I9" s="105">
        <v>6427244</v>
      </c>
      <c r="J9" s="105">
        <v>0</v>
      </c>
      <c r="K9" s="105">
        <v>6427244</v>
      </c>
      <c r="L9" s="105">
        <v>514180</v>
      </c>
      <c r="M9" s="105">
        <v>6941424</v>
      </c>
      <c r="P9" t="s">
        <v>941</v>
      </c>
    </row>
    <row r="10" spans="1:17" x14ac:dyDescent="0.25">
      <c r="A10" s="102">
        <v>5</v>
      </c>
      <c r="B10" s="103" t="s">
        <v>756</v>
      </c>
      <c r="C10" s="103" t="s">
        <v>9</v>
      </c>
      <c r="D10" s="104" t="s">
        <v>757</v>
      </c>
      <c r="E10" s="103" t="s">
        <v>11</v>
      </c>
      <c r="F10" s="103" t="s">
        <v>746</v>
      </c>
      <c r="G10" s="103" t="s">
        <v>508</v>
      </c>
      <c r="H10" s="103" t="s">
        <v>758</v>
      </c>
      <c r="I10" s="105">
        <v>11534764</v>
      </c>
      <c r="J10" s="105">
        <v>0</v>
      </c>
      <c r="K10" s="105">
        <v>11534764</v>
      </c>
      <c r="L10" s="105">
        <v>922781</v>
      </c>
      <c r="M10" s="105">
        <v>12457545</v>
      </c>
      <c r="P10" t="s">
        <v>941</v>
      </c>
    </row>
    <row r="11" spans="1:17" x14ac:dyDescent="0.25">
      <c r="A11" s="102">
        <v>6</v>
      </c>
      <c r="B11" s="103" t="s">
        <v>759</v>
      </c>
      <c r="C11" s="103" t="s">
        <v>9</v>
      </c>
      <c r="D11" s="104" t="s">
        <v>757</v>
      </c>
      <c r="E11" s="103" t="s">
        <v>11</v>
      </c>
      <c r="F11" s="103" t="s">
        <v>746</v>
      </c>
      <c r="G11" s="103" t="s">
        <v>508</v>
      </c>
      <c r="H11" s="103" t="s">
        <v>760</v>
      </c>
      <c r="I11" s="105">
        <v>7936404</v>
      </c>
      <c r="J11" s="105">
        <v>0</v>
      </c>
      <c r="K11" s="105">
        <v>7936404</v>
      </c>
      <c r="L11" s="105">
        <v>634912</v>
      </c>
      <c r="M11" s="105">
        <v>8571316</v>
      </c>
      <c r="P11" t="s">
        <v>941</v>
      </c>
    </row>
    <row r="12" spans="1:17" x14ac:dyDescent="0.25">
      <c r="A12" s="102">
        <v>7</v>
      </c>
      <c r="B12" s="103" t="s">
        <v>761</v>
      </c>
      <c r="C12" s="103" t="s">
        <v>9</v>
      </c>
      <c r="D12" s="104" t="s">
        <v>757</v>
      </c>
      <c r="E12" s="103" t="s">
        <v>11</v>
      </c>
      <c r="F12" s="103" t="s">
        <v>746</v>
      </c>
      <c r="G12" s="103" t="s">
        <v>508</v>
      </c>
      <c r="H12" s="103" t="s">
        <v>762</v>
      </c>
      <c r="I12" s="105">
        <v>10549386</v>
      </c>
      <c r="J12" s="105">
        <v>0</v>
      </c>
      <c r="K12" s="105">
        <v>10549386</v>
      </c>
      <c r="L12" s="105">
        <v>843951</v>
      </c>
      <c r="M12" s="105">
        <v>11393337</v>
      </c>
      <c r="P12" t="s">
        <v>941</v>
      </c>
    </row>
    <row r="13" spans="1:17" x14ac:dyDescent="0.25">
      <c r="A13" s="102">
        <v>8</v>
      </c>
      <c r="B13" s="103" t="s">
        <v>763</v>
      </c>
      <c r="C13" s="103" t="s">
        <v>9</v>
      </c>
      <c r="D13" s="104" t="s">
        <v>764</v>
      </c>
      <c r="E13" s="103" t="s">
        <v>11</v>
      </c>
      <c r="F13" s="103" t="s">
        <v>746</v>
      </c>
      <c r="G13" s="103" t="s">
        <v>508</v>
      </c>
      <c r="H13" s="103" t="s">
        <v>765</v>
      </c>
      <c r="I13" s="105">
        <v>10550456</v>
      </c>
      <c r="J13" s="105">
        <v>0</v>
      </c>
      <c r="K13" s="105">
        <v>10550456</v>
      </c>
      <c r="L13" s="105">
        <v>844036</v>
      </c>
      <c r="M13" s="105">
        <v>11394492</v>
      </c>
      <c r="P13" t="s">
        <v>941</v>
      </c>
    </row>
    <row r="14" spans="1:17" x14ac:dyDescent="0.25">
      <c r="A14" s="102">
        <v>9</v>
      </c>
      <c r="B14" s="103" t="s">
        <v>803</v>
      </c>
      <c r="C14" s="103"/>
      <c r="D14" s="119">
        <v>45245</v>
      </c>
      <c r="E14" s="103" t="s">
        <v>11</v>
      </c>
      <c r="F14" s="103" t="s">
        <v>746</v>
      </c>
      <c r="G14" s="103" t="s">
        <v>508</v>
      </c>
      <c r="H14" s="103" t="s">
        <v>799</v>
      </c>
      <c r="I14" s="120">
        <v>-729955</v>
      </c>
      <c r="J14" s="120">
        <v>0</v>
      </c>
      <c r="K14" s="120">
        <v>-729955</v>
      </c>
      <c r="L14" s="120">
        <v>-72996</v>
      </c>
      <c r="M14" s="120">
        <v>-802951</v>
      </c>
      <c r="P14" t="s">
        <v>875</v>
      </c>
    </row>
    <row r="15" spans="1:17" x14ac:dyDescent="0.25">
      <c r="A15" s="102">
        <v>10</v>
      </c>
      <c r="B15" s="103" t="s">
        <v>804</v>
      </c>
      <c r="C15" s="103"/>
      <c r="D15" s="119">
        <v>45237</v>
      </c>
      <c r="E15" s="103" t="s">
        <v>11</v>
      </c>
      <c r="F15" s="103" t="s">
        <v>746</v>
      </c>
      <c r="G15" s="103" t="s">
        <v>508</v>
      </c>
      <c r="H15" s="103" t="s">
        <v>800</v>
      </c>
      <c r="I15" s="120">
        <v>-634572</v>
      </c>
      <c r="J15" s="120">
        <v>0</v>
      </c>
      <c r="K15" s="120">
        <v>-634572</v>
      </c>
      <c r="L15" s="120">
        <v>-63457</v>
      </c>
      <c r="M15" s="120">
        <v>-698029</v>
      </c>
      <c r="N15">
        <v>-698029</v>
      </c>
      <c r="O15" s="121">
        <f>+N15-M15</f>
        <v>0</v>
      </c>
      <c r="P15" t="s">
        <v>798</v>
      </c>
      <c r="Q15" t="s">
        <v>886</v>
      </c>
    </row>
    <row r="16" spans="1:17" x14ac:dyDescent="0.25">
      <c r="A16" s="102">
        <v>11</v>
      </c>
      <c r="B16" s="103" t="s">
        <v>805</v>
      </c>
      <c r="C16" s="103"/>
      <c r="D16" s="119">
        <v>45237</v>
      </c>
      <c r="E16" s="103" t="s">
        <v>11</v>
      </c>
      <c r="F16" s="103" t="s">
        <v>746</v>
      </c>
      <c r="G16" s="103" t="s">
        <v>508</v>
      </c>
      <c r="H16" s="103" t="s">
        <v>801</v>
      </c>
      <c r="I16" s="120">
        <v>-122100</v>
      </c>
      <c r="J16" s="120">
        <v>0</v>
      </c>
      <c r="K16" s="120">
        <v>-122100</v>
      </c>
      <c r="L16" s="120">
        <v>-12210</v>
      </c>
      <c r="M16" s="120">
        <v>-134310</v>
      </c>
      <c r="N16">
        <v>-134310</v>
      </c>
      <c r="O16" s="121">
        <f>+N16-M16</f>
        <v>0</v>
      </c>
      <c r="P16" t="s">
        <v>798</v>
      </c>
      <c r="Q16" t="s">
        <v>888</v>
      </c>
    </row>
    <row r="17" spans="1:17" x14ac:dyDescent="0.25">
      <c r="A17" s="102">
        <v>12</v>
      </c>
      <c r="B17" s="103" t="s">
        <v>806</v>
      </c>
      <c r="C17" s="103"/>
      <c r="D17" s="119">
        <v>45237</v>
      </c>
      <c r="E17" s="103" t="s">
        <v>11</v>
      </c>
      <c r="F17" s="103" t="s">
        <v>746</v>
      </c>
      <c r="G17" s="103" t="s">
        <v>508</v>
      </c>
      <c r="H17" s="103" t="s">
        <v>802</v>
      </c>
      <c r="I17" s="120">
        <v>-1907348</v>
      </c>
      <c r="J17" s="120">
        <v>0</v>
      </c>
      <c r="K17" s="120">
        <v>-1907348</v>
      </c>
      <c r="L17" s="120">
        <v>-190735</v>
      </c>
      <c r="M17" s="120">
        <v>-2098083</v>
      </c>
      <c r="N17">
        <v>-2098083</v>
      </c>
      <c r="O17" s="121">
        <f>+N17-M17</f>
        <v>0</v>
      </c>
      <c r="P17" t="s">
        <v>798</v>
      </c>
      <c r="Q17" t="s">
        <v>887</v>
      </c>
    </row>
    <row r="18" spans="1:17" x14ac:dyDescent="0.25">
      <c r="A18" s="30"/>
      <c r="B18" s="30"/>
      <c r="C18" s="30"/>
      <c r="D18" s="125">
        <v>45259</v>
      </c>
      <c r="E18" s="30"/>
      <c r="F18" s="30"/>
      <c r="G18" s="30"/>
      <c r="H18" s="103" t="s">
        <v>809</v>
      </c>
      <c r="I18" s="120"/>
      <c r="J18" s="120">
        <v>7807348</v>
      </c>
      <c r="K18" s="120"/>
      <c r="L18" s="120">
        <v>-624588</v>
      </c>
      <c r="M18" s="120">
        <v>-8431936</v>
      </c>
    </row>
    <row r="19" spans="1:17" x14ac:dyDescent="0.25">
      <c r="H19" s="123" t="s">
        <v>812</v>
      </c>
      <c r="I19" s="124"/>
      <c r="J19" s="124">
        <v>20819594</v>
      </c>
      <c r="K19" s="124"/>
      <c r="L19" s="124">
        <f>+J19*-0.08</f>
        <v>-1665567.52</v>
      </c>
      <c r="M19" s="124">
        <f>-J19+L19</f>
        <v>-22485161.52</v>
      </c>
    </row>
    <row r="23" spans="1:17" x14ac:dyDescent="0.25">
      <c r="I23" s="122"/>
      <c r="J23" s="122"/>
      <c r="K23" s="122"/>
      <c r="L23" s="122"/>
      <c r="M23" s="122"/>
    </row>
    <row r="24" spans="1:17" x14ac:dyDescent="0.25">
      <c r="I24" s="121"/>
      <c r="J24" s="121"/>
      <c r="K24" s="121"/>
      <c r="L24" s="121"/>
      <c r="M24" s="121"/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L23" sqref="L23"/>
    </sheetView>
  </sheetViews>
  <sheetFormatPr defaultRowHeight="15" x14ac:dyDescent="0.25"/>
  <cols>
    <col min="12" max="12" width="29.140625" customWidth="1"/>
    <col min="13" max="13" width="10.85546875" bestFit="1" customWidth="1"/>
  </cols>
  <sheetData>
    <row r="1" spans="1:13" ht="18.75" x14ac:dyDescent="0.3">
      <c r="A1" s="221" t="s">
        <v>497</v>
      </c>
      <c r="B1" s="221"/>
      <c r="C1" s="221"/>
      <c r="D1" s="221"/>
      <c r="E1" s="221"/>
      <c r="F1" s="221"/>
      <c r="G1" s="221"/>
      <c r="H1" s="221"/>
      <c r="I1" s="221"/>
      <c r="J1" s="221"/>
    </row>
    <row r="2" spans="1:13" x14ac:dyDescent="0.25">
      <c r="A2" s="222" t="s">
        <v>656</v>
      </c>
      <c r="B2" s="222"/>
      <c r="C2" s="222"/>
      <c r="D2" s="222"/>
      <c r="E2" s="222"/>
      <c r="F2" s="222"/>
      <c r="G2" s="222"/>
      <c r="H2" s="222"/>
      <c r="I2" s="222"/>
      <c r="J2" s="222"/>
    </row>
    <row r="3" spans="1:13" ht="42" x14ac:dyDescent="0.25">
      <c r="B3" s="68" t="s">
        <v>499</v>
      </c>
      <c r="C3" s="69" t="s">
        <v>2</v>
      </c>
      <c r="D3" s="69" t="s">
        <v>500</v>
      </c>
      <c r="E3" s="69" t="s">
        <v>501</v>
      </c>
      <c r="F3" s="69" t="s">
        <v>502</v>
      </c>
      <c r="G3" s="69" t="s">
        <v>134</v>
      </c>
      <c r="H3" s="70" t="s">
        <v>503</v>
      </c>
      <c r="I3" s="69" t="s">
        <v>504</v>
      </c>
      <c r="J3" s="70" t="s">
        <v>6</v>
      </c>
      <c r="K3" s="71" t="s">
        <v>606</v>
      </c>
    </row>
    <row r="4" spans="1:13" x14ac:dyDescent="0.25">
      <c r="B4" s="72">
        <v>45206</v>
      </c>
      <c r="C4" s="73" t="s">
        <v>657</v>
      </c>
      <c r="D4" s="73" t="s">
        <v>9</v>
      </c>
      <c r="E4" s="73" t="s">
        <v>11</v>
      </c>
      <c r="F4" s="73" t="s">
        <v>508</v>
      </c>
      <c r="G4" s="73" t="s">
        <v>658</v>
      </c>
      <c r="H4" s="74">
        <v>5815176</v>
      </c>
      <c r="I4" s="75" t="s">
        <v>509</v>
      </c>
      <c r="J4" s="74">
        <v>465214</v>
      </c>
      <c r="K4" s="74">
        <f>+J4+H4</f>
        <v>6280390</v>
      </c>
      <c r="L4" t="s">
        <v>874</v>
      </c>
      <c r="M4" s="64"/>
    </row>
    <row r="5" spans="1:13" x14ac:dyDescent="0.25">
      <c r="B5" s="72">
        <v>45206</v>
      </c>
      <c r="C5" s="73" t="s">
        <v>659</v>
      </c>
      <c r="D5" s="73" t="s">
        <v>9</v>
      </c>
      <c r="E5" s="73" t="s">
        <v>11</v>
      </c>
      <c r="F5" s="73" t="s">
        <v>508</v>
      </c>
      <c r="G5" s="73" t="s">
        <v>660</v>
      </c>
      <c r="H5" s="74">
        <v>11202264</v>
      </c>
      <c r="I5" s="75" t="s">
        <v>509</v>
      </c>
      <c r="J5" s="74">
        <v>896181</v>
      </c>
      <c r="K5" s="74">
        <f t="shared" ref="K5:K13" si="0">+J5+H5</f>
        <v>12098445</v>
      </c>
      <c r="L5" t="s">
        <v>874</v>
      </c>
    </row>
    <row r="6" spans="1:13" x14ac:dyDescent="0.25">
      <c r="B6" s="72">
        <v>45213</v>
      </c>
      <c r="C6" s="73" t="s">
        <v>661</v>
      </c>
      <c r="D6" s="73" t="s">
        <v>9</v>
      </c>
      <c r="E6" s="73" t="s">
        <v>11</v>
      </c>
      <c r="F6" s="73" t="s">
        <v>508</v>
      </c>
      <c r="G6" s="73" t="s">
        <v>662</v>
      </c>
      <c r="H6" s="74">
        <v>6755194</v>
      </c>
      <c r="I6" s="75" t="s">
        <v>509</v>
      </c>
      <c r="J6" s="74">
        <v>540416</v>
      </c>
      <c r="K6" s="74">
        <f t="shared" si="0"/>
        <v>7295610</v>
      </c>
      <c r="L6" t="s">
        <v>874</v>
      </c>
    </row>
    <row r="7" spans="1:13" x14ac:dyDescent="0.25">
      <c r="B7" s="72">
        <v>45213</v>
      </c>
      <c r="C7" s="73" t="s">
        <v>663</v>
      </c>
      <c r="D7" s="73" t="s">
        <v>9</v>
      </c>
      <c r="E7" s="73" t="s">
        <v>11</v>
      </c>
      <c r="F7" s="73" t="s">
        <v>508</v>
      </c>
      <c r="G7" s="73" t="s">
        <v>664</v>
      </c>
      <c r="H7" s="74">
        <v>7265090</v>
      </c>
      <c r="I7" s="75" t="s">
        <v>509</v>
      </c>
      <c r="J7" s="74">
        <v>581207</v>
      </c>
      <c r="K7" s="74">
        <f t="shared" si="0"/>
        <v>7846297</v>
      </c>
      <c r="L7" t="s">
        <v>874</v>
      </c>
    </row>
    <row r="8" spans="1:13" x14ac:dyDescent="0.25">
      <c r="B8" s="72">
        <v>45220</v>
      </c>
      <c r="C8" s="73" t="s">
        <v>665</v>
      </c>
      <c r="D8" s="73" t="s">
        <v>9</v>
      </c>
      <c r="E8" s="73" t="s">
        <v>11</v>
      </c>
      <c r="F8" s="73" t="s">
        <v>508</v>
      </c>
      <c r="G8" s="73" t="s">
        <v>666</v>
      </c>
      <c r="H8" s="74">
        <v>6825574</v>
      </c>
      <c r="I8" s="75" t="s">
        <v>509</v>
      </c>
      <c r="J8" s="74">
        <v>546046</v>
      </c>
      <c r="K8" s="74">
        <f t="shared" si="0"/>
        <v>7371620</v>
      </c>
      <c r="L8" t="s">
        <v>874</v>
      </c>
    </row>
    <row r="9" spans="1:13" x14ac:dyDescent="0.25">
      <c r="B9" s="72">
        <v>45220</v>
      </c>
      <c r="C9" s="73" t="s">
        <v>667</v>
      </c>
      <c r="D9" s="73" t="s">
        <v>9</v>
      </c>
      <c r="E9" s="73" t="s">
        <v>11</v>
      </c>
      <c r="F9" s="73" t="s">
        <v>508</v>
      </c>
      <c r="G9" s="73" t="s">
        <v>668</v>
      </c>
      <c r="H9" s="74">
        <v>11693454</v>
      </c>
      <c r="I9" s="75" t="s">
        <v>509</v>
      </c>
      <c r="J9" s="74">
        <v>935476</v>
      </c>
      <c r="K9" s="74">
        <f t="shared" si="0"/>
        <v>12628930</v>
      </c>
      <c r="L9" t="s">
        <v>874</v>
      </c>
    </row>
    <row r="10" spans="1:13" x14ac:dyDescent="0.25">
      <c r="B10" s="72">
        <v>45227</v>
      </c>
      <c r="C10" s="73" t="s">
        <v>669</v>
      </c>
      <c r="D10" s="73" t="s">
        <v>9</v>
      </c>
      <c r="E10" s="73" t="s">
        <v>11</v>
      </c>
      <c r="F10" s="73" t="s">
        <v>508</v>
      </c>
      <c r="G10" s="73" t="s">
        <v>670</v>
      </c>
      <c r="H10" s="74">
        <v>6264780</v>
      </c>
      <c r="I10" s="75" t="s">
        <v>509</v>
      </c>
      <c r="J10" s="74">
        <v>501182</v>
      </c>
      <c r="K10" s="74">
        <f t="shared" si="0"/>
        <v>6765962</v>
      </c>
      <c r="L10" t="s">
        <v>874</v>
      </c>
    </row>
    <row r="11" spans="1:13" x14ac:dyDescent="0.25">
      <c r="B11" s="72">
        <v>45227</v>
      </c>
      <c r="C11" s="73" t="s">
        <v>671</v>
      </c>
      <c r="D11" s="73" t="s">
        <v>9</v>
      </c>
      <c r="E11" s="73" t="s">
        <v>11</v>
      </c>
      <c r="F11" s="73" t="s">
        <v>508</v>
      </c>
      <c r="G11" s="73" t="s">
        <v>672</v>
      </c>
      <c r="H11" s="74">
        <v>7847694</v>
      </c>
      <c r="I11" s="75" t="s">
        <v>509</v>
      </c>
      <c r="J11" s="74">
        <v>627816</v>
      </c>
      <c r="K11" s="74">
        <f t="shared" si="0"/>
        <v>8475510</v>
      </c>
      <c r="L11" t="s">
        <v>874</v>
      </c>
    </row>
    <row r="12" spans="1:13" x14ac:dyDescent="0.25">
      <c r="B12" s="72">
        <v>45230</v>
      </c>
      <c r="C12" s="73" t="s">
        <v>673</v>
      </c>
      <c r="D12" s="73" t="s">
        <v>9</v>
      </c>
      <c r="E12" s="73" t="s">
        <v>11</v>
      </c>
      <c r="F12" s="73" t="s">
        <v>508</v>
      </c>
      <c r="G12" s="73" t="s">
        <v>674</v>
      </c>
      <c r="H12" s="74">
        <v>9117214</v>
      </c>
      <c r="I12" s="75" t="s">
        <v>509</v>
      </c>
      <c r="J12" s="74">
        <v>729377</v>
      </c>
      <c r="K12" s="74">
        <f t="shared" si="0"/>
        <v>9846591</v>
      </c>
      <c r="L12" t="s">
        <v>940</v>
      </c>
    </row>
    <row r="13" spans="1:13" x14ac:dyDescent="0.25">
      <c r="B13" s="77"/>
      <c r="H13" s="78">
        <v>72786440</v>
      </c>
      <c r="J13" s="78">
        <v>5822915</v>
      </c>
      <c r="K13" s="78">
        <f t="shared" si="0"/>
        <v>78609355</v>
      </c>
    </row>
    <row r="14" spans="1:13" x14ac:dyDescent="0.25">
      <c r="L14" s="122"/>
    </row>
  </sheetData>
  <mergeCells count="2">
    <mergeCell ref="A1:J1"/>
    <mergeCell ref="A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13" workbookViewId="0">
      <selection activeCell="P7" sqref="P7"/>
    </sheetView>
  </sheetViews>
  <sheetFormatPr defaultRowHeight="15" x14ac:dyDescent="0.25"/>
  <cols>
    <col min="1" max="1" width="14.42578125" style="168" customWidth="1"/>
    <col min="2" max="3" width="10.140625" customWidth="1"/>
    <col min="5" max="5" width="12.5703125" customWidth="1"/>
    <col min="6" max="6" width="24.7109375" customWidth="1"/>
    <col min="7" max="7" width="13.140625" customWidth="1"/>
    <col min="8" max="8" width="13" customWidth="1"/>
    <col min="11" max="11" width="16.5703125" customWidth="1"/>
    <col min="12" max="12" width="14.7109375" customWidth="1"/>
  </cols>
  <sheetData>
    <row r="1" spans="1:13" ht="18" customHeight="1" x14ac:dyDescent="0.25">
      <c r="A1" s="223" t="s">
        <v>143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3" x14ac:dyDescent="0.25">
      <c r="A2" s="224" t="s">
        <v>655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3" ht="36.4" customHeight="1" x14ac:dyDescent="0.25">
      <c r="A3" s="165" t="s">
        <v>499</v>
      </c>
      <c r="B3" s="57" t="s">
        <v>2</v>
      </c>
      <c r="C3" s="57"/>
      <c r="D3" s="57" t="s">
        <v>500</v>
      </c>
      <c r="E3" s="57" t="s">
        <v>134</v>
      </c>
      <c r="F3" s="57" t="s">
        <v>501</v>
      </c>
      <c r="G3" s="57" t="s">
        <v>502</v>
      </c>
      <c r="H3" s="61" t="s">
        <v>503</v>
      </c>
      <c r="I3" s="57" t="s">
        <v>504</v>
      </c>
      <c r="J3" s="61" t="s">
        <v>6</v>
      </c>
      <c r="K3" s="61" t="s">
        <v>505</v>
      </c>
    </row>
    <row r="4" spans="1:13" x14ac:dyDescent="0.25">
      <c r="A4" s="166">
        <v>45112</v>
      </c>
      <c r="B4" s="59" t="s">
        <v>506</v>
      </c>
      <c r="C4" s="59">
        <f t="shared" ref="C4:C33" si="0">+B4*1</f>
        <v>39569</v>
      </c>
      <c r="D4" s="59" t="s">
        <v>9</v>
      </c>
      <c r="E4" s="59" t="s">
        <v>507</v>
      </c>
      <c r="F4" s="59" t="s">
        <v>11</v>
      </c>
      <c r="G4" s="59" t="s">
        <v>508</v>
      </c>
      <c r="H4" s="63">
        <v>9773090</v>
      </c>
      <c r="I4" s="62" t="s">
        <v>509</v>
      </c>
      <c r="J4" s="63">
        <v>781847</v>
      </c>
      <c r="K4" s="63">
        <v>10554937</v>
      </c>
      <c r="L4">
        <f>+VLOOKUP(C4,'CTTT T10'!L$3:M$23,2,0)</f>
        <v>10554937</v>
      </c>
      <c r="M4" s="64" t="s">
        <v>735</v>
      </c>
    </row>
    <row r="5" spans="1:13" x14ac:dyDescent="0.25">
      <c r="A5" s="166">
        <v>45115</v>
      </c>
      <c r="B5" s="59" t="s">
        <v>510</v>
      </c>
      <c r="C5" s="59">
        <f t="shared" si="0"/>
        <v>40813</v>
      </c>
      <c r="D5" s="59" t="s">
        <v>9</v>
      </c>
      <c r="E5" s="59" t="s">
        <v>511</v>
      </c>
      <c r="F5" s="59" t="s">
        <v>11</v>
      </c>
      <c r="G5" s="59" t="s">
        <v>508</v>
      </c>
      <c r="H5" s="63">
        <v>5392226</v>
      </c>
      <c r="I5" s="62" t="s">
        <v>509</v>
      </c>
      <c r="J5" s="63">
        <v>431378</v>
      </c>
      <c r="K5" s="63">
        <v>5823604</v>
      </c>
      <c r="L5">
        <f>+VLOOKUP(C5,'CTTT T10'!L$3:M$23,2,0)</f>
        <v>5823604</v>
      </c>
      <c r="M5" s="64" t="s">
        <v>735</v>
      </c>
    </row>
    <row r="6" spans="1:13" x14ac:dyDescent="0.25">
      <c r="A6" s="166">
        <v>45122</v>
      </c>
      <c r="B6" s="59" t="s">
        <v>512</v>
      </c>
      <c r="C6" s="59">
        <f t="shared" si="0"/>
        <v>42210</v>
      </c>
      <c r="D6" s="59" t="s">
        <v>9</v>
      </c>
      <c r="E6" s="59" t="s">
        <v>513</v>
      </c>
      <c r="F6" s="59" t="s">
        <v>11</v>
      </c>
      <c r="G6" s="59" t="s">
        <v>508</v>
      </c>
      <c r="H6" s="63">
        <v>11459540</v>
      </c>
      <c r="I6" s="62" t="s">
        <v>509</v>
      </c>
      <c r="J6" s="63">
        <v>916763</v>
      </c>
      <c r="K6" s="63">
        <v>12376303</v>
      </c>
      <c r="L6">
        <f>+VLOOKUP(C6,'CTTT T10'!L$3:M$23,2,0)</f>
        <v>12376303</v>
      </c>
      <c r="M6" s="64" t="s">
        <v>735</v>
      </c>
    </row>
    <row r="7" spans="1:13" x14ac:dyDescent="0.25">
      <c r="A7" s="166">
        <v>45122</v>
      </c>
      <c r="B7" s="59" t="s">
        <v>514</v>
      </c>
      <c r="C7" s="59">
        <f t="shared" si="0"/>
        <v>42211</v>
      </c>
      <c r="D7" s="59" t="s">
        <v>9</v>
      </c>
      <c r="E7" s="59" t="s">
        <v>515</v>
      </c>
      <c r="F7" s="59" t="s">
        <v>11</v>
      </c>
      <c r="G7" s="59" t="s">
        <v>508</v>
      </c>
      <c r="H7" s="63">
        <v>8288574</v>
      </c>
      <c r="I7" s="62" t="s">
        <v>509</v>
      </c>
      <c r="J7" s="63">
        <v>663086</v>
      </c>
      <c r="K7" s="63">
        <v>8951660</v>
      </c>
      <c r="L7">
        <f>+VLOOKUP(C7,'CTTT T10'!L$3:M$23,2,0)</f>
        <v>8951660</v>
      </c>
      <c r="M7" s="64" t="s">
        <v>735</v>
      </c>
    </row>
    <row r="8" spans="1:13" x14ac:dyDescent="0.25">
      <c r="A8" s="166">
        <v>45129</v>
      </c>
      <c r="B8" s="59" t="s">
        <v>516</v>
      </c>
      <c r="C8" s="59">
        <f t="shared" si="0"/>
        <v>43770</v>
      </c>
      <c r="D8" s="59" t="s">
        <v>9</v>
      </c>
      <c r="E8" s="59" t="s">
        <v>517</v>
      </c>
      <c r="F8" s="59" t="s">
        <v>11</v>
      </c>
      <c r="G8" s="59" t="s">
        <v>508</v>
      </c>
      <c r="H8" s="63">
        <v>11238524</v>
      </c>
      <c r="I8" s="62" t="s">
        <v>509</v>
      </c>
      <c r="J8" s="63">
        <v>899082</v>
      </c>
      <c r="K8" s="63">
        <v>12137606</v>
      </c>
      <c r="L8">
        <f>+VLOOKUP(C8,'CTTT T10'!L$3:M$23,2,0)</f>
        <v>12137606</v>
      </c>
      <c r="M8" s="64" t="s">
        <v>735</v>
      </c>
    </row>
    <row r="9" spans="1:13" x14ac:dyDescent="0.25">
      <c r="A9" s="166">
        <v>45129</v>
      </c>
      <c r="B9" s="59" t="s">
        <v>518</v>
      </c>
      <c r="C9" s="59">
        <f t="shared" si="0"/>
        <v>43771</v>
      </c>
      <c r="D9" s="59" t="s">
        <v>9</v>
      </c>
      <c r="E9" s="59" t="s">
        <v>519</v>
      </c>
      <c r="F9" s="59" t="s">
        <v>11</v>
      </c>
      <c r="G9" s="59" t="s">
        <v>508</v>
      </c>
      <c r="H9" s="63">
        <v>8119902</v>
      </c>
      <c r="I9" s="62" t="s">
        <v>509</v>
      </c>
      <c r="J9" s="63">
        <v>649592</v>
      </c>
      <c r="K9" s="63">
        <v>8769494</v>
      </c>
      <c r="L9">
        <f>+VLOOKUP(C9,'CTTT T10'!L$3:M$23,2,0)</f>
        <v>8769494</v>
      </c>
      <c r="M9" s="64" t="s">
        <v>735</v>
      </c>
    </row>
    <row r="10" spans="1:13" x14ac:dyDescent="0.25">
      <c r="A10" s="166">
        <v>45136</v>
      </c>
      <c r="B10" s="59" t="s">
        <v>520</v>
      </c>
      <c r="C10" s="59">
        <f t="shared" si="0"/>
        <v>45285</v>
      </c>
      <c r="D10" s="59" t="s">
        <v>9</v>
      </c>
      <c r="E10" s="59" t="s">
        <v>521</v>
      </c>
      <c r="F10" s="59" t="s">
        <v>11</v>
      </c>
      <c r="G10" s="59" t="s">
        <v>508</v>
      </c>
      <c r="H10" s="63">
        <v>7403816</v>
      </c>
      <c r="I10" s="62" t="s">
        <v>509</v>
      </c>
      <c r="J10" s="63">
        <v>592305</v>
      </c>
      <c r="K10" s="63">
        <v>7996121</v>
      </c>
      <c r="L10">
        <f>+VLOOKUP(C10,'CTTT T10'!L$3:M$23,2,0)</f>
        <v>7996121</v>
      </c>
      <c r="M10" s="64" t="s">
        <v>735</v>
      </c>
    </row>
    <row r="11" spans="1:13" x14ac:dyDescent="0.25">
      <c r="A11" s="166">
        <v>45136</v>
      </c>
      <c r="B11" s="59" t="s">
        <v>522</v>
      </c>
      <c r="C11" s="59">
        <f t="shared" si="0"/>
        <v>45299</v>
      </c>
      <c r="D11" s="59" t="s">
        <v>9</v>
      </c>
      <c r="E11" s="59" t="s">
        <v>523</v>
      </c>
      <c r="F11" s="59" t="s">
        <v>11</v>
      </c>
      <c r="G11" s="59" t="s">
        <v>508</v>
      </c>
      <c r="H11" s="63">
        <v>6844280</v>
      </c>
      <c r="I11" s="62" t="s">
        <v>509</v>
      </c>
      <c r="J11" s="63">
        <v>547542</v>
      </c>
      <c r="K11" s="63">
        <v>7391822</v>
      </c>
      <c r="L11">
        <f>+VLOOKUP(C11,'CTTT T10'!L$3:M$23,2,0)</f>
        <v>7391822</v>
      </c>
      <c r="M11" s="64" t="s">
        <v>735</v>
      </c>
    </row>
    <row r="12" spans="1:13" x14ac:dyDescent="0.25">
      <c r="A12" s="166">
        <v>45138</v>
      </c>
      <c r="B12" s="59" t="s">
        <v>524</v>
      </c>
      <c r="C12" s="59">
        <f t="shared" si="0"/>
        <v>45348</v>
      </c>
      <c r="D12" s="59" t="s">
        <v>9</v>
      </c>
      <c r="E12" s="59" t="s">
        <v>525</v>
      </c>
      <c r="F12" s="59" t="s">
        <v>11</v>
      </c>
      <c r="G12" s="59" t="s">
        <v>508</v>
      </c>
      <c r="H12" s="63">
        <v>9778047</v>
      </c>
      <c r="I12" s="62" t="s">
        <v>509</v>
      </c>
      <c r="J12" s="63">
        <v>782244</v>
      </c>
      <c r="K12" s="63">
        <v>10560291</v>
      </c>
      <c r="L12">
        <f>+VLOOKUP(C12,'CTTT T10'!L$3:M$23,2,0)</f>
        <v>10560291</v>
      </c>
      <c r="M12" s="64" t="s">
        <v>735</v>
      </c>
    </row>
    <row r="13" spans="1:13" x14ac:dyDescent="0.25">
      <c r="A13" s="167">
        <v>45143</v>
      </c>
      <c r="B13" s="73" t="s">
        <v>607</v>
      </c>
      <c r="C13" s="59">
        <f t="shared" si="0"/>
        <v>46793</v>
      </c>
      <c r="D13" s="73" t="s">
        <v>9</v>
      </c>
      <c r="E13" s="73" t="s">
        <v>608</v>
      </c>
      <c r="F13" s="73" t="s">
        <v>11</v>
      </c>
      <c r="G13" s="73" t="s">
        <v>508</v>
      </c>
      <c r="H13" s="74">
        <v>10286751</v>
      </c>
      <c r="I13" s="75" t="s">
        <v>509</v>
      </c>
      <c r="J13" s="74">
        <v>822940</v>
      </c>
      <c r="K13" s="63">
        <f>+J13+H13</f>
        <v>11109691</v>
      </c>
      <c r="L13">
        <f>+VLOOKUP(C13,'CTTT T10'!L$3:M$23,2,0)</f>
        <v>11109691</v>
      </c>
      <c r="M13" s="64" t="s">
        <v>735</v>
      </c>
    </row>
    <row r="14" spans="1:13" x14ac:dyDescent="0.25">
      <c r="A14" s="167">
        <v>45150</v>
      </c>
      <c r="B14" s="73" t="s">
        <v>609</v>
      </c>
      <c r="C14" s="59">
        <f t="shared" si="0"/>
        <v>48259</v>
      </c>
      <c r="D14" s="73" t="s">
        <v>9</v>
      </c>
      <c r="E14" s="73" t="s">
        <v>610</v>
      </c>
      <c r="F14" s="73" t="s">
        <v>11</v>
      </c>
      <c r="G14" s="73" t="s">
        <v>508</v>
      </c>
      <c r="H14" s="74">
        <v>13130301</v>
      </c>
      <c r="I14" s="75" t="s">
        <v>509</v>
      </c>
      <c r="J14" s="74">
        <v>1050424</v>
      </c>
      <c r="K14" s="63">
        <f t="shared" ref="K14:K23" si="1">+J14+H14</f>
        <v>14180725</v>
      </c>
      <c r="L14">
        <f>+VLOOKUP(C14,'CTTT T10'!L$3:M$23,2,0)</f>
        <v>14180725</v>
      </c>
      <c r="M14" s="64" t="s">
        <v>735</v>
      </c>
    </row>
    <row r="15" spans="1:13" x14ac:dyDescent="0.25">
      <c r="A15" s="167">
        <v>45150</v>
      </c>
      <c r="B15" s="73" t="s">
        <v>611</v>
      </c>
      <c r="C15" s="59">
        <f t="shared" si="0"/>
        <v>48260</v>
      </c>
      <c r="D15" s="73" t="s">
        <v>9</v>
      </c>
      <c r="E15" s="73" t="s">
        <v>612</v>
      </c>
      <c r="F15" s="73" t="s">
        <v>11</v>
      </c>
      <c r="G15" s="73" t="s">
        <v>508</v>
      </c>
      <c r="H15" s="74">
        <v>10111161</v>
      </c>
      <c r="I15" s="75" t="s">
        <v>509</v>
      </c>
      <c r="J15" s="74">
        <v>808893</v>
      </c>
      <c r="K15" s="63">
        <f t="shared" si="1"/>
        <v>10920054</v>
      </c>
      <c r="L15">
        <f>+VLOOKUP(C15,'CTTT T10'!L$3:M$23,2,0)</f>
        <v>10920054</v>
      </c>
      <c r="M15" s="64" t="s">
        <v>735</v>
      </c>
    </row>
    <row r="16" spans="1:13" x14ac:dyDescent="0.25">
      <c r="A16" s="167">
        <v>45157</v>
      </c>
      <c r="B16" s="73" t="s">
        <v>613</v>
      </c>
      <c r="C16" s="59">
        <f t="shared" si="0"/>
        <v>49778</v>
      </c>
      <c r="D16" s="73" t="s">
        <v>9</v>
      </c>
      <c r="E16" s="73" t="s">
        <v>614</v>
      </c>
      <c r="F16" s="73" t="s">
        <v>11</v>
      </c>
      <c r="G16" s="73" t="s">
        <v>508</v>
      </c>
      <c r="H16" s="74">
        <v>15868614</v>
      </c>
      <c r="I16" s="75" t="s">
        <v>509</v>
      </c>
      <c r="J16" s="74">
        <v>1269489</v>
      </c>
      <c r="K16" s="63">
        <f t="shared" si="1"/>
        <v>17138103</v>
      </c>
      <c r="L16">
        <f>+VLOOKUP(C16,'CTTT T10'!L$3:M$23,2,0)</f>
        <v>17138103</v>
      </c>
      <c r="M16" s="64" t="s">
        <v>735</v>
      </c>
    </row>
    <row r="17" spans="1:13" x14ac:dyDescent="0.25">
      <c r="A17" s="167">
        <v>45157</v>
      </c>
      <c r="B17" s="73" t="s">
        <v>615</v>
      </c>
      <c r="C17" s="59">
        <f t="shared" si="0"/>
        <v>49779</v>
      </c>
      <c r="D17" s="73" t="s">
        <v>9</v>
      </c>
      <c r="E17" s="73" t="s">
        <v>616</v>
      </c>
      <c r="F17" s="73" t="s">
        <v>11</v>
      </c>
      <c r="G17" s="73" t="s">
        <v>508</v>
      </c>
      <c r="H17" s="74">
        <v>10766748</v>
      </c>
      <c r="I17" s="75" t="s">
        <v>509</v>
      </c>
      <c r="J17" s="74">
        <v>861340</v>
      </c>
      <c r="K17" s="63">
        <f t="shared" si="1"/>
        <v>11628088</v>
      </c>
      <c r="L17">
        <f>+VLOOKUP(C17,'CTTT T10'!L$3:M$23,2,0)</f>
        <v>11628088</v>
      </c>
      <c r="M17" s="64" t="s">
        <v>735</v>
      </c>
    </row>
    <row r="18" spans="1:13" x14ac:dyDescent="0.25">
      <c r="A18" s="167">
        <v>45149</v>
      </c>
      <c r="B18" s="81" t="s">
        <v>651</v>
      </c>
      <c r="C18" s="59">
        <f t="shared" si="0"/>
        <v>2160</v>
      </c>
      <c r="D18" s="73" t="s">
        <v>93</v>
      </c>
      <c r="E18" s="73" t="s">
        <v>652</v>
      </c>
      <c r="F18" s="73" t="s">
        <v>11</v>
      </c>
      <c r="G18" s="73" t="s">
        <v>508</v>
      </c>
      <c r="H18" s="74">
        <v>-8410618</v>
      </c>
      <c r="I18" s="82">
        <v>0.1</v>
      </c>
      <c r="J18" s="74">
        <v>-841063</v>
      </c>
      <c r="K18" s="63">
        <f t="shared" si="1"/>
        <v>-9251681</v>
      </c>
      <c r="L18">
        <f>+VLOOKUP(C18,'CTTT T10'!L$3:M$23,2,0)</f>
        <v>-9251681</v>
      </c>
      <c r="M18" s="64" t="s">
        <v>735</v>
      </c>
    </row>
    <row r="19" spans="1:13" x14ac:dyDescent="0.25">
      <c r="A19" s="167">
        <v>45150</v>
      </c>
      <c r="B19" s="81" t="s">
        <v>653</v>
      </c>
      <c r="C19" s="59">
        <f t="shared" si="0"/>
        <v>2105</v>
      </c>
      <c r="D19" s="73" t="s">
        <v>93</v>
      </c>
      <c r="E19" s="73" t="s">
        <v>654</v>
      </c>
      <c r="F19" s="73" t="s">
        <v>11</v>
      </c>
      <c r="G19" s="73" t="s">
        <v>508</v>
      </c>
      <c r="H19" s="74">
        <v>-5033893</v>
      </c>
      <c r="I19" s="82">
        <v>0.1</v>
      </c>
      <c r="J19" s="74">
        <v>-503389</v>
      </c>
      <c r="K19" s="63">
        <f t="shared" si="1"/>
        <v>-5537282</v>
      </c>
      <c r="L19">
        <f>+VLOOKUP(C19,'CTTT T10'!L$3:M$23,2,0)</f>
        <v>-5537282</v>
      </c>
      <c r="M19" s="64" t="s">
        <v>735</v>
      </c>
    </row>
    <row r="20" spans="1:13" x14ac:dyDescent="0.25">
      <c r="A20" s="167">
        <v>45161</v>
      </c>
      <c r="B20" s="81" t="s">
        <v>649</v>
      </c>
      <c r="C20" s="59">
        <f t="shared" si="0"/>
        <v>50005</v>
      </c>
      <c r="D20" s="73" t="s">
        <v>9</v>
      </c>
      <c r="E20" s="73" t="s">
        <v>650</v>
      </c>
      <c r="F20" s="73" t="s">
        <v>11</v>
      </c>
      <c r="G20" s="73" t="s">
        <v>508</v>
      </c>
      <c r="H20" s="74">
        <v>-3153982</v>
      </c>
      <c r="I20" s="82">
        <v>0.1</v>
      </c>
      <c r="J20" s="74">
        <v>-315399</v>
      </c>
      <c r="K20" s="63">
        <v>-3469381</v>
      </c>
      <c r="L20">
        <f>+VLOOKUP(C20,'CTTT T10'!L$3:M$23,2,0)</f>
        <v>-3469380</v>
      </c>
      <c r="M20" s="64" t="s">
        <v>735</v>
      </c>
    </row>
    <row r="21" spans="1:13" x14ac:dyDescent="0.25">
      <c r="A21" s="167">
        <v>45164</v>
      </c>
      <c r="B21" s="73" t="s">
        <v>617</v>
      </c>
      <c r="C21" s="59">
        <f t="shared" si="0"/>
        <v>51420</v>
      </c>
      <c r="D21" s="73" t="s">
        <v>9</v>
      </c>
      <c r="E21" s="73" t="s">
        <v>618</v>
      </c>
      <c r="F21" s="73" t="s">
        <v>11</v>
      </c>
      <c r="G21" s="73" t="s">
        <v>508</v>
      </c>
      <c r="H21" s="74">
        <v>9269301</v>
      </c>
      <c r="I21" s="75" t="s">
        <v>509</v>
      </c>
      <c r="J21" s="74">
        <v>741544</v>
      </c>
      <c r="K21" s="63">
        <f t="shared" si="1"/>
        <v>10010845</v>
      </c>
      <c r="L21">
        <f>+VLOOKUP(C21,'CTTT T10'!L$3:M$23,2,0)</f>
        <v>10010845</v>
      </c>
      <c r="M21" s="64" t="s">
        <v>735</v>
      </c>
    </row>
    <row r="22" spans="1:13" x14ac:dyDescent="0.25">
      <c r="A22" s="167">
        <v>45169</v>
      </c>
      <c r="B22" s="73" t="s">
        <v>619</v>
      </c>
      <c r="C22" s="59">
        <f t="shared" si="0"/>
        <v>53121</v>
      </c>
      <c r="D22" s="73" t="s">
        <v>9</v>
      </c>
      <c r="E22" s="73" t="s">
        <v>620</v>
      </c>
      <c r="F22" s="73" t="s">
        <v>11</v>
      </c>
      <c r="G22" s="73" t="s">
        <v>508</v>
      </c>
      <c r="H22" s="74">
        <v>22566635</v>
      </c>
      <c r="I22" s="75" t="s">
        <v>509</v>
      </c>
      <c r="J22" s="74">
        <v>1805331</v>
      </c>
      <c r="K22" s="63">
        <f t="shared" si="1"/>
        <v>24371966</v>
      </c>
      <c r="L22">
        <f>+VLOOKUP(C22,'CTTT T11'!$H$4:$J$17,3,0)</f>
        <v>24371966</v>
      </c>
      <c r="M22" s="64" t="s">
        <v>798</v>
      </c>
    </row>
    <row r="23" spans="1:13" x14ac:dyDescent="0.25">
      <c r="A23" s="167">
        <v>45169</v>
      </c>
      <c r="B23" s="73" t="s">
        <v>621</v>
      </c>
      <c r="C23" s="59">
        <f t="shared" si="0"/>
        <v>53122</v>
      </c>
      <c r="D23" s="73" t="s">
        <v>9</v>
      </c>
      <c r="E23" s="73" t="s">
        <v>622</v>
      </c>
      <c r="F23" s="73" t="s">
        <v>11</v>
      </c>
      <c r="G23" s="73" t="s">
        <v>508</v>
      </c>
      <c r="H23" s="74">
        <v>13227749</v>
      </c>
      <c r="I23" s="75" t="s">
        <v>509</v>
      </c>
      <c r="J23" s="74">
        <v>1058220</v>
      </c>
      <c r="K23" s="63">
        <f t="shared" si="1"/>
        <v>14285969</v>
      </c>
      <c r="L23">
        <f>+VLOOKUP(C23,'CTTT T11'!$H$4:$J$17,3,0)</f>
        <v>14285969</v>
      </c>
      <c r="M23" s="64" t="s">
        <v>798</v>
      </c>
    </row>
    <row r="24" spans="1:13" x14ac:dyDescent="0.25">
      <c r="A24" s="167">
        <v>45178</v>
      </c>
      <c r="B24" s="73" t="s">
        <v>630</v>
      </c>
      <c r="C24" s="59">
        <f t="shared" si="0"/>
        <v>54695</v>
      </c>
      <c r="D24" s="73" t="s">
        <v>9</v>
      </c>
      <c r="E24" s="73" t="s">
        <v>631</v>
      </c>
      <c r="F24" s="73" t="s">
        <v>11</v>
      </c>
      <c r="G24" s="73" t="s">
        <v>508</v>
      </c>
      <c r="H24" s="74">
        <v>12154311</v>
      </c>
      <c r="I24" s="75" t="s">
        <v>509</v>
      </c>
      <c r="J24" s="74">
        <v>972345</v>
      </c>
      <c r="K24" s="63">
        <f>+J24+H24</f>
        <v>13126656</v>
      </c>
      <c r="L24">
        <f>+VLOOKUP(C24,'CTTT T11'!$H$4:$J$17,3,0)</f>
        <v>13126656</v>
      </c>
      <c r="M24" s="64" t="s">
        <v>798</v>
      </c>
    </row>
    <row r="25" spans="1:13" x14ac:dyDescent="0.25">
      <c r="A25" s="167">
        <v>45178</v>
      </c>
      <c r="B25" s="73" t="s">
        <v>632</v>
      </c>
      <c r="C25" s="59">
        <f t="shared" si="0"/>
        <v>54696</v>
      </c>
      <c r="D25" s="73" t="s">
        <v>9</v>
      </c>
      <c r="E25" s="73" t="s">
        <v>633</v>
      </c>
      <c r="F25" s="73" t="s">
        <v>11</v>
      </c>
      <c r="G25" s="73" t="s">
        <v>508</v>
      </c>
      <c r="H25" s="74">
        <v>6591472</v>
      </c>
      <c r="I25" s="75" t="s">
        <v>509</v>
      </c>
      <c r="J25" s="74">
        <v>527318</v>
      </c>
      <c r="K25" s="63">
        <f t="shared" ref="K25:K33" si="2">+J25+H25</f>
        <v>7118790</v>
      </c>
      <c r="L25">
        <f>+VLOOKUP(C25,'CTTT T11'!$H$4:$J$17,3,0)</f>
        <v>7118789</v>
      </c>
      <c r="M25" s="64" t="s">
        <v>798</v>
      </c>
    </row>
    <row r="26" spans="1:13" x14ac:dyDescent="0.25">
      <c r="A26" s="167">
        <v>45178</v>
      </c>
      <c r="B26" s="73" t="s">
        <v>634</v>
      </c>
      <c r="C26" s="59">
        <f t="shared" si="0"/>
        <v>54734</v>
      </c>
      <c r="D26" s="73" t="s">
        <v>9</v>
      </c>
      <c r="E26" s="73" t="s">
        <v>635</v>
      </c>
      <c r="F26" s="73" t="s">
        <v>11</v>
      </c>
      <c r="G26" s="73" t="s">
        <v>508</v>
      </c>
      <c r="H26" s="74">
        <v>12785472</v>
      </c>
      <c r="I26" s="75" t="s">
        <v>509</v>
      </c>
      <c r="J26" s="74">
        <v>1022838</v>
      </c>
      <c r="K26" s="63">
        <f t="shared" si="2"/>
        <v>13808310</v>
      </c>
      <c r="L26">
        <f>+VLOOKUP(C26,'CTTT T11'!$H$4:$J$17,3,0)</f>
        <v>13808310</v>
      </c>
      <c r="M26" s="64" t="s">
        <v>798</v>
      </c>
    </row>
    <row r="27" spans="1:13" x14ac:dyDescent="0.25">
      <c r="A27" s="167">
        <v>45192</v>
      </c>
      <c r="B27" s="73" t="s">
        <v>636</v>
      </c>
      <c r="C27" s="59">
        <f t="shared" si="0"/>
        <v>57671</v>
      </c>
      <c r="D27" s="73" t="s">
        <v>9</v>
      </c>
      <c r="E27" s="73" t="s">
        <v>637</v>
      </c>
      <c r="F27" s="73" t="s">
        <v>11</v>
      </c>
      <c r="G27" s="73" t="s">
        <v>508</v>
      </c>
      <c r="H27" s="74">
        <v>8978194</v>
      </c>
      <c r="I27" s="75" t="s">
        <v>509</v>
      </c>
      <c r="J27" s="74">
        <v>718256</v>
      </c>
      <c r="K27" s="63">
        <f t="shared" si="2"/>
        <v>9696450</v>
      </c>
      <c r="L27">
        <f>+VLOOKUP(C27,'CTTT T11'!$H$4:$J$17,3,0)</f>
        <v>9696450</v>
      </c>
      <c r="M27" s="64" t="s">
        <v>798</v>
      </c>
    </row>
    <row r="28" spans="1:13" x14ac:dyDescent="0.25">
      <c r="A28" s="167">
        <v>45192</v>
      </c>
      <c r="B28" s="73" t="s">
        <v>638</v>
      </c>
      <c r="C28" s="59">
        <f t="shared" si="0"/>
        <v>57672</v>
      </c>
      <c r="D28" s="73" t="s">
        <v>9</v>
      </c>
      <c r="E28" s="73" t="s">
        <v>639</v>
      </c>
      <c r="F28" s="73" t="s">
        <v>11</v>
      </c>
      <c r="G28" s="73" t="s">
        <v>508</v>
      </c>
      <c r="H28" s="74">
        <v>6949556</v>
      </c>
      <c r="I28" s="75" t="s">
        <v>509</v>
      </c>
      <c r="J28" s="74">
        <v>555964</v>
      </c>
      <c r="K28" s="63">
        <f t="shared" si="2"/>
        <v>7505520</v>
      </c>
      <c r="L28">
        <f>+VLOOKUP(C28,'CTTT T11'!$H$4:$J$17,3,0)</f>
        <v>7505520</v>
      </c>
      <c r="M28" s="64" t="s">
        <v>798</v>
      </c>
    </row>
    <row r="29" spans="1:13" x14ac:dyDescent="0.25">
      <c r="A29" s="167">
        <v>45192</v>
      </c>
      <c r="B29" s="73" t="s">
        <v>640</v>
      </c>
      <c r="C29" s="59">
        <f t="shared" si="0"/>
        <v>57673</v>
      </c>
      <c r="D29" s="73" t="s">
        <v>9</v>
      </c>
      <c r="E29" s="73" t="s">
        <v>641</v>
      </c>
      <c r="F29" s="73" t="s">
        <v>11</v>
      </c>
      <c r="G29" s="73" t="s">
        <v>508</v>
      </c>
      <c r="H29" s="74">
        <v>7398090</v>
      </c>
      <c r="I29" s="75" t="s">
        <v>509</v>
      </c>
      <c r="J29" s="74">
        <v>591847</v>
      </c>
      <c r="K29" s="74">
        <f t="shared" si="2"/>
        <v>7989937</v>
      </c>
      <c r="L29">
        <f>+VLOOKUP(C29,'CTTT T11'!$H$4:$J$17,3,0)</f>
        <v>7989937</v>
      </c>
      <c r="M29" s="64" t="s">
        <v>798</v>
      </c>
    </row>
    <row r="30" spans="1:13" x14ac:dyDescent="0.25">
      <c r="A30" s="167">
        <v>45192</v>
      </c>
      <c r="B30" s="73" t="s">
        <v>642</v>
      </c>
      <c r="C30" s="59">
        <f t="shared" si="0"/>
        <v>57675</v>
      </c>
      <c r="D30" s="73" t="s">
        <v>9</v>
      </c>
      <c r="E30" s="73" t="s">
        <v>643</v>
      </c>
      <c r="F30" s="73" t="s">
        <v>11</v>
      </c>
      <c r="G30" s="73" t="s">
        <v>508</v>
      </c>
      <c r="H30" s="74">
        <v>7295918</v>
      </c>
      <c r="I30" s="75" t="s">
        <v>509</v>
      </c>
      <c r="J30" s="74">
        <v>583673</v>
      </c>
      <c r="K30" s="74">
        <f t="shared" si="2"/>
        <v>7879591</v>
      </c>
      <c r="L30">
        <f>+VLOOKUP(C30,'CTTT T11'!$H$4:$J$17,3,0)</f>
        <v>7879591</v>
      </c>
      <c r="M30" s="64" t="s">
        <v>798</v>
      </c>
    </row>
    <row r="31" spans="1:13" x14ac:dyDescent="0.25">
      <c r="A31" s="167">
        <v>45199</v>
      </c>
      <c r="B31" s="73" t="s">
        <v>644</v>
      </c>
      <c r="C31" s="59">
        <f t="shared" si="0"/>
        <v>59171</v>
      </c>
      <c r="D31" s="73" t="s">
        <v>9</v>
      </c>
      <c r="E31" s="73" t="s">
        <v>645</v>
      </c>
      <c r="F31" s="73" t="s">
        <v>11</v>
      </c>
      <c r="G31" s="73" t="s">
        <v>508</v>
      </c>
      <c r="H31" s="74">
        <v>6002848</v>
      </c>
      <c r="I31" s="75" t="s">
        <v>509</v>
      </c>
      <c r="J31" s="74">
        <v>480228</v>
      </c>
      <c r="K31" s="74">
        <f t="shared" si="2"/>
        <v>6483076</v>
      </c>
      <c r="L31">
        <f>+VLOOKUP(C31,'CTTT T11'!$H$4:$J$17,3,0)</f>
        <v>6483076</v>
      </c>
      <c r="M31" s="64" t="s">
        <v>798</v>
      </c>
    </row>
    <row r="32" spans="1:13" x14ac:dyDescent="0.25">
      <c r="A32" s="167">
        <v>45199</v>
      </c>
      <c r="B32" s="73" t="s">
        <v>646</v>
      </c>
      <c r="C32" s="59">
        <f t="shared" si="0"/>
        <v>59216</v>
      </c>
      <c r="D32" s="73" t="s">
        <v>9</v>
      </c>
      <c r="E32" s="73" t="s">
        <v>647</v>
      </c>
      <c r="F32" s="73" t="s">
        <v>11</v>
      </c>
      <c r="G32" s="73" t="s">
        <v>508</v>
      </c>
      <c r="H32" s="74">
        <v>9341228</v>
      </c>
      <c r="I32" s="75" t="s">
        <v>509</v>
      </c>
      <c r="J32" s="74">
        <v>747298</v>
      </c>
      <c r="K32" s="74">
        <f t="shared" si="2"/>
        <v>10088526</v>
      </c>
      <c r="L32">
        <f>+VLOOKUP(C32,'CTTT T11'!$H$4:$J$17,3,0)</f>
        <v>10088526</v>
      </c>
      <c r="M32" s="64" t="s">
        <v>798</v>
      </c>
    </row>
    <row r="33" spans="1:13" x14ac:dyDescent="0.25">
      <c r="A33" s="167">
        <v>45199</v>
      </c>
      <c r="B33" s="79">
        <v>2749</v>
      </c>
      <c r="C33" s="59">
        <f t="shared" si="0"/>
        <v>2749</v>
      </c>
      <c r="D33" s="79" t="s">
        <v>93</v>
      </c>
      <c r="E33" s="79" t="s">
        <v>110</v>
      </c>
      <c r="F33" s="73" t="s">
        <v>11</v>
      </c>
      <c r="G33" s="73" t="s">
        <v>508</v>
      </c>
      <c r="H33" s="74">
        <v>-777406</v>
      </c>
      <c r="I33" s="80">
        <v>0.1</v>
      </c>
      <c r="J33" s="74">
        <v>-77741</v>
      </c>
      <c r="K33" s="74">
        <f t="shared" si="2"/>
        <v>-855147</v>
      </c>
      <c r="L33">
        <f>+VLOOKUP(C33,'CTTT T10'!L$3:M$23,2,0)</f>
        <v>-855147</v>
      </c>
      <c r="M33" s="64" t="s">
        <v>735</v>
      </c>
    </row>
    <row r="34" spans="1:13" x14ac:dyDescent="0.25">
      <c r="E34" s="79" t="s">
        <v>606</v>
      </c>
      <c r="K34" s="83">
        <f>+SUM(K4:K33)</f>
        <v>262790644</v>
      </c>
    </row>
    <row r="36" spans="1:13" x14ac:dyDescent="0.25">
      <c r="K36" s="64"/>
    </row>
    <row r="37" spans="1:13" x14ac:dyDescent="0.25">
      <c r="K37" s="64"/>
    </row>
  </sheetData>
  <mergeCells count="2">
    <mergeCell ref="A1:K1"/>
    <mergeCell ref="A2:K2"/>
  </mergeCells>
  <phoneticPr fontId="7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B4" sqref="B4:K11"/>
    </sheetView>
  </sheetViews>
  <sheetFormatPr defaultRowHeight="15" x14ac:dyDescent="0.25"/>
  <cols>
    <col min="1" max="1" width="3.7109375" customWidth="1"/>
    <col min="2" max="4" width="12.28515625" customWidth="1"/>
    <col min="5" max="5" width="22.85546875" customWidth="1"/>
    <col min="6" max="6" width="27.28515625" customWidth="1"/>
    <col min="7" max="7" width="18.7109375" customWidth="1"/>
    <col min="8" max="11" width="12.42578125" customWidth="1"/>
  </cols>
  <sheetData>
    <row r="1" spans="1:11" ht="18.75" x14ac:dyDescent="0.3">
      <c r="A1" s="221" t="s">
        <v>497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25">
      <c r="A2" s="222" t="s">
        <v>605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31.5" x14ac:dyDescent="0.25">
      <c r="B3" s="68" t="s">
        <v>499</v>
      </c>
      <c r="C3" s="69" t="s">
        <v>2</v>
      </c>
      <c r="D3" s="69" t="s">
        <v>500</v>
      </c>
      <c r="E3" s="69" t="s">
        <v>134</v>
      </c>
      <c r="F3" s="69" t="s">
        <v>501</v>
      </c>
      <c r="G3" s="69" t="s">
        <v>502</v>
      </c>
      <c r="H3" s="70" t="s">
        <v>503</v>
      </c>
      <c r="I3" s="69" t="s">
        <v>504</v>
      </c>
      <c r="J3" s="70" t="s">
        <v>6</v>
      </c>
      <c r="K3" s="71" t="s">
        <v>606</v>
      </c>
    </row>
    <row r="4" spans="1:11" x14ac:dyDescent="0.25">
      <c r="B4" s="72">
        <v>45143</v>
      </c>
      <c r="C4" s="73" t="s">
        <v>607</v>
      </c>
      <c r="D4" s="73" t="s">
        <v>9</v>
      </c>
      <c r="E4" s="73" t="s">
        <v>608</v>
      </c>
      <c r="F4" s="73" t="s">
        <v>11</v>
      </c>
      <c r="G4" s="73" t="s">
        <v>508</v>
      </c>
      <c r="H4" s="74">
        <v>10286751</v>
      </c>
      <c r="I4" s="75" t="s">
        <v>509</v>
      </c>
      <c r="J4" s="74">
        <v>822940</v>
      </c>
      <c r="K4" s="64">
        <f>+J4+H4</f>
        <v>11109691</v>
      </c>
    </row>
    <row r="5" spans="1:11" x14ac:dyDescent="0.25">
      <c r="B5" s="72">
        <v>45150</v>
      </c>
      <c r="C5" s="73" t="s">
        <v>609</v>
      </c>
      <c r="D5" s="73" t="s">
        <v>9</v>
      </c>
      <c r="E5" s="73" t="s">
        <v>610</v>
      </c>
      <c r="F5" s="73" t="s">
        <v>11</v>
      </c>
      <c r="G5" s="73" t="s">
        <v>508</v>
      </c>
      <c r="H5" s="74">
        <v>13130301</v>
      </c>
      <c r="I5" s="75" t="s">
        <v>509</v>
      </c>
      <c r="J5" s="74">
        <v>1050424</v>
      </c>
      <c r="K5" s="64">
        <f t="shared" ref="K5:K11" si="0">+J5+H5</f>
        <v>14180725</v>
      </c>
    </row>
    <row r="6" spans="1:11" x14ac:dyDescent="0.25">
      <c r="B6" s="72">
        <v>45150</v>
      </c>
      <c r="C6" s="73" t="s">
        <v>611</v>
      </c>
      <c r="D6" s="73" t="s">
        <v>9</v>
      </c>
      <c r="E6" s="73" t="s">
        <v>612</v>
      </c>
      <c r="F6" s="73" t="s">
        <v>11</v>
      </c>
      <c r="G6" s="73" t="s">
        <v>508</v>
      </c>
      <c r="H6" s="74">
        <v>10111161</v>
      </c>
      <c r="I6" s="75" t="s">
        <v>509</v>
      </c>
      <c r="J6" s="74">
        <v>808893</v>
      </c>
      <c r="K6" s="64">
        <f t="shared" si="0"/>
        <v>10920054</v>
      </c>
    </row>
    <row r="7" spans="1:11" x14ac:dyDescent="0.25">
      <c r="B7" s="72">
        <v>45157</v>
      </c>
      <c r="C7" s="73" t="s">
        <v>613</v>
      </c>
      <c r="D7" s="73" t="s">
        <v>9</v>
      </c>
      <c r="E7" s="73" t="s">
        <v>614</v>
      </c>
      <c r="F7" s="73" t="s">
        <v>11</v>
      </c>
      <c r="G7" s="73" t="s">
        <v>508</v>
      </c>
      <c r="H7" s="74">
        <v>15868614</v>
      </c>
      <c r="I7" s="75" t="s">
        <v>509</v>
      </c>
      <c r="J7" s="74">
        <v>1269489</v>
      </c>
      <c r="K7" s="64">
        <f t="shared" si="0"/>
        <v>17138103</v>
      </c>
    </row>
    <row r="8" spans="1:11" x14ac:dyDescent="0.25">
      <c r="B8" s="72">
        <v>45157</v>
      </c>
      <c r="C8" s="73" t="s">
        <v>615</v>
      </c>
      <c r="D8" s="73" t="s">
        <v>9</v>
      </c>
      <c r="E8" s="73" t="s">
        <v>616</v>
      </c>
      <c r="F8" s="73" t="s">
        <v>11</v>
      </c>
      <c r="G8" s="73" t="s">
        <v>508</v>
      </c>
      <c r="H8" s="74">
        <v>10766748</v>
      </c>
      <c r="I8" s="75" t="s">
        <v>509</v>
      </c>
      <c r="J8" s="74">
        <v>861340</v>
      </c>
      <c r="K8" s="64">
        <f t="shared" si="0"/>
        <v>11628088</v>
      </c>
    </row>
    <row r="9" spans="1:11" x14ac:dyDescent="0.25">
      <c r="B9" s="72">
        <v>45164</v>
      </c>
      <c r="C9" s="73" t="s">
        <v>617</v>
      </c>
      <c r="D9" s="73" t="s">
        <v>9</v>
      </c>
      <c r="E9" s="73" t="s">
        <v>618</v>
      </c>
      <c r="F9" s="73" t="s">
        <v>11</v>
      </c>
      <c r="G9" s="73" t="s">
        <v>508</v>
      </c>
      <c r="H9" s="74">
        <v>9269301</v>
      </c>
      <c r="I9" s="75" t="s">
        <v>509</v>
      </c>
      <c r="J9" s="74">
        <v>741544</v>
      </c>
      <c r="K9" s="64">
        <f t="shared" si="0"/>
        <v>10010845</v>
      </c>
    </row>
    <row r="10" spans="1:11" x14ac:dyDescent="0.25">
      <c r="B10" s="72">
        <v>45169</v>
      </c>
      <c r="C10" s="73" t="s">
        <v>619</v>
      </c>
      <c r="D10" s="73" t="s">
        <v>9</v>
      </c>
      <c r="E10" s="73" t="s">
        <v>620</v>
      </c>
      <c r="F10" s="73" t="s">
        <v>11</v>
      </c>
      <c r="G10" s="73" t="s">
        <v>508</v>
      </c>
      <c r="H10" s="74">
        <v>22566635</v>
      </c>
      <c r="I10" s="75" t="s">
        <v>509</v>
      </c>
      <c r="J10" s="74">
        <v>1805331</v>
      </c>
      <c r="K10" s="64">
        <f t="shared" si="0"/>
        <v>24371966</v>
      </c>
    </row>
    <row r="11" spans="1:11" x14ac:dyDescent="0.25">
      <c r="B11" s="72">
        <v>45169</v>
      </c>
      <c r="C11" s="73" t="s">
        <v>621</v>
      </c>
      <c r="D11" s="73" t="s">
        <v>9</v>
      </c>
      <c r="E11" s="73" t="s">
        <v>622</v>
      </c>
      <c r="F11" s="73" t="s">
        <v>11</v>
      </c>
      <c r="G11" s="73" t="s">
        <v>508</v>
      </c>
      <c r="H11" s="74">
        <v>13227749</v>
      </c>
      <c r="I11" s="75" t="s">
        <v>509</v>
      </c>
      <c r="J11" s="74">
        <v>1058220</v>
      </c>
      <c r="K11" s="64">
        <f t="shared" si="0"/>
        <v>14285969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workbookViewId="0">
      <selection activeCell="L22" sqref="L22"/>
    </sheetView>
  </sheetViews>
  <sheetFormatPr defaultRowHeight="15" x14ac:dyDescent="0.25"/>
  <cols>
    <col min="1" max="1" width="3" customWidth="1"/>
    <col min="6" max="6" width="27.5703125" customWidth="1"/>
    <col min="7" max="7" width="10.85546875" customWidth="1"/>
    <col min="8" max="8" width="14.85546875" customWidth="1"/>
    <col min="9" max="11" width="13.5703125" customWidth="1"/>
  </cols>
  <sheetData>
    <row r="2" spans="1:12" ht="18.75" x14ac:dyDescent="0.3">
      <c r="A2" s="225" t="s">
        <v>497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</row>
    <row r="3" spans="1:12" x14ac:dyDescent="0.25">
      <c r="A3" s="226" t="s">
        <v>498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</row>
    <row r="4" spans="1:12" ht="21" x14ac:dyDescent="0.25">
      <c r="A4" s="56"/>
      <c r="B4" s="58" t="s">
        <v>499</v>
      </c>
      <c r="C4" s="57" t="s">
        <v>2</v>
      </c>
      <c r="D4" s="57" t="s">
        <v>500</v>
      </c>
      <c r="E4" s="57" t="s">
        <v>134</v>
      </c>
      <c r="F4" s="57" t="s">
        <v>501</v>
      </c>
      <c r="G4" s="57" t="s">
        <v>502</v>
      </c>
      <c r="H4" s="61" t="s">
        <v>503</v>
      </c>
      <c r="I4" s="57" t="s">
        <v>504</v>
      </c>
      <c r="J4" s="61" t="s">
        <v>6</v>
      </c>
      <c r="K4" s="61" t="s">
        <v>505</v>
      </c>
      <c r="L4" s="56"/>
    </row>
    <row r="5" spans="1:12" x14ac:dyDescent="0.25">
      <c r="A5" s="56"/>
      <c r="B5" s="60">
        <v>45112</v>
      </c>
      <c r="C5" s="59" t="s">
        <v>506</v>
      </c>
      <c r="D5" s="59" t="s">
        <v>9</v>
      </c>
      <c r="E5" s="59" t="s">
        <v>507</v>
      </c>
      <c r="F5" s="59" t="s">
        <v>11</v>
      </c>
      <c r="G5" s="59" t="s">
        <v>508</v>
      </c>
      <c r="H5" s="63">
        <v>9773090</v>
      </c>
      <c r="I5" s="62" t="s">
        <v>509</v>
      </c>
      <c r="J5" s="63">
        <v>781847</v>
      </c>
      <c r="K5" s="63">
        <v>10554937</v>
      </c>
      <c r="L5" s="56"/>
    </row>
    <row r="6" spans="1:12" x14ac:dyDescent="0.25">
      <c r="A6" s="56"/>
      <c r="B6" s="60">
        <v>45115</v>
      </c>
      <c r="C6" s="59" t="s">
        <v>510</v>
      </c>
      <c r="D6" s="59" t="s">
        <v>9</v>
      </c>
      <c r="E6" s="59" t="s">
        <v>511</v>
      </c>
      <c r="F6" s="59" t="s">
        <v>11</v>
      </c>
      <c r="G6" s="59" t="s">
        <v>508</v>
      </c>
      <c r="H6" s="63">
        <v>5392226</v>
      </c>
      <c r="I6" s="62" t="s">
        <v>509</v>
      </c>
      <c r="J6" s="63">
        <v>431378</v>
      </c>
      <c r="K6" s="63">
        <v>5823604</v>
      </c>
      <c r="L6" s="56"/>
    </row>
    <row r="7" spans="1:12" x14ac:dyDescent="0.25">
      <c r="A7" s="56"/>
      <c r="B7" s="60">
        <v>45122</v>
      </c>
      <c r="C7" s="59" t="s">
        <v>512</v>
      </c>
      <c r="D7" s="59" t="s">
        <v>9</v>
      </c>
      <c r="E7" s="59" t="s">
        <v>513</v>
      </c>
      <c r="F7" s="59" t="s">
        <v>11</v>
      </c>
      <c r="G7" s="59" t="s">
        <v>508</v>
      </c>
      <c r="H7" s="63">
        <v>11459540</v>
      </c>
      <c r="I7" s="62" t="s">
        <v>509</v>
      </c>
      <c r="J7" s="63">
        <v>916763</v>
      </c>
      <c r="K7" s="63">
        <v>12376303</v>
      </c>
      <c r="L7" s="56"/>
    </row>
    <row r="8" spans="1:12" x14ac:dyDescent="0.25">
      <c r="A8" s="56"/>
      <c r="B8" s="60">
        <v>45122</v>
      </c>
      <c r="C8" s="59" t="s">
        <v>514</v>
      </c>
      <c r="D8" s="59" t="s">
        <v>9</v>
      </c>
      <c r="E8" s="59" t="s">
        <v>515</v>
      </c>
      <c r="F8" s="59" t="s">
        <v>11</v>
      </c>
      <c r="G8" s="59" t="s">
        <v>508</v>
      </c>
      <c r="H8" s="63">
        <v>8288574</v>
      </c>
      <c r="I8" s="62" t="s">
        <v>509</v>
      </c>
      <c r="J8" s="63">
        <v>663086</v>
      </c>
      <c r="K8" s="63">
        <v>8951660</v>
      </c>
      <c r="L8" s="56"/>
    </row>
    <row r="9" spans="1:12" x14ac:dyDescent="0.25">
      <c r="A9" s="56"/>
      <c r="B9" s="60">
        <v>45129</v>
      </c>
      <c r="C9" s="59" t="s">
        <v>516</v>
      </c>
      <c r="D9" s="59" t="s">
        <v>9</v>
      </c>
      <c r="E9" s="59" t="s">
        <v>517</v>
      </c>
      <c r="F9" s="59" t="s">
        <v>11</v>
      </c>
      <c r="G9" s="59" t="s">
        <v>508</v>
      </c>
      <c r="H9" s="63">
        <v>11238524</v>
      </c>
      <c r="I9" s="62" t="s">
        <v>509</v>
      </c>
      <c r="J9" s="63">
        <v>899082</v>
      </c>
      <c r="K9" s="63">
        <v>12137606</v>
      </c>
      <c r="L9" s="56"/>
    </row>
    <row r="10" spans="1:12" x14ac:dyDescent="0.25">
      <c r="A10" s="56"/>
      <c r="B10" s="60">
        <v>45129</v>
      </c>
      <c r="C10" s="59" t="s">
        <v>518</v>
      </c>
      <c r="D10" s="59" t="s">
        <v>9</v>
      </c>
      <c r="E10" s="59" t="s">
        <v>519</v>
      </c>
      <c r="F10" s="59" t="s">
        <v>11</v>
      </c>
      <c r="G10" s="59" t="s">
        <v>508</v>
      </c>
      <c r="H10" s="63">
        <v>8119902</v>
      </c>
      <c r="I10" s="62" t="s">
        <v>509</v>
      </c>
      <c r="J10" s="63">
        <v>649592</v>
      </c>
      <c r="K10" s="63">
        <v>8769494</v>
      </c>
      <c r="L10" s="56"/>
    </row>
    <row r="11" spans="1:12" x14ac:dyDescent="0.25">
      <c r="A11" s="56"/>
      <c r="B11" s="60">
        <v>45136</v>
      </c>
      <c r="C11" s="59" t="s">
        <v>520</v>
      </c>
      <c r="D11" s="59" t="s">
        <v>9</v>
      </c>
      <c r="E11" s="59" t="s">
        <v>521</v>
      </c>
      <c r="F11" s="59" t="s">
        <v>11</v>
      </c>
      <c r="G11" s="59" t="s">
        <v>508</v>
      </c>
      <c r="H11" s="63">
        <v>7403816</v>
      </c>
      <c r="I11" s="62" t="s">
        <v>509</v>
      </c>
      <c r="J11" s="63">
        <v>592305</v>
      </c>
      <c r="K11" s="63">
        <v>7996121</v>
      </c>
      <c r="L11" s="56"/>
    </row>
    <row r="12" spans="1:12" x14ac:dyDescent="0.25">
      <c r="A12" s="56"/>
      <c r="B12" s="60">
        <v>45136</v>
      </c>
      <c r="C12" s="59" t="s">
        <v>522</v>
      </c>
      <c r="D12" s="59" t="s">
        <v>9</v>
      </c>
      <c r="E12" s="59" t="s">
        <v>523</v>
      </c>
      <c r="F12" s="59" t="s">
        <v>11</v>
      </c>
      <c r="G12" s="59" t="s">
        <v>508</v>
      </c>
      <c r="H12" s="63">
        <v>6844280</v>
      </c>
      <c r="I12" s="62" t="s">
        <v>509</v>
      </c>
      <c r="J12" s="63">
        <v>547542</v>
      </c>
      <c r="K12" s="63">
        <v>7391822</v>
      </c>
      <c r="L12" s="56"/>
    </row>
    <row r="13" spans="1:12" x14ac:dyDescent="0.25">
      <c r="A13" s="56"/>
      <c r="B13" s="60">
        <v>45138</v>
      </c>
      <c r="C13" s="59" t="s">
        <v>524</v>
      </c>
      <c r="D13" s="59" t="s">
        <v>9</v>
      </c>
      <c r="E13" s="59" t="s">
        <v>525</v>
      </c>
      <c r="F13" s="59" t="s">
        <v>11</v>
      </c>
      <c r="G13" s="59" t="s">
        <v>508</v>
      </c>
      <c r="H13" s="63">
        <v>9778047</v>
      </c>
      <c r="I13" s="62" t="s">
        <v>509</v>
      </c>
      <c r="J13" s="63">
        <v>782244</v>
      </c>
      <c r="K13" s="63">
        <v>10560291</v>
      </c>
      <c r="L13" s="56"/>
    </row>
    <row r="14" spans="1:12" x14ac:dyDescent="0.25">
      <c r="K14" s="64">
        <f>+SUM(K5:K13)</f>
        <v>84561838</v>
      </c>
    </row>
  </sheetData>
  <mergeCells count="2">
    <mergeCell ref="A2:L2"/>
    <mergeCell ref="A3:L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6"/>
  <sheetViews>
    <sheetView topLeftCell="A46" zoomScaleNormal="100" workbookViewId="0">
      <selection activeCell="N39" sqref="N39"/>
    </sheetView>
  </sheetViews>
  <sheetFormatPr defaultColWidth="9.140625" defaultRowHeight="15" x14ac:dyDescent="0.25"/>
  <cols>
    <col min="1" max="1" width="7.5703125" style="16" customWidth="1"/>
    <col min="2" max="2" width="11.28515625" style="16" customWidth="1"/>
    <col min="3" max="3" width="10.5703125" style="16" customWidth="1"/>
    <col min="4" max="4" width="15.42578125" style="131" customWidth="1"/>
    <col min="5" max="5" width="35.140625" style="16" customWidth="1"/>
    <col min="6" max="6" width="38.28515625" style="16" customWidth="1"/>
    <col min="7" max="7" width="15.140625" style="16" customWidth="1"/>
    <col min="8" max="9" width="15.5703125" style="16" customWidth="1"/>
    <col min="10" max="10" width="14.7109375" style="10" customWidth="1"/>
    <col min="11" max="11" width="14.28515625" style="10" bestFit="1" customWidth="1"/>
    <col min="12" max="16384" width="9.140625" style="10"/>
  </cols>
  <sheetData>
    <row r="2" spans="1:11" x14ac:dyDescent="0.25">
      <c r="A2" s="229" t="s">
        <v>0</v>
      </c>
      <c r="B2" s="229"/>
      <c r="C2" s="229"/>
      <c r="D2" s="229"/>
      <c r="E2" s="229"/>
      <c r="F2" s="229"/>
      <c r="G2" s="229"/>
      <c r="H2" s="229"/>
      <c r="I2" s="229"/>
    </row>
    <row r="3" spans="1:11" x14ac:dyDescent="0.25">
      <c r="A3" s="4"/>
      <c r="B3" s="4"/>
      <c r="C3" s="4"/>
      <c r="D3" s="126"/>
      <c r="E3" s="4"/>
      <c r="F3" s="4"/>
      <c r="G3" s="4"/>
      <c r="H3" s="4"/>
      <c r="I3" s="40">
        <f>+SUBTOTAL(9,I5:I65)</f>
        <v>567652305</v>
      </c>
    </row>
    <row r="4" spans="1:11" ht="28.5" x14ac:dyDescent="0.25">
      <c r="A4" s="1" t="s">
        <v>1</v>
      </c>
      <c r="B4" s="1" t="s">
        <v>2</v>
      </c>
      <c r="C4" s="1" t="s">
        <v>3</v>
      </c>
      <c r="D4" s="127" t="s">
        <v>144</v>
      </c>
      <c r="E4" s="1" t="s">
        <v>4</v>
      </c>
      <c r="F4" s="1" t="s">
        <v>134</v>
      </c>
      <c r="G4" s="1" t="s">
        <v>5</v>
      </c>
      <c r="H4" s="1" t="s">
        <v>6</v>
      </c>
      <c r="I4" s="1" t="s">
        <v>7</v>
      </c>
    </row>
    <row r="5" spans="1:11" ht="19.7" customHeight="1" x14ac:dyDescent="0.25">
      <c r="A5" s="9">
        <v>1</v>
      </c>
      <c r="B5" s="6"/>
      <c r="C5" s="6"/>
      <c r="D5" s="128"/>
      <c r="E5" s="230" t="s">
        <v>141</v>
      </c>
      <c r="F5" s="231"/>
      <c r="G5" s="7"/>
      <c r="H5" s="7"/>
      <c r="I5" s="7">
        <v>447660671</v>
      </c>
      <c r="K5" s="10" t="s">
        <v>178</v>
      </c>
    </row>
    <row r="6" spans="1:11" ht="19.7" customHeight="1" x14ac:dyDescent="0.25">
      <c r="A6" s="2">
        <v>2</v>
      </c>
      <c r="B6" s="3" t="s">
        <v>8</v>
      </c>
      <c r="C6" s="3" t="s">
        <v>9</v>
      </c>
      <c r="D6" s="129" t="s">
        <v>10</v>
      </c>
      <c r="E6" s="3" t="s">
        <v>11</v>
      </c>
      <c r="F6" s="3" t="s">
        <v>12</v>
      </c>
      <c r="G6" s="8">
        <v>6641082</v>
      </c>
      <c r="H6" s="8">
        <v>664108</v>
      </c>
      <c r="I6" s="8">
        <v>7305190</v>
      </c>
      <c r="J6" s="10">
        <f>+B6*1</f>
        <v>638</v>
      </c>
      <c r="K6" s="19" t="s">
        <v>178</v>
      </c>
    </row>
    <row r="7" spans="1:11" ht="19.7" customHeight="1" x14ac:dyDescent="0.25">
      <c r="A7" s="9">
        <v>3</v>
      </c>
      <c r="B7" s="3" t="s">
        <v>13</v>
      </c>
      <c r="C7" s="3" t="s">
        <v>9</v>
      </c>
      <c r="D7" s="129" t="s">
        <v>10</v>
      </c>
      <c r="E7" s="3" t="s">
        <v>11</v>
      </c>
      <c r="F7" s="3" t="s">
        <v>14</v>
      </c>
      <c r="G7" s="8">
        <v>1589120</v>
      </c>
      <c r="H7" s="8">
        <v>158912</v>
      </c>
      <c r="I7" s="8">
        <v>1748032</v>
      </c>
      <c r="J7" s="10">
        <f t="shared" ref="J7:J66" si="0">+B7*1</f>
        <v>639</v>
      </c>
      <c r="K7" s="19" t="s">
        <v>178</v>
      </c>
    </row>
    <row r="8" spans="1:11" ht="30.75" customHeight="1" x14ac:dyDescent="0.25">
      <c r="A8" s="2">
        <v>4</v>
      </c>
      <c r="B8" s="3" t="s">
        <v>15</v>
      </c>
      <c r="C8" s="3" t="s">
        <v>9</v>
      </c>
      <c r="D8" s="129" t="s">
        <v>10</v>
      </c>
      <c r="E8" s="3" t="s">
        <v>11</v>
      </c>
      <c r="F8" s="3" t="s">
        <v>16</v>
      </c>
      <c r="G8" s="8">
        <v>834866</v>
      </c>
      <c r="H8" s="8">
        <v>83487</v>
      </c>
      <c r="I8" s="8">
        <v>918353</v>
      </c>
      <c r="J8" s="10">
        <f t="shared" si="0"/>
        <v>640</v>
      </c>
      <c r="K8" s="19" t="s">
        <v>178</v>
      </c>
    </row>
    <row r="9" spans="1:11" ht="19.7" customHeight="1" x14ac:dyDescent="0.25">
      <c r="A9" s="9">
        <v>5</v>
      </c>
      <c r="B9" s="3" t="s">
        <v>17</v>
      </c>
      <c r="C9" s="3" t="s">
        <v>9</v>
      </c>
      <c r="D9" s="129" t="s">
        <v>18</v>
      </c>
      <c r="E9" s="3" t="s">
        <v>11</v>
      </c>
      <c r="F9" s="3" t="s">
        <v>19</v>
      </c>
      <c r="G9" s="8">
        <v>14704082</v>
      </c>
      <c r="H9" s="8">
        <v>1470408</v>
      </c>
      <c r="I9" s="8">
        <v>16174490</v>
      </c>
      <c r="J9" s="10">
        <f t="shared" si="0"/>
        <v>1384</v>
      </c>
      <c r="K9" s="19" t="s">
        <v>604</v>
      </c>
    </row>
    <row r="10" spans="1:11" ht="19.7" customHeight="1" x14ac:dyDescent="0.25">
      <c r="A10" s="2">
        <v>6</v>
      </c>
      <c r="B10" s="3" t="s">
        <v>20</v>
      </c>
      <c r="C10" s="3" t="s">
        <v>9</v>
      </c>
      <c r="D10" s="129" t="s">
        <v>21</v>
      </c>
      <c r="E10" s="3" t="s">
        <v>11</v>
      </c>
      <c r="F10" s="3" t="s">
        <v>22</v>
      </c>
      <c r="G10" s="8">
        <v>12734942</v>
      </c>
      <c r="H10" s="8">
        <v>1273494</v>
      </c>
      <c r="I10" s="8">
        <v>14008436</v>
      </c>
      <c r="J10" s="10">
        <f t="shared" si="0"/>
        <v>2112</v>
      </c>
      <c r="K10" s="19" t="s">
        <v>178</v>
      </c>
    </row>
    <row r="11" spans="1:11" ht="19.7" customHeight="1" x14ac:dyDescent="0.25">
      <c r="A11" s="9">
        <v>7</v>
      </c>
      <c r="B11" s="3" t="s">
        <v>23</v>
      </c>
      <c r="C11" s="3" t="s">
        <v>9</v>
      </c>
      <c r="D11" s="129" t="s">
        <v>21</v>
      </c>
      <c r="E11" s="3" t="s">
        <v>11</v>
      </c>
      <c r="F11" s="3" t="s">
        <v>24</v>
      </c>
      <c r="G11" s="8">
        <v>18551570</v>
      </c>
      <c r="H11" s="8">
        <v>1855157</v>
      </c>
      <c r="I11" s="8">
        <v>20406727</v>
      </c>
      <c r="J11" s="10">
        <f t="shared" si="0"/>
        <v>2113</v>
      </c>
      <c r="K11" s="19" t="s">
        <v>178</v>
      </c>
    </row>
    <row r="12" spans="1:11" ht="19.7" customHeight="1" x14ac:dyDescent="0.25">
      <c r="A12" s="2">
        <v>8</v>
      </c>
      <c r="B12" s="3" t="s">
        <v>25</v>
      </c>
      <c r="C12" s="3" t="s">
        <v>9</v>
      </c>
      <c r="D12" s="129" t="s">
        <v>21</v>
      </c>
      <c r="E12" s="3" t="s">
        <v>11</v>
      </c>
      <c r="F12" s="3" t="s">
        <v>26</v>
      </c>
      <c r="G12" s="8">
        <v>25343923</v>
      </c>
      <c r="H12" s="8">
        <v>2534392</v>
      </c>
      <c r="I12" s="8">
        <v>27878315</v>
      </c>
      <c r="J12" s="10">
        <f t="shared" si="0"/>
        <v>2114</v>
      </c>
      <c r="K12" s="19" t="s">
        <v>178</v>
      </c>
    </row>
    <row r="13" spans="1:11" ht="19.7" customHeight="1" x14ac:dyDescent="0.25">
      <c r="A13" s="9">
        <v>9</v>
      </c>
      <c r="B13" s="3"/>
      <c r="C13" s="3"/>
      <c r="D13" s="129">
        <v>44958</v>
      </c>
      <c r="E13" s="232" t="s">
        <v>146</v>
      </c>
      <c r="F13" s="233"/>
      <c r="G13" s="17"/>
      <c r="H13" s="17"/>
      <c r="I13" s="17">
        <v>-37903760</v>
      </c>
      <c r="J13" s="10">
        <f t="shared" si="0"/>
        <v>0</v>
      </c>
      <c r="K13" s="10" t="s">
        <v>178</v>
      </c>
    </row>
    <row r="14" spans="1:11" ht="19.7" customHeight="1" x14ac:dyDescent="0.25">
      <c r="A14" s="2">
        <v>10</v>
      </c>
      <c r="B14" s="3" t="s">
        <v>27</v>
      </c>
      <c r="C14" s="3" t="s">
        <v>9</v>
      </c>
      <c r="D14" s="129" t="s">
        <v>28</v>
      </c>
      <c r="E14" s="3" t="s">
        <v>11</v>
      </c>
      <c r="F14" s="3" t="s">
        <v>29</v>
      </c>
      <c r="G14" s="8">
        <v>9621974</v>
      </c>
      <c r="H14" s="8">
        <v>962197</v>
      </c>
      <c r="I14" s="8">
        <v>10584171</v>
      </c>
      <c r="J14" s="10">
        <f t="shared" si="0"/>
        <v>3848</v>
      </c>
      <c r="K14" s="19" t="s">
        <v>178</v>
      </c>
    </row>
    <row r="15" spans="1:11" ht="19.7" customHeight="1" x14ac:dyDescent="0.25">
      <c r="A15" s="9">
        <v>11</v>
      </c>
      <c r="B15" s="3"/>
      <c r="C15" s="3"/>
      <c r="D15" s="129">
        <v>44971</v>
      </c>
      <c r="E15" s="232" t="s">
        <v>146</v>
      </c>
      <c r="F15" s="233"/>
      <c r="G15" s="17"/>
      <c r="H15" s="17"/>
      <c r="I15" s="17">
        <v>-209696956</v>
      </c>
      <c r="J15" s="10">
        <f t="shared" si="0"/>
        <v>0</v>
      </c>
      <c r="K15" s="10" t="s">
        <v>178</v>
      </c>
    </row>
    <row r="16" spans="1:11" ht="19.7" customHeight="1" x14ac:dyDescent="0.25">
      <c r="A16" s="2">
        <v>12</v>
      </c>
      <c r="B16" s="3" t="s">
        <v>30</v>
      </c>
      <c r="C16" s="3" t="s">
        <v>9</v>
      </c>
      <c r="D16" s="129" t="s">
        <v>31</v>
      </c>
      <c r="E16" s="3" t="s">
        <v>11</v>
      </c>
      <c r="F16" s="3" t="s">
        <v>32</v>
      </c>
      <c r="G16" s="8">
        <v>45188167</v>
      </c>
      <c r="H16" s="8">
        <v>4518817</v>
      </c>
      <c r="I16" s="8">
        <v>49706984</v>
      </c>
      <c r="J16" s="10">
        <f t="shared" si="0"/>
        <v>6283</v>
      </c>
      <c r="K16" s="19" t="s">
        <v>604</v>
      </c>
    </row>
    <row r="17" spans="1:11" ht="19.7" customHeight="1" x14ac:dyDescent="0.25">
      <c r="A17" s="9">
        <v>13</v>
      </c>
      <c r="B17" s="5" t="s">
        <v>137</v>
      </c>
      <c r="C17" s="3" t="s">
        <v>93</v>
      </c>
      <c r="D17" s="129">
        <v>44973</v>
      </c>
      <c r="E17" s="3" t="s">
        <v>11</v>
      </c>
      <c r="F17" s="3" t="s">
        <v>138</v>
      </c>
      <c r="G17" s="17">
        <v>-2122142</v>
      </c>
      <c r="H17" s="17">
        <v>-212214</v>
      </c>
      <c r="I17" s="17">
        <v>-2334356</v>
      </c>
      <c r="J17" s="10">
        <f t="shared" si="0"/>
        <v>250</v>
      </c>
      <c r="K17" s="10" t="s">
        <v>178</v>
      </c>
    </row>
    <row r="18" spans="1:11" ht="19.7" customHeight="1" x14ac:dyDescent="0.25">
      <c r="A18" s="2">
        <v>14</v>
      </c>
      <c r="B18" s="3" t="s">
        <v>33</v>
      </c>
      <c r="C18" s="3" t="s">
        <v>9</v>
      </c>
      <c r="D18" s="129" t="s">
        <v>34</v>
      </c>
      <c r="E18" s="3" t="s">
        <v>11</v>
      </c>
      <c r="F18" s="3" t="s">
        <v>35</v>
      </c>
      <c r="G18" s="8">
        <v>15321846</v>
      </c>
      <c r="H18" s="8">
        <v>1532185</v>
      </c>
      <c r="I18" s="8">
        <v>16854031</v>
      </c>
      <c r="J18" s="10">
        <f t="shared" si="0"/>
        <v>8645</v>
      </c>
      <c r="K18" s="19" t="s">
        <v>178</v>
      </c>
    </row>
    <row r="19" spans="1:11" ht="19.7" customHeight="1" x14ac:dyDescent="0.25">
      <c r="A19" s="9">
        <v>15</v>
      </c>
      <c r="B19" s="3" t="s">
        <v>36</v>
      </c>
      <c r="C19" s="3" t="s">
        <v>9</v>
      </c>
      <c r="D19" s="129" t="s">
        <v>34</v>
      </c>
      <c r="E19" s="3" t="s">
        <v>11</v>
      </c>
      <c r="F19" s="3" t="s">
        <v>37</v>
      </c>
      <c r="G19" s="8">
        <v>9554012</v>
      </c>
      <c r="H19" s="8">
        <v>955401</v>
      </c>
      <c r="I19" s="8">
        <v>10509413</v>
      </c>
      <c r="J19" s="10">
        <f t="shared" si="0"/>
        <v>8646</v>
      </c>
      <c r="K19" s="19" t="s">
        <v>178</v>
      </c>
    </row>
    <row r="20" spans="1:11" ht="19.7" customHeight="1" x14ac:dyDescent="0.25">
      <c r="A20" s="2">
        <v>16</v>
      </c>
      <c r="B20" s="3" t="s">
        <v>38</v>
      </c>
      <c r="C20" s="3" t="s">
        <v>9</v>
      </c>
      <c r="D20" s="129" t="s">
        <v>34</v>
      </c>
      <c r="E20" s="3" t="s">
        <v>11</v>
      </c>
      <c r="F20" s="3" t="s">
        <v>39</v>
      </c>
      <c r="G20" s="8">
        <v>792344</v>
      </c>
      <c r="H20" s="8">
        <v>79234</v>
      </c>
      <c r="I20" s="8">
        <v>871578</v>
      </c>
      <c r="J20" s="10">
        <f t="shared" si="0"/>
        <v>8989</v>
      </c>
      <c r="K20" s="19" t="s">
        <v>178</v>
      </c>
    </row>
    <row r="21" spans="1:11" ht="19.7" customHeight="1" x14ac:dyDescent="0.25">
      <c r="A21" s="9">
        <v>17</v>
      </c>
      <c r="B21" s="3" t="s">
        <v>40</v>
      </c>
      <c r="C21" s="3" t="s">
        <v>9</v>
      </c>
      <c r="D21" s="129" t="s">
        <v>34</v>
      </c>
      <c r="E21" s="3" t="s">
        <v>11</v>
      </c>
      <c r="F21" s="3" t="s">
        <v>41</v>
      </c>
      <c r="G21" s="8">
        <v>858978</v>
      </c>
      <c r="H21" s="8">
        <v>85898</v>
      </c>
      <c r="I21" s="8">
        <v>944876</v>
      </c>
      <c r="J21" s="10">
        <f t="shared" si="0"/>
        <v>8990</v>
      </c>
      <c r="K21" s="19" t="s">
        <v>178</v>
      </c>
    </row>
    <row r="22" spans="1:11" ht="19.7" customHeight="1" x14ac:dyDescent="0.25">
      <c r="A22" s="2">
        <v>18</v>
      </c>
      <c r="B22" s="3" t="s">
        <v>42</v>
      </c>
      <c r="C22" s="3" t="s">
        <v>9</v>
      </c>
      <c r="D22" s="129" t="s">
        <v>34</v>
      </c>
      <c r="E22" s="3" t="s">
        <v>11</v>
      </c>
      <c r="F22" s="3" t="s">
        <v>43</v>
      </c>
      <c r="G22" s="8">
        <v>893700</v>
      </c>
      <c r="H22" s="8">
        <v>89370</v>
      </c>
      <c r="I22" s="8">
        <v>983070</v>
      </c>
      <c r="J22" s="10">
        <f t="shared" si="0"/>
        <v>8991</v>
      </c>
      <c r="K22" s="19" t="s">
        <v>178</v>
      </c>
    </row>
    <row r="23" spans="1:11" ht="19.7" customHeight="1" x14ac:dyDescent="0.25">
      <c r="A23" s="9">
        <v>19</v>
      </c>
      <c r="B23" s="3" t="s">
        <v>44</v>
      </c>
      <c r="C23" s="3" t="s">
        <v>9</v>
      </c>
      <c r="D23" s="129" t="s">
        <v>45</v>
      </c>
      <c r="E23" s="3" t="s">
        <v>11</v>
      </c>
      <c r="F23" s="3" t="s">
        <v>46</v>
      </c>
      <c r="G23" s="8">
        <v>25015719</v>
      </c>
      <c r="H23" s="8">
        <v>2501572</v>
      </c>
      <c r="I23" s="8">
        <v>27517291</v>
      </c>
      <c r="J23" s="10">
        <f t="shared" si="0"/>
        <v>10476</v>
      </c>
      <c r="K23" s="19" t="s">
        <v>178</v>
      </c>
    </row>
    <row r="24" spans="1:11" ht="19.7" customHeight="1" x14ac:dyDescent="0.25">
      <c r="A24" s="2">
        <v>20</v>
      </c>
      <c r="B24" s="3" t="s">
        <v>47</v>
      </c>
      <c r="C24" s="3" t="s">
        <v>9</v>
      </c>
      <c r="D24" s="129" t="s">
        <v>45</v>
      </c>
      <c r="E24" s="3" t="s">
        <v>11</v>
      </c>
      <c r="F24" s="3" t="s">
        <v>48</v>
      </c>
      <c r="G24" s="8">
        <v>13153768</v>
      </c>
      <c r="H24" s="8">
        <v>1315377</v>
      </c>
      <c r="I24" s="8">
        <v>14469145</v>
      </c>
      <c r="J24" s="10">
        <f t="shared" si="0"/>
        <v>10477</v>
      </c>
      <c r="K24" s="19" t="s">
        <v>604</v>
      </c>
    </row>
    <row r="25" spans="1:11" ht="19.7" customHeight="1" x14ac:dyDescent="0.25">
      <c r="A25" s="9">
        <v>21</v>
      </c>
      <c r="B25" s="3" t="s">
        <v>49</v>
      </c>
      <c r="C25" s="3" t="s">
        <v>9</v>
      </c>
      <c r="D25" s="129" t="s">
        <v>45</v>
      </c>
      <c r="E25" s="3" t="s">
        <v>11</v>
      </c>
      <c r="F25" s="3" t="s">
        <v>50</v>
      </c>
      <c r="G25" s="8">
        <v>7580170</v>
      </c>
      <c r="H25" s="8">
        <v>758017</v>
      </c>
      <c r="I25" s="8">
        <v>8338187</v>
      </c>
      <c r="J25" s="10">
        <f t="shared" si="0"/>
        <v>11219</v>
      </c>
      <c r="K25" s="19" t="s">
        <v>604</v>
      </c>
    </row>
    <row r="26" spans="1:11" ht="19.7" customHeight="1" x14ac:dyDescent="0.25">
      <c r="A26" s="2">
        <v>22</v>
      </c>
      <c r="B26" s="3" t="s">
        <v>51</v>
      </c>
      <c r="C26" s="3" t="s">
        <v>9</v>
      </c>
      <c r="D26" s="129" t="s">
        <v>52</v>
      </c>
      <c r="E26" s="3" t="s">
        <v>11</v>
      </c>
      <c r="F26" s="3" t="s">
        <v>53</v>
      </c>
      <c r="G26" s="8">
        <v>9126332</v>
      </c>
      <c r="H26" s="8">
        <v>912633</v>
      </c>
      <c r="I26" s="8">
        <v>10038965</v>
      </c>
      <c r="J26" s="10">
        <f t="shared" si="0"/>
        <v>13158</v>
      </c>
      <c r="K26" s="19" t="s">
        <v>178</v>
      </c>
    </row>
    <row r="27" spans="1:11" ht="19.7" customHeight="1" x14ac:dyDescent="0.25">
      <c r="A27" s="9">
        <v>23</v>
      </c>
      <c r="B27" s="3" t="s">
        <v>54</v>
      </c>
      <c r="C27" s="3" t="s">
        <v>9</v>
      </c>
      <c r="D27" s="129" t="s">
        <v>52</v>
      </c>
      <c r="E27" s="3" t="s">
        <v>11</v>
      </c>
      <c r="F27" s="3" t="s">
        <v>55</v>
      </c>
      <c r="G27" s="8">
        <v>13842288</v>
      </c>
      <c r="H27" s="8">
        <v>1384229</v>
      </c>
      <c r="I27" s="8">
        <v>15226517</v>
      </c>
      <c r="J27" s="10">
        <f t="shared" si="0"/>
        <v>13159</v>
      </c>
      <c r="K27" s="19" t="s">
        <v>604</v>
      </c>
    </row>
    <row r="28" spans="1:11" ht="19.7" customHeight="1" x14ac:dyDescent="0.25">
      <c r="A28" s="2">
        <v>24</v>
      </c>
      <c r="B28" s="3" t="s">
        <v>56</v>
      </c>
      <c r="C28" s="3" t="s">
        <v>9</v>
      </c>
      <c r="D28" s="129" t="s">
        <v>57</v>
      </c>
      <c r="E28" s="3" t="s">
        <v>11</v>
      </c>
      <c r="F28" s="3" t="s">
        <v>58</v>
      </c>
      <c r="G28" s="8">
        <v>4901278</v>
      </c>
      <c r="H28" s="8">
        <v>490128</v>
      </c>
      <c r="I28" s="8">
        <v>5391406</v>
      </c>
      <c r="J28" s="10">
        <f t="shared" si="0"/>
        <v>14838</v>
      </c>
      <c r="K28" s="19" t="s">
        <v>178</v>
      </c>
    </row>
    <row r="29" spans="1:11" ht="19.7" customHeight="1" x14ac:dyDescent="0.25">
      <c r="A29" s="9">
        <v>25</v>
      </c>
      <c r="B29" s="3" t="s">
        <v>59</v>
      </c>
      <c r="C29" s="3" t="s">
        <v>9</v>
      </c>
      <c r="D29" s="129" t="s">
        <v>57</v>
      </c>
      <c r="E29" s="3" t="s">
        <v>11</v>
      </c>
      <c r="F29" s="3" t="s">
        <v>60</v>
      </c>
      <c r="G29" s="8">
        <v>2674916</v>
      </c>
      <c r="H29" s="8">
        <v>267492</v>
      </c>
      <c r="I29" s="8">
        <v>2942408</v>
      </c>
      <c r="J29" s="10">
        <f t="shared" si="0"/>
        <v>15032</v>
      </c>
      <c r="K29" s="19" t="s">
        <v>178</v>
      </c>
    </row>
    <row r="30" spans="1:11" ht="19.7" customHeight="1" x14ac:dyDescent="0.25">
      <c r="A30" s="2">
        <v>26</v>
      </c>
      <c r="B30" s="5" t="s">
        <v>139</v>
      </c>
      <c r="C30" s="3" t="s">
        <v>93</v>
      </c>
      <c r="D30" s="129">
        <v>45006</v>
      </c>
      <c r="E30" s="3" t="s">
        <v>11</v>
      </c>
      <c r="F30" s="3" t="s">
        <v>140</v>
      </c>
      <c r="G30" s="17">
        <v>-3122016</v>
      </c>
      <c r="H30" s="17">
        <v>-312202</v>
      </c>
      <c r="I30" s="17">
        <v>-3434218</v>
      </c>
      <c r="J30" s="10">
        <f t="shared" si="0"/>
        <v>576</v>
      </c>
      <c r="K30" s="10" t="s">
        <v>178</v>
      </c>
    </row>
    <row r="31" spans="1:11" ht="19.7" customHeight="1" x14ac:dyDescent="0.25">
      <c r="A31" s="9">
        <v>27</v>
      </c>
      <c r="B31" s="3" t="s">
        <v>61</v>
      </c>
      <c r="C31" s="3" t="s">
        <v>9</v>
      </c>
      <c r="D31" s="129" t="s">
        <v>62</v>
      </c>
      <c r="E31" s="3" t="s">
        <v>11</v>
      </c>
      <c r="F31" s="3" t="s">
        <v>63</v>
      </c>
      <c r="G31" s="8">
        <v>4232051</v>
      </c>
      <c r="H31" s="8">
        <v>423205</v>
      </c>
      <c r="I31" s="8">
        <v>4655256</v>
      </c>
      <c r="J31" s="10">
        <f t="shared" si="0"/>
        <v>16738</v>
      </c>
      <c r="K31" s="19" t="s">
        <v>604</v>
      </c>
    </row>
    <row r="32" spans="1:11" ht="19.7" customHeight="1" x14ac:dyDescent="0.25">
      <c r="A32" s="2">
        <v>28</v>
      </c>
      <c r="B32" s="3" t="s">
        <v>64</v>
      </c>
      <c r="C32" s="3" t="s">
        <v>9</v>
      </c>
      <c r="D32" s="129" t="s">
        <v>65</v>
      </c>
      <c r="E32" s="3" t="s">
        <v>11</v>
      </c>
      <c r="F32" s="3" t="s">
        <v>66</v>
      </c>
      <c r="G32" s="8">
        <v>3719744</v>
      </c>
      <c r="H32" s="8">
        <v>371974</v>
      </c>
      <c r="I32" s="8">
        <v>4091718</v>
      </c>
      <c r="J32" s="10">
        <f t="shared" si="0"/>
        <v>17505</v>
      </c>
      <c r="K32" s="19" t="s">
        <v>604</v>
      </c>
    </row>
    <row r="33" spans="1:11" ht="19.7" customHeight="1" x14ac:dyDescent="0.25">
      <c r="A33" s="9">
        <v>29</v>
      </c>
      <c r="B33" s="3" t="s">
        <v>67</v>
      </c>
      <c r="C33" s="3" t="s">
        <v>9</v>
      </c>
      <c r="D33" s="129" t="s">
        <v>68</v>
      </c>
      <c r="E33" s="3" t="s">
        <v>11</v>
      </c>
      <c r="F33" s="3" t="s">
        <v>69</v>
      </c>
      <c r="G33" s="8">
        <v>4829557</v>
      </c>
      <c r="H33" s="8">
        <v>482956</v>
      </c>
      <c r="I33" s="8">
        <v>5312513</v>
      </c>
      <c r="J33" s="10">
        <f t="shared" si="0"/>
        <v>18685</v>
      </c>
      <c r="K33" s="19" t="s">
        <v>604</v>
      </c>
    </row>
    <row r="34" spans="1:11" ht="19.7" customHeight="1" x14ac:dyDescent="0.25">
      <c r="A34" s="2">
        <v>30</v>
      </c>
      <c r="B34" s="3" t="s">
        <v>70</v>
      </c>
      <c r="C34" s="3" t="s">
        <v>9</v>
      </c>
      <c r="D34" s="129" t="s">
        <v>71</v>
      </c>
      <c r="E34" s="3" t="s">
        <v>11</v>
      </c>
      <c r="F34" s="3" t="s">
        <v>72</v>
      </c>
      <c r="G34" s="8">
        <v>5232384</v>
      </c>
      <c r="H34" s="8">
        <v>523238</v>
      </c>
      <c r="I34" s="8">
        <v>5755622</v>
      </c>
      <c r="J34" s="10">
        <f t="shared" si="0"/>
        <v>18756</v>
      </c>
      <c r="K34" s="19" t="s">
        <v>604</v>
      </c>
    </row>
    <row r="35" spans="1:11" ht="19.7" customHeight="1" x14ac:dyDescent="0.25">
      <c r="A35" s="9">
        <v>31</v>
      </c>
      <c r="B35" s="11" t="s">
        <v>73</v>
      </c>
      <c r="C35" s="11" t="s">
        <v>9</v>
      </c>
      <c r="D35" s="130">
        <v>45022</v>
      </c>
      <c r="E35" s="3" t="s">
        <v>11</v>
      </c>
      <c r="F35" s="11" t="s">
        <v>94</v>
      </c>
      <c r="G35" s="12">
        <v>5903698</v>
      </c>
      <c r="H35" s="12">
        <v>590370</v>
      </c>
      <c r="I35" s="12">
        <v>6494068</v>
      </c>
      <c r="J35" s="10">
        <f t="shared" si="0"/>
        <v>20174</v>
      </c>
      <c r="K35" s="19" t="s">
        <v>604</v>
      </c>
    </row>
    <row r="36" spans="1:11" ht="19.7" customHeight="1" x14ac:dyDescent="0.25">
      <c r="A36" s="2">
        <v>32</v>
      </c>
      <c r="B36" s="11" t="s">
        <v>74</v>
      </c>
      <c r="C36" s="11" t="s">
        <v>9</v>
      </c>
      <c r="D36" s="130">
        <v>45024</v>
      </c>
      <c r="E36" s="3" t="s">
        <v>11</v>
      </c>
      <c r="F36" s="11" t="s">
        <v>95</v>
      </c>
      <c r="G36" s="12">
        <v>2727382</v>
      </c>
      <c r="H36" s="12">
        <v>272738</v>
      </c>
      <c r="I36" s="12">
        <v>3000120</v>
      </c>
      <c r="J36" s="10">
        <f t="shared" si="0"/>
        <v>20476</v>
      </c>
      <c r="K36" s="19" t="s">
        <v>604</v>
      </c>
    </row>
    <row r="37" spans="1:11" ht="19.7" customHeight="1" x14ac:dyDescent="0.25">
      <c r="A37" s="9">
        <v>33</v>
      </c>
      <c r="B37" s="11" t="s">
        <v>75</v>
      </c>
      <c r="C37" s="11" t="s">
        <v>9</v>
      </c>
      <c r="D37" s="130">
        <v>45029</v>
      </c>
      <c r="E37" s="3" t="s">
        <v>11</v>
      </c>
      <c r="F37" s="11" t="s">
        <v>96</v>
      </c>
      <c r="G37" s="12">
        <v>4426730</v>
      </c>
      <c r="H37" s="12">
        <v>442673</v>
      </c>
      <c r="I37" s="12">
        <v>4869403</v>
      </c>
      <c r="J37" s="10">
        <f t="shared" si="0"/>
        <v>22043</v>
      </c>
      <c r="K37" s="19" t="s">
        <v>604</v>
      </c>
    </row>
    <row r="38" spans="1:11" ht="19.7" customHeight="1" x14ac:dyDescent="0.25">
      <c r="A38" s="2">
        <v>34</v>
      </c>
      <c r="B38" s="11" t="s">
        <v>76</v>
      </c>
      <c r="C38" s="11" t="s">
        <v>9</v>
      </c>
      <c r="D38" s="130">
        <v>45030</v>
      </c>
      <c r="E38" s="3" t="s">
        <v>11</v>
      </c>
      <c r="F38" s="11" t="s">
        <v>97</v>
      </c>
      <c r="G38" s="12">
        <v>3795262</v>
      </c>
      <c r="H38" s="12">
        <v>379526</v>
      </c>
      <c r="I38" s="12">
        <v>4174788</v>
      </c>
      <c r="J38" s="10">
        <f t="shared" si="0"/>
        <v>22145</v>
      </c>
      <c r="K38" s="19" t="s">
        <v>604</v>
      </c>
    </row>
    <row r="39" spans="1:11" ht="19.7" customHeight="1" x14ac:dyDescent="0.25">
      <c r="A39" s="9">
        <v>35</v>
      </c>
      <c r="B39" s="11" t="s">
        <v>77</v>
      </c>
      <c r="C39" s="11" t="s">
        <v>9</v>
      </c>
      <c r="D39" s="130">
        <v>45036</v>
      </c>
      <c r="E39" s="3" t="s">
        <v>11</v>
      </c>
      <c r="F39" s="11" t="s">
        <v>98</v>
      </c>
      <c r="G39" s="12">
        <v>6518470</v>
      </c>
      <c r="H39" s="12">
        <v>651847</v>
      </c>
      <c r="I39" s="12">
        <v>7170317</v>
      </c>
      <c r="J39" s="10">
        <f t="shared" si="0"/>
        <v>23419</v>
      </c>
      <c r="K39" s="19" t="s">
        <v>604</v>
      </c>
    </row>
    <row r="40" spans="1:11" ht="19.7" customHeight="1" x14ac:dyDescent="0.25">
      <c r="A40" s="2">
        <v>36</v>
      </c>
      <c r="B40" s="11" t="s">
        <v>78</v>
      </c>
      <c r="C40" s="11" t="s">
        <v>9</v>
      </c>
      <c r="D40" s="130">
        <v>45040</v>
      </c>
      <c r="E40" s="3" t="s">
        <v>11</v>
      </c>
      <c r="F40" s="11" t="s">
        <v>99</v>
      </c>
      <c r="G40" s="12">
        <v>4053314</v>
      </c>
      <c r="H40" s="12">
        <v>405331</v>
      </c>
      <c r="I40" s="12">
        <v>4458645</v>
      </c>
      <c r="J40" s="10">
        <f t="shared" si="0"/>
        <v>23574</v>
      </c>
      <c r="K40" s="19" t="s">
        <v>604</v>
      </c>
    </row>
    <row r="41" spans="1:11" ht="19.7" customHeight="1" x14ac:dyDescent="0.25">
      <c r="A41" s="9">
        <v>37</v>
      </c>
      <c r="B41" s="11" t="s">
        <v>79</v>
      </c>
      <c r="C41" s="11" t="s">
        <v>9</v>
      </c>
      <c r="D41" s="130">
        <v>45044</v>
      </c>
      <c r="E41" s="3" t="s">
        <v>11</v>
      </c>
      <c r="F41" s="11" t="s">
        <v>100</v>
      </c>
      <c r="G41" s="12">
        <v>4204350</v>
      </c>
      <c r="H41" s="12">
        <v>420435</v>
      </c>
      <c r="I41" s="12">
        <v>4624785</v>
      </c>
      <c r="J41" s="10">
        <f t="shared" si="0"/>
        <v>25205</v>
      </c>
      <c r="K41" s="19" t="s">
        <v>604</v>
      </c>
    </row>
    <row r="42" spans="1:11" ht="19.7" customHeight="1" x14ac:dyDescent="0.25">
      <c r="A42" s="2">
        <v>38</v>
      </c>
      <c r="B42" s="11" t="s">
        <v>80</v>
      </c>
      <c r="C42" s="11" t="s">
        <v>9</v>
      </c>
      <c r="D42" s="130">
        <v>45044</v>
      </c>
      <c r="E42" s="3" t="s">
        <v>11</v>
      </c>
      <c r="F42" s="11" t="s">
        <v>101</v>
      </c>
      <c r="G42" s="12">
        <v>6696830</v>
      </c>
      <c r="H42" s="12">
        <v>669683</v>
      </c>
      <c r="I42" s="12">
        <v>7366513</v>
      </c>
      <c r="J42" s="10">
        <f t="shared" si="0"/>
        <v>25206</v>
      </c>
      <c r="K42" s="19" t="s">
        <v>604</v>
      </c>
    </row>
    <row r="43" spans="1:11" ht="19.7" customHeight="1" x14ac:dyDescent="0.25">
      <c r="A43" s="9">
        <v>39</v>
      </c>
      <c r="B43" s="11" t="s">
        <v>81</v>
      </c>
      <c r="C43" s="11" t="s">
        <v>9</v>
      </c>
      <c r="D43" s="130">
        <v>45059</v>
      </c>
      <c r="E43" s="3" t="s">
        <v>11</v>
      </c>
      <c r="F43" s="11" t="s">
        <v>102</v>
      </c>
      <c r="G43" s="12">
        <v>1290260</v>
      </c>
      <c r="H43" s="12">
        <v>129026</v>
      </c>
      <c r="I43" s="12">
        <v>1419286</v>
      </c>
      <c r="J43" s="10">
        <f t="shared" si="0"/>
        <v>28233</v>
      </c>
      <c r="K43" s="19" t="s">
        <v>604</v>
      </c>
    </row>
    <row r="44" spans="1:11" ht="19.7" customHeight="1" x14ac:dyDescent="0.25">
      <c r="A44" s="2">
        <v>40</v>
      </c>
      <c r="B44" s="11" t="s">
        <v>82</v>
      </c>
      <c r="C44" s="11" t="s">
        <v>9</v>
      </c>
      <c r="D44" s="130">
        <v>45059</v>
      </c>
      <c r="E44" s="3" t="s">
        <v>11</v>
      </c>
      <c r="F44" s="11" t="s">
        <v>103</v>
      </c>
      <c r="G44" s="12">
        <v>4124658</v>
      </c>
      <c r="H44" s="12">
        <v>412466</v>
      </c>
      <c r="I44" s="12">
        <v>4537124</v>
      </c>
      <c r="J44" s="10">
        <f t="shared" si="0"/>
        <v>28234</v>
      </c>
      <c r="K44" s="19" t="s">
        <v>604</v>
      </c>
    </row>
    <row r="45" spans="1:11" ht="19.7" customHeight="1" x14ac:dyDescent="0.25">
      <c r="A45" s="9">
        <v>41</v>
      </c>
      <c r="B45" s="11" t="s">
        <v>83</v>
      </c>
      <c r="C45" s="11" t="s">
        <v>9</v>
      </c>
      <c r="D45" s="130">
        <v>45059</v>
      </c>
      <c r="E45" s="3" t="s">
        <v>11</v>
      </c>
      <c r="F45" s="11" t="s">
        <v>104</v>
      </c>
      <c r="G45" s="12">
        <v>9615094</v>
      </c>
      <c r="H45" s="12">
        <v>961509</v>
      </c>
      <c r="I45" s="12">
        <v>10576603</v>
      </c>
      <c r="J45" s="10">
        <f t="shared" si="0"/>
        <v>28235</v>
      </c>
      <c r="K45" s="19" t="s">
        <v>604</v>
      </c>
    </row>
    <row r="46" spans="1:11" ht="19.7" customHeight="1" x14ac:dyDescent="0.25">
      <c r="A46" s="2">
        <v>42</v>
      </c>
      <c r="B46" s="11" t="s">
        <v>84</v>
      </c>
      <c r="C46" s="11" t="s">
        <v>9</v>
      </c>
      <c r="D46" s="130">
        <v>45065</v>
      </c>
      <c r="E46" s="3" t="s">
        <v>11</v>
      </c>
      <c r="F46" s="11" t="s">
        <v>105</v>
      </c>
      <c r="G46" s="12">
        <v>9214354</v>
      </c>
      <c r="H46" s="12">
        <v>921435</v>
      </c>
      <c r="I46" s="12">
        <v>10135789</v>
      </c>
      <c r="J46" s="10">
        <f t="shared" si="0"/>
        <v>29767</v>
      </c>
      <c r="K46" s="19" t="s">
        <v>604</v>
      </c>
    </row>
    <row r="47" spans="1:11" ht="19.7" customHeight="1" x14ac:dyDescent="0.25">
      <c r="A47" s="9">
        <v>43</v>
      </c>
      <c r="B47" s="11" t="s">
        <v>85</v>
      </c>
      <c r="C47" s="11" t="s">
        <v>9</v>
      </c>
      <c r="D47" s="130">
        <v>45065</v>
      </c>
      <c r="E47" s="3" t="s">
        <v>11</v>
      </c>
      <c r="F47" s="11" t="s">
        <v>106</v>
      </c>
      <c r="G47" s="12">
        <v>2842746</v>
      </c>
      <c r="H47" s="12">
        <v>284275</v>
      </c>
      <c r="I47" s="12">
        <v>3127021</v>
      </c>
      <c r="J47" s="10">
        <f t="shared" si="0"/>
        <v>29768</v>
      </c>
      <c r="K47" s="19" t="s">
        <v>604</v>
      </c>
    </row>
    <row r="48" spans="1:11" ht="19.7" customHeight="1" x14ac:dyDescent="0.25">
      <c r="A48" s="2">
        <v>44</v>
      </c>
      <c r="B48" s="11" t="s">
        <v>86</v>
      </c>
      <c r="C48" s="11" t="s">
        <v>9</v>
      </c>
      <c r="D48" s="130">
        <v>45073</v>
      </c>
      <c r="E48" s="3" t="s">
        <v>11</v>
      </c>
      <c r="F48" s="11" t="s">
        <v>107</v>
      </c>
      <c r="G48" s="12">
        <v>4200176</v>
      </c>
      <c r="H48" s="12">
        <v>420018</v>
      </c>
      <c r="I48" s="12">
        <v>4620194</v>
      </c>
      <c r="J48" s="10">
        <f t="shared" si="0"/>
        <v>31423</v>
      </c>
      <c r="K48" s="19" t="s">
        <v>604</v>
      </c>
    </row>
    <row r="49" spans="1:11" ht="19.7" customHeight="1" x14ac:dyDescent="0.25">
      <c r="A49" s="9">
        <v>45</v>
      </c>
      <c r="B49" s="11" t="s">
        <v>87</v>
      </c>
      <c r="C49" s="11" t="s">
        <v>9</v>
      </c>
      <c r="D49" s="130">
        <v>45073</v>
      </c>
      <c r="E49" s="3" t="s">
        <v>11</v>
      </c>
      <c r="F49" s="11" t="s">
        <v>108</v>
      </c>
      <c r="G49" s="12">
        <v>4170765</v>
      </c>
      <c r="H49" s="12">
        <v>417077</v>
      </c>
      <c r="I49" s="12">
        <v>4587842</v>
      </c>
      <c r="J49" s="10">
        <f t="shared" si="0"/>
        <v>31424</v>
      </c>
      <c r="K49" s="19" t="s">
        <v>604</v>
      </c>
    </row>
    <row r="50" spans="1:11" ht="19.7" customHeight="1" x14ac:dyDescent="0.25">
      <c r="A50" s="2">
        <v>46</v>
      </c>
      <c r="B50" s="11" t="s">
        <v>88</v>
      </c>
      <c r="C50" s="11" t="s">
        <v>9</v>
      </c>
      <c r="D50" s="130">
        <v>45077</v>
      </c>
      <c r="E50" s="3" t="s">
        <v>11</v>
      </c>
      <c r="F50" s="11" t="s">
        <v>109</v>
      </c>
      <c r="G50" s="12">
        <v>6050560</v>
      </c>
      <c r="H50" s="12">
        <v>605056</v>
      </c>
      <c r="I50" s="12">
        <v>6655616</v>
      </c>
      <c r="J50" s="10">
        <f t="shared" si="0"/>
        <v>32647</v>
      </c>
      <c r="K50" s="19" t="s">
        <v>604</v>
      </c>
    </row>
    <row r="51" spans="1:11" ht="19.7" customHeight="1" x14ac:dyDescent="0.25">
      <c r="A51" s="9">
        <v>47</v>
      </c>
      <c r="B51" s="11" t="s">
        <v>89</v>
      </c>
      <c r="C51" s="11" t="s">
        <v>93</v>
      </c>
      <c r="D51" s="130">
        <v>45043</v>
      </c>
      <c r="E51" s="3" t="s">
        <v>11</v>
      </c>
      <c r="F51" s="11" t="s">
        <v>110</v>
      </c>
      <c r="G51" s="18">
        <v>-9980342</v>
      </c>
      <c r="H51" s="18">
        <v>-998035</v>
      </c>
      <c r="I51" s="18">
        <v>-10978377</v>
      </c>
      <c r="J51" s="10">
        <f t="shared" si="0"/>
        <v>876</v>
      </c>
      <c r="K51" s="10" t="s">
        <v>178</v>
      </c>
    </row>
    <row r="52" spans="1:11" ht="19.7" customHeight="1" x14ac:dyDescent="0.25">
      <c r="A52" s="2">
        <v>48</v>
      </c>
      <c r="B52" s="11" t="s">
        <v>90</v>
      </c>
      <c r="C52" s="11" t="s">
        <v>93</v>
      </c>
      <c r="D52" s="130">
        <v>45043</v>
      </c>
      <c r="E52" s="3" t="s">
        <v>11</v>
      </c>
      <c r="F52" s="11" t="s">
        <v>110</v>
      </c>
      <c r="G52" s="18">
        <v>-855217</v>
      </c>
      <c r="H52" s="18">
        <v>-85522</v>
      </c>
      <c r="I52" s="18">
        <v>-940739</v>
      </c>
      <c r="J52" s="10">
        <f t="shared" si="0"/>
        <v>890</v>
      </c>
      <c r="K52" s="10" t="s">
        <v>178</v>
      </c>
    </row>
    <row r="53" spans="1:11" ht="19.7" customHeight="1" x14ac:dyDescent="0.25">
      <c r="A53" s="9">
        <v>49</v>
      </c>
      <c r="B53" s="13" t="s">
        <v>135</v>
      </c>
      <c r="C53" s="11" t="s">
        <v>93</v>
      </c>
      <c r="D53" s="130">
        <v>45043</v>
      </c>
      <c r="E53" s="3" t="s">
        <v>11</v>
      </c>
      <c r="F53" s="11" t="s">
        <v>136</v>
      </c>
      <c r="G53" s="18">
        <v>-15101681</v>
      </c>
      <c r="H53" s="18">
        <v>-1510168</v>
      </c>
      <c r="I53" s="18">
        <v>-16611849</v>
      </c>
      <c r="J53" s="10">
        <f t="shared" si="0"/>
        <v>898</v>
      </c>
      <c r="K53" s="10" t="s">
        <v>178</v>
      </c>
    </row>
    <row r="54" spans="1:11" ht="19.7" customHeight="1" x14ac:dyDescent="0.25">
      <c r="A54" s="2">
        <v>50</v>
      </c>
      <c r="B54" s="11" t="s">
        <v>91</v>
      </c>
      <c r="C54" s="11" t="s">
        <v>9</v>
      </c>
      <c r="D54" s="130">
        <v>45056</v>
      </c>
      <c r="E54" s="3" t="s">
        <v>11</v>
      </c>
      <c r="F54" s="11" t="s">
        <v>145</v>
      </c>
      <c r="G54" s="18">
        <v>-7550840</v>
      </c>
      <c r="H54" s="18">
        <v>-755084</v>
      </c>
      <c r="I54" s="18">
        <v>-8305924</v>
      </c>
      <c r="J54" s="10">
        <f t="shared" si="0"/>
        <v>26049</v>
      </c>
      <c r="K54" s="10" t="s">
        <v>178</v>
      </c>
    </row>
    <row r="55" spans="1:11" ht="19.7" customHeight="1" x14ac:dyDescent="0.25">
      <c r="A55" s="9">
        <v>51</v>
      </c>
      <c r="B55" s="11" t="s">
        <v>92</v>
      </c>
      <c r="C55" s="11" t="s">
        <v>93</v>
      </c>
      <c r="D55" s="130">
        <v>45064</v>
      </c>
      <c r="E55" s="3" t="s">
        <v>11</v>
      </c>
      <c r="F55" s="11" t="s">
        <v>110</v>
      </c>
      <c r="G55" s="18">
        <v>-10025511</v>
      </c>
      <c r="H55" s="18">
        <v>-1002551</v>
      </c>
      <c r="I55" s="18">
        <v>-11028062</v>
      </c>
      <c r="J55" s="10">
        <f>+B55*1</f>
        <v>1068</v>
      </c>
      <c r="K55" s="10" t="s">
        <v>178</v>
      </c>
    </row>
    <row r="56" spans="1:11" ht="19.7" customHeight="1" x14ac:dyDescent="0.25">
      <c r="A56" s="2">
        <v>52</v>
      </c>
      <c r="B56" s="11" t="s">
        <v>111</v>
      </c>
      <c r="C56" s="11" t="s">
        <v>9</v>
      </c>
      <c r="D56" s="130" t="s">
        <v>112</v>
      </c>
      <c r="E56" s="3" t="s">
        <v>11</v>
      </c>
      <c r="F56" s="11" t="s">
        <v>125</v>
      </c>
      <c r="G56" s="12">
        <v>3906452</v>
      </c>
      <c r="H56" s="12">
        <v>390645</v>
      </c>
      <c r="I56" s="12">
        <v>4297097</v>
      </c>
      <c r="J56" s="10">
        <f t="shared" si="0"/>
        <v>34488</v>
      </c>
      <c r="K56" s="19" t="s">
        <v>604</v>
      </c>
    </row>
    <row r="57" spans="1:11" ht="19.7" customHeight="1" x14ac:dyDescent="0.25">
      <c r="A57" s="9">
        <v>53</v>
      </c>
      <c r="B57" s="11" t="s">
        <v>113</v>
      </c>
      <c r="C57" s="11" t="s">
        <v>9</v>
      </c>
      <c r="D57" s="130" t="s">
        <v>112</v>
      </c>
      <c r="E57" s="3" t="s">
        <v>11</v>
      </c>
      <c r="F57" s="11" t="s">
        <v>126</v>
      </c>
      <c r="G57" s="12">
        <v>3719744</v>
      </c>
      <c r="H57" s="12">
        <v>371974</v>
      </c>
      <c r="I57" s="12">
        <v>4091718</v>
      </c>
      <c r="J57" s="10">
        <f t="shared" si="0"/>
        <v>34489</v>
      </c>
      <c r="K57" s="19" t="s">
        <v>604</v>
      </c>
    </row>
    <row r="58" spans="1:11" ht="19.7" customHeight="1" x14ac:dyDescent="0.25">
      <c r="A58" s="2">
        <v>54</v>
      </c>
      <c r="B58" s="11" t="s">
        <v>114</v>
      </c>
      <c r="C58" s="11" t="s">
        <v>9</v>
      </c>
      <c r="D58" s="130" t="s">
        <v>112</v>
      </c>
      <c r="E58" s="3" t="s">
        <v>11</v>
      </c>
      <c r="F58" s="11" t="s">
        <v>127</v>
      </c>
      <c r="G58" s="12">
        <v>3973622</v>
      </c>
      <c r="H58" s="12">
        <v>397362</v>
      </c>
      <c r="I58" s="12">
        <v>4370984</v>
      </c>
      <c r="J58" s="10">
        <f t="shared" si="0"/>
        <v>34490</v>
      </c>
      <c r="K58" s="19" t="s">
        <v>604</v>
      </c>
    </row>
    <row r="59" spans="1:11" ht="19.7" customHeight="1" x14ac:dyDescent="0.25">
      <c r="A59" s="9">
        <v>55</v>
      </c>
      <c r="B59" s="11" t="s">
        <v>115</v>
      </c>
      <c r="C59" s="11" t="s">
        <v>9</v>
      </c>
      <c r="D59" s="130" t="s">
        <v>116</v>
      </c>
      <c r="E59" s="3" t="s">
        <v>11</v>
      </c>
      <c r="F59" s="11" t="s">
        <v>128</v>
      </c>
      <c r="G59" s="12">
        <v>4529572</v>
      </c>
      <c r="H59" s="12">
        <v>452957</v>
      </c>
      <c r="I59" s="12">
        <v>4982529</v>
      </c>
      <c r="J59" s="10">
        <f t="shared" si="0"/>
        <v>36138</v>
      </c>
      <c r="K59" s="19" t="s">
        <v>604</v>
      </c>
    </row>
    <row r="60" spans="1:11" ht="19.7" customHeight="1" x14ac:dyDescent="0.25">
      <c r="A60" s="2">
        <v>56</v>
      </c>
      <c r="B60" s="11" t="s">
        <v>117</v>
      </c>
      <c r="C60" s="11" t="s">
        <v>9</v>
      </c>
      <c r="D60" s="130" t="s">
        <v>116</v>
      </c>
      <c r="E60" s="3" t="s">
        <v>11</v>
      </c>
      <c r="F60" s="11" t="s">
        <v>129</v>
      </c>
      <c r="G60" s="12">
        <v>4275694</v>
      </c>
      <c r="H60" s="12">
        <v>427569</v>
      </c>
      <c r="I60" s="12">
        <v>4703263</v>
      </c>
      <c r="J60" s="10">
        <f t="shared" si="0"/>
        <v>36139</v>
      </c>
      <c r="K60" s="19" t="s">
        <v>604</v>
      </c>
    </row>
    <row r="61" spans="1:11" ht="19.7" customHeight="1" x14ac:dyDescent="0.25">
      <c r="A61" s="9">
        <v>57</v>
      </c>
      <c r="B61" s="11" t="s">
        <v>118</v>
      </c>
      <c r="C61" s="11" t="s">
        <v>9</v>
      </c>
      <c r="D61" s="130" t="s">
        <v>119</v>
      </c>
      <c r="E61" s="3" t="s">
        <v>11</v>
      </c>
      <c r="F61" s="11" t="s">
        <v>130</v>
      </c>
      <c r="G61" s="12">
        <v>6447126</v>
      </c>
      <c r="H61" s="12">
        <v>644713</v>
      </c>
      <c r="I61" s="12">
        <v>7091839</v>
      </c>
      <c r="J61" s="10">
        <f t="shared" si="0"/>
        <v>37615</v>
      </c>
      <c r="K61" s="19" t="s">
        <v>604</v>
      </c>
    </row>
    <row r="62" spans="1:11" ht="19.7" customHeight="1" x14ac:dyDescent="0.25">
      <c r="A62" s="2">
        <v>58</v>
      </c>
      <c r="B62" s="11" t="s">
        <v>120</v>
      </c>
      <c r="C62" s="11" t="s">
        <v>9</v>
      </c>
      <c r="D62" s="130" t="s">
        <v>119</v>
      </c>
      <c r="E62" s="3" t="s">
        <v>11</v>
      </c>
      <c r="F62" s="11" t="s">
        <v>131</v>
      </c>
      <c r="G62" s="12">
        <v>5054024</v>
      </c>
      <c r="H62" s="12">
        <v>505402</v>
      </c>
      <c r="I62" s="12">
        <v>5559426</v>
      </c>
      <c r="J62" s="10">
        <f t="shared" si="0"/>
        <v>37616</v>
      </c>
      <c r="K62" s="19" t="s">
        <v>604</v>
      </c>
    </row>
    <row r="63" spans="1:11" ht="19.7" customHeight="1" x14ac:dyDescent="0.25">
      <c r="A63" s="9">
        <v>59</v>
      </c>
      <c r="B63" s="11" t="s">
        <v>121</v>
      </c>
      <c r="C63" s="11" t="s">
        <v>9</v>
      </c>
      <c r="D63" s="130" t="s">
        <v>122</v>
      </c>
      <c r="E63" s="3" t="s">
        <v>11</v>
      </c>
      <c r="F63" s="11" t="s">
        <v>132</v>
      </c>
      <c r="G63" s="12">
        <v>7615520</v>
      </c>
      <c r="H63" s="12">
        <v>761552</v>
      </c>
      <c r="I63" s="12">
        <v>8377072</v>
      </c>
      <c r="J63" s="10">
        <f t="shared" si="0"/>
        <v>39063</v>
      </c>
      <c r="K63" s="19" t="s">
        <v>736</v>
      </c>
    </row>
    <row r="64" spans="1:11" ht="19.7" customHeight="1" x14ac:dyDescent="0.25">
      <c r="A64" s="2">
        <v>60</v>
      </c>
      <c r="B64" s="11" t="s">
        <v>123</v>
      </c>
      <c r="C64" s="11" t="s">
        <v>9</v>
      </c>
      <c r="D64" s="130" t="s">
        <v>122</v>
      </c>
      <c r="E64" s="3" t="s">
        <v>11</v>
      </c>
      <c r="F64" s="11" t="s">
        <v>133</v>
      </c>
      <c r="G64" s="12">
        <v>9955812</v>
      </c>
      <c r="H64" s="12">
        <v>995581</v>
      </c>
      <c r="I64" s="12">
        <v>10951393</v>
      </c>
      <c r="J64" s="10">
        <f t="shared" si="0"/>
        <v>39064</v>
      </c>
      <c r="K64" s="19" t="s">
        <v>736</v>
      </c>
    </row>
    <row r="65" spans="1:11" ht="19.7" customHeight="1" x14ac:dyDescent="0.25">
      <c r="A65" s="9">
        <v>61</v>
      </c>
      <c r="B65" s="11" t="s">
        <v>124</v>
      </c>
      <c r="C65" s="11" t="s">
        <v>93</v>
      </c>
      <c r="D65" s="130">
        <v>45106</v>
      </c>
      <c r="E65" s="3" t="s">
        <v>11</v>
      </c>
      <c r="F65" s="11" t="s">
        <v>110</v>
      </c>
      <c r="G65" s="18">
        <v>-3318413</v>
      </c>
      <c r="H65" s="18">
        <v>-331841</v>
      </c>
      <c r="I65" s="18">
        <v>-3650254</v>
      </c>
      <c r="J65" s="10">
        <f t="shared" si="0"/>
        <v>1639</v>
      </c>
      <c r="K65" s="10" t="s">
        <v>178</v>
      </c>
    </row>
    <row r="66" spans="1:11" ht="21" customHeight="1" x14ac:dyDescent="0.25">
      <c r="A66" s="2"/>
      <c r="B66" s="11"/>
      <c r="C66" s="11"/>
      <c r="D66" s="130"/>
      <c r="E66" s="227" t="s">
        <v>142</v>
      </c>
      <c r="F66" s="228"/>
      <c r="G66" s="14"/>
      <c r="H66" s="14"/>
      <c r="I66" s="15">
        <f>+SUM(I5:I65)</f>
        <v>567652305</v>
      </c>
      <c r="J66" s="10">
        <f t="shared" si="0"/>
        <v>0</v>
      </c>
    </row>
  </sheetData>
  <autoFilter ref="A4:O66"/>
  <mergeCells count="5">
    <mergeCell ref="E66:F66"/>
    <mergeCell ref="A2:I2"/>
    <mergeCell ref="E5:F5"/>
    <mergeCell ref="E15:F15"/>
    <mergeCell ref="E13:F13"/>
  </mergeCells>
  <phoneticPr fontId="7" type="noConversion"/>
  <pageMargins left="0.70866141732283472" right="0.70866141732283472" top="0.47244094488188981" bottom="0.43307086614173229" header="0.31496062992125984" footer="0.17"/>
  <pageSetup paperSize="9" scale="79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K14" sqref="K14"/>
    </sheetView>
  </sheetViews>
  <sheetFormatPr defaultRowHeight="15" x14ac:dyDescent="0.25"/>
  <cols>
    <col min="1" max="1" width="3" customWidth="1"/>
    <col min="2" max="4" width="12.5703125" customWidth="1"/>
    <col min="5" max="5" width="27.28515625" customWidth="1"/>
    <col min="6" max="6" width="13" customWidth="1"/>
    <col min="7" max="7" width="21" customWidth="1"/>
    <col min="8" max="8" width="14.140625" customWidth="1"/>
  </cols>
  <sheetData>
    <row r="1" spans="1:11" ht="18.75" x14ac:dyDescent="0.3">
      <c r="A1" s="221" t="s">
        <v>497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x14ac:dyDescent="0.25">
      <c r="A2" s="222" t="s">
        <v>629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31.5" x14ac:dyDescent="0.25">
      <c r="B3" s="68" t="s">
        <v>499</v>
      </c>
      <c r="C3" s="69" t="s">
        <v>2</v>
      </c>
      <c r="D3" s="69" t="s">
        <v>500</v>
      </c>
      <c r="E3" s="69" t="s">
        <v>501</v>
      </c>
      <c r="F3" s="69" t="s">
        <v>502</v>
      </c>
      <c r="G3" s="69" t="s">
        <v>134</v>
      </c>
      <c r="H3" s="70" t="s">
        <v>503</v>
      </c>
      <c r="I3" s="69" t="s">
        <v>504</v>
      </c>
      <c r="J3" s="70" t="s">
        <v>6</v>
      </c>
      <c r="K3" s="71" t="s">
        <v>606</v>
      </c>
    </row>
    <row r="4" spans="1:11" x14ac:dyDescent="0.25">
      <c r="B4" s="72">
        <v>45178</v>
      </c>
      <c r="C4" s="73" t="s">
        <v>630</v>
      </c>
      <c r="D4" s="73" t="s">
        <v>9</v>
      </c>
      <c r="E4" s="73" t="s">
        <v>11</v>
      </c>
      <c r="F4" s="73" t="s">
        <v>508</v>
      </c>
      <c r="G4" s="73" t="s">
        <v>631</v>
      </c>
      <c r="H4" s="74">
        <v>12154311</v>
      </c>
      <c r="I4" s="75" t="s">
        <v>509</v>
      </c>
      <c r="J4" s="74">
        <v>972345</v>
      </c>
      <c r="K4" s="74">
        <f>+J4+H4</f>
        <v>13126656</v>
      </c>
    </row>
    <row r="5" spans="1:11" x14ac:dyDescent="0.25">
      <c r="B5" s="72">
        <v>45178</v>
      </c>
      <c r="C5" s="73" t="s">
        <v>632</v>
      </c>
      <c r="D5" s="73" t="s">
        <v>9</v>
      </c>
      <c r="E5" s="73" t="s">
        <v>11</v>
      </c>
      <c r="F5" s="73" t="s">
        <v>508</v>
      </c>
      <c r="G5" s="73" t="s">
        <v>633</v>
      </c>
      <c r="H5" s="74">
        <v>6591472</v>
      </c>
      <c r="I5" s="75" t="s">
        <v>509</v>
      </c>
      <c r="J5" s="74">
        <v>527318</v>
      </c>
      <c r="K5" s="74">
        <f t="shared" ref="K5:K13" si="0">+J5+H5</f>
        <v>7118790</v>
      </c>
    </row>
    <row r="6" spans="1:11" x14ac:dyDescent="0.25">
      <c r="B6" s="72">
        <v>45178</v>
      </c>
      <c r="C6" s="73" t="s">
        <v>634</v>
      </c>
      <c r="D6" s="73" t="s">
        <v>9</v>
      </c>
      <c r="E6" s="73" t="s">
        <v>11</v>
      </c>
      <c r="F6" s="73" t="s">
        <v>508</v>
      </c>
      <c r="G6" s="73" t="s">
        <v>635</v>
      </c>
      <c r="H6" s="74">
        <v>12785472</v>
      </c>
      <c r="I6" s="75" t="s">
        <v>509</v>
      </c>
      <c r="J6" s="74">
        <v>1022838</v>
      </c>
      <c r="K6" s="74">
        <f t="shared" si="0"/>
        <v>13808310</v>
      </c>
    </row>
    <row r="7" spans="1:11" x14ac:dyDescent="0.25">
      <c r="B7" s="72">
        <v>45192</v>
      </c>
      <c r="C7" s="73" t="s">
        <v>636</v>
      </c>
      <c r="D7" s="73" t="s">
        <v>9</v>
      </c>
      <c r="E7" s="73" t="s">
        <v>11</v>
      </c>
      <c r="F7" s="73" t="s">
        <v>508</v>
      </c>
      <c r="G7" s="73" t="s">
        <v>637</v>
      </c>
      <c r="H7" s="74">
        <v>8978194</v>
      </c>
      <c r="I7" s="75" t="s">
        <v>509</v>
      </c>
      <c r="J7" s="74">
        <v>718256</v>
      </c>
      <c r="K7" s="74">
        <f t="shared" si="0"/>
        <v>9696450</v>
      </c>
    </row>
    <row r="8" spans="1:11" x14ac:dyDescent="0.25">
      <c r="B8" s="72">
        <v>45192</v>
      </c>
      <c r="C8" s="73" t="s">
        <v>638</v>
      </c>
      <c r="D8" s="73" t="s">
        <v>9</v>
      </c>
      <c r="E8" s="73" t="s">
        <v>11</v>
      </c>
      <c r="F8" s="73" t="s">
        <v>508</v>
      </c>
      <c r="G8" s="73" t="s">
        <v>639</v>
      </c>
      <c r="H8" s="74">
        <v>6949556</v>
      </c>
      <c r="I8" s="75" t="s">
        <v>509</v>
      </c>
      <c r="J8" s="74">
        <v>555964</v>
      </c>
      <c r="K8" s="74">
        <f t="shared" si="0"/>
        <v>7505520</v>
      </c>
    </row>
    <row r="9" spans="1:11" x14ac:dyDescent="0.25">
      <c r="B9" s="72">
        <v>45192</v>
      </c>
      <c r="C9" s="73" t="s">
        <v>640</v>
      </c>
      <c r="D9" s="73" t="s">
        <v>9</v>
      </c>
      <c r="E9" s="73" t="s">
        <v>11</v>
      </c>
      <c r="F9" s="73" t="s">
        <v>508</v>
      </c>
      <c r="G9" s="73" t="s">
        <v>641</v>
      </c>
      <c r="H9" s="74">
        <v>7398090</v>
      </c>
      <c r="I9" s="75" t="s">
        <v>509</v>
      </c>
      <c r="J9" s="74">
        <v>591847</v>
      </c>
      <c r="K9" s="74">
        <f t="shared" si="0"/>
        <v>7989937</v>
      </c>
    </row>
    <row r="10" spans="1:11" x14ac:dyDescent="0.25">
      <c r="B10" s="72">
        <v>45192</v>
      </c>
      <c r="C10" s="73" t="s">
        <v>642</v>
      </c>
      <c r="D10" s="73" t="s">
        <v>9</v>
      </c>
      <c r="E10" s="73" t="s">
        <v>11</v>
      </c>
      <c r="F10" s="73" t="s">
        <v>508</v>
      </c>
      <c r="G10" s="73" t="s">
        <v>643</v>
      </c>
      <c r="H10" s="74">
        <v>7295918</v>
      </c>
      <c r="I10" s="75" t="s">
        <v>509</v>
      </c>
      <c r="J10" s="74">
        <v>583673</v>
      </c>
      <c r="K10" s="74">
        <f t="shared" si="0"/>
        <v>7879591</v>
      </c>
    </row>
    <row r="11" spans="1:11" x14ac:dyDescent="0.25">
      <c r="B11" s="72">
        <v>45199</v>
      </c>
      <c r="C11" s="73" t="s">
        <v>644</v>
      </c>
      <c r="D11" s="73" t="s">
        <v>9</v>
      </c>
      <c r="E11" s="73" t="s">
        <v>11</v>
      </c>
      <c r="F11" s="73" t="s">
        <v>508</v>
      </c>
      <c r="G11" s="73" t="s">
        <v>645</v>
      </c>
      <c r="H11" s="74">
        <v>6002848</v>
      </c>
      <c r="I11" s="75" t="s">
        <v>509</v>
      </c>
      <c r="J11" s="74">
        <v>480228</v>
      </c>
      <c r="K11" s="74">
        <f t="shared" si="0"/>
        <v>6483076</v>
      </c>
    </row>
    <row r="12" spans="1:11" x14ac:dyDescent="0.25">
      <c r="B12" s="72">
        <v>45199</v>
      </c>
      <c r="C12" s="73" t="s">
        <v>646</v>
      </c>
      <c r="D12" s="73" t="s">
        <v>9</v>
      </c>
      <c r="E12" s="73" t="s">
        <v>11</v>
      </c>
      <c r="F12" s="73" t="s">
        <v>508</v>
      </c>
      <c r="G12" s="73" t="s">
        <v>647</v>
      </c>
      <c r="H12" s="74">
        <v>9341228</v>
      </c>
      <c r="I12" s="75" t="s">
        <v>509</v>
      </c>
      <c r="J12" s="74">
        <v>747298</v>
      </c>
      <c r="K12" s="74">
        <f t="shared" si="0"/>
        <v>10088526</v>
      </c>
    </row>
    <row r="13" spans="1:11" x14ac:dyDescent="0.25">
      <c r="B13" s="72">
        <v>45199</v>
      </c>
      <c r="C13" s="79">
        <v>2749</v>
      </c>
      <c r="D13" s="79" t="s">
        <v>93</v>
      </c>
      <c r="E13" s="73" t="s">
        <v>11</v>
      </c>
      <c r="F13" s="73" t="s">
        <v>508</v>
      </c>
      <c r="G13" s="79" t="s">
        <v>110</v>
      </c>
      <c r="H13" s="74">
        <v>-777406</v>
      </c>
      <c r="I13" s="80">
        <v>0.1</v>
      </c>
      <c r="J13" s="74">
        <v>-77741</v>
      </c>
      <c r="K13" s="74">
        <f t="shared" si="0"/>
        <v>-855147</v>
      </c>
    </row>
    <row r="14" spans="1:11" x14ac:dyDescent="0.25">
      <c r="B14" s="77" t="s">
        <v>648</v>
      </c>
      <c r="H14" s="78">
        <f t="shared" ref="H14:J14" si="1">+SUM(H4:H13)</f>
        <v>76719683</v>
      </c>
      <c r="I14" s="78"/>
      <c r="J14" s="78">
        <f t="shared" si="1"/>
        <v>6122026</v>
      </c>
      <c r="K14" s="78">
        <f>+SUM(K4:K13)</f>
        <v>82841709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1"/>
  <sheetViews>
    <sheetView topLeftCell="A95" zoomScaleNormal="100" workbookViewId="0">
      <selection activeCell="F60" sqref="F60:F118"/>
    </sheetView>
  </sheetViews>
  <sheetFormatPr defaultColWidth="9.140625" defaultRowHeight="15" outlineLevelRow="1" x14ac:dyDescent="0.25"/>
  <cols>
    <col min="1" max="1" width="1.42578125" style="186" customWidth="1"/>
    <col min="2" max="2" width="14.28515625" style="190" customWidth="1"/>
    <col min="3" max="4" width="11.42578125" style="186" customWidth="1"/>
    <col min="5" max="5" width="33.28515625" style="186" customWidth="1"/>
    <col min="6" max="6" width="17.140625" style="196" customWidth="1"/>
    <col min="7" max="7" width="15.7109375" style="196" customWidth="1"/>
    <col min="8" max="8" width="11.42578125" style="186" customWidth="1"/>
    <col min="9" max="9" width="50" style="186" customWidth="1"/>
    <col min="10" max="10" width="21.42578125" style="186" customWidth="1"/>
    <col min="11" max="11" width="11.5703125" style="186" bestFit="1" customWidth="1"/>
    <col min="12" max="16384" width="9.140625" style="186"/>
  </cols>
  <sheetData>
    <row r="1" spans="1:10" ht="18.75" x14ac:dyDescent="0.3">
      <c r="A1" s="210" t="s">
        <v>497</v>
      </c>
      <c r="B1" s="210"/>
      <c r="C1" s="210"/>
      <c r="D1" s="210"/>
      <c r="E1" s="210"/>
      <c r="F1" s="210"/>
      <c r="G1" s="210"/>
      <c r="H1" s="210"/>
      <c r="I1" s="210"/>
    </row>
    <row r="2" spans="1:10" x14ac:dyDescent="0.25">
      <c r="A2" s="211" t="s">
        <v>877</v>
      </c>
      <c r="B2" s="211"/>
      <c r="C2" s="211"/>
      <c r="D2" s="211"/>
      <c r="E2" s="211"/>
      <c r="F2" s="211"/>
      <c r="G2" s="211"/>
      <c r="H2" s="211"/>
      <c r="I2" s="211"/>
    </row>
    <row r="3" spans="1:10" ht="24.75" customHeight="1" x14ac:dyDescent="0.25">
      <c r="B3" s="187" t="s">
        <v>499</v>
      </c>
      <c r="C3" s="188" t="s">
        <v>2</v>
      </c>
      <c r="D3" s="188" t="s">
        <v>500</v>
      </c>
      <c r="E3" s="188" t="s">
        <v>134</v>
      </c>
      <c r="F3" s="189" t="s">
        <v>503</v>
      </c>
      <c r="G3" s="189" t="s">
        <v>6</v>
      </c>
      <c r="H3" s="188" t="s">
        <v>504</v>
      </c>
      <c r="I3" s="188" t="s">
        <v>501</v>
      </c>
      <c r="J3" s="188" t="s">
        <v>502</v>
      </c>
    </row>
    <row r="4" spans="1:10" outlineLevel="1" x14ac:dyDescent="0.25">
      <c r="B4" s="192">
        <v>44932</v>
      </c>
      <c r="C4" s="193" t="s">
        <v>8</v>
      </c>
      <c r="D4" s="193" t="s">
        <v>9</v>
      </c>
      <c r="E4" s="193" t="s">
        <v>901</v>
      </c>
      <c r="F4" s="194">
        <v>6641082</v>
      </c>
      <c r="G4" s="194">
        <v>664108</v>
      </c>
      <c r="H4" s="195" t="s">
        <v>902</v>
      </c>
      <c r="I4" s="193" t="s">
        <v>11</v>
      </c>
      <c r="J4" s="193" t="s">
        <v>508</v>
      </c>
    </row>
    <row r="5" spans="1:10" outlineLevel="1" x14ac:dyDescent="0.25">
      <c r="B5" s="192">
        <v>44932</v>
      </c>
      <c r="C5" s="193" t="s">
        <v>13</v>
      </c>
      <c r="D5" s="193" t="s">
        <v>9</v>
      </c>
      <c r="E5" s="193" t="s">
        <v>903</v>
      </c>
      <c r="F5" s="194">
        <v>1589120</v>
      </c>
      <c r="G5" s="194">
        <v>158912</v>
      </c>
      <c r="H5" s="195" t="s">
        <v>902</v>
      </c>
      <c r="I5" s="193" t="s">
        <v>11</v>
      </c>
      <c r="J5" s="193" t="s">
        <v>508</v>
      </c>
    </row>
    <row r="6" spans="1:10" outlineLevel="1" x14ac:dyDescent="0.25">
      <c r="B6" s="192">
        <v>44932</v>
      </c>
      <c r="C6" s="193" t="s">
        <v>15</v>
      </c>
      <c r="D6" s="193" t="s">
        <v>9</v>
      </c>
      <c r="E6" s="193" t="s">
        <v>904</v>
      </c>
      <c r="F6" s="194">
        <v>834866</v>
      </c>
      <c r="G6" s="194">
        <v>83487</v>
      </c>
      <c r="H6" s="195" t="s">
        <v>902</v>
      </c>
      <c r="I6" s="193" t="s">
        <v>11</v>
      </c>
      <c r="J6" s="193" t="s">
        <v>508</v>
      </c>
    </row>
    <row r="7" spans="1:10" outlineLevel="1" x14ac:dyDescent="0.25">
      <c r="B7" s="192">
        <v>44938</v>
      </c>
      <c r="C7" s="193" t="s">
        <v>17</v>
      </c>
      <c r="D7" s="193" t="s">
        <v>9</v>
      </c>
      <c r="E7" s="193" t="s">
        <v>905</v>
      </c>
      <c r="F7" s="194">
        <v>14704082</v>
      </c>
      <c r="G7" s="194">
        <v>1470408</v>
      </c>
      <c r="H7" s="195" t="s">
        <v>902</v>
      </c>
      <c r="I7" s="193" t="s">
        <v>11</v>
      </c>
      <c r="J7" s="193" t="s">
        <v>508</v>
      </c>
    </row>
    <row r="8" spans="1:10" outlineLevel="1" x14ac:dyDescent="0.25">
      <c r="B8" s="192">
        <v>44957</v>
      </c>
      <c r="C8" s="193" t="s">
        <v>20</v>
      </c>
      <c r="D8" s="193" t="s">
        <v>9</v>
      </c>
      <c r="E8" s="193" t="s">
        <v>906</v>
      </c>
      <c r="F8" s="194">
        <v>12734942</v>
      </c>
      <c r="G8" s="194">
        <v>1273494</v>
      </c>
      <c r="H8" s="195" t="s">
        <v>902</v>
      </c>
      <c r="I8" s="193" t="s">
        <v>11</v>
      </c>
      <c r="J8" s="193" t="s">
        <v>508</v>
      </c>
    </row>
    <row r="9" spans="1:10" outlineLevel="1" x14ac:dyDescent="0.25">
      <c r="B9" s="192">
        <v>44957</v>
      </c>
      <c r="C9" s="193" t="s">
        <v>23</v>
      </c>
      <c r="D9" s="193" t="s">
        <v>9</v>
      </c>
      <c r="E9" s="193" t="s">
        <v>907</v>
      </c>
      <c r="F9" s="194">
        <v>18551570</v>
      </c>
      <c r="G9" s="194">
        <v>1855157</v>
      </c>
      <c r="H9" s="195" t="s">
        <v>902</v>
      </c>
      <c r="I9" s="193" t="s">
        <v>11</v>
      </c>
      <c r="J9" s="193" t="s">
        <v>508</v>
      </c>
    </row>
    <row r="10" spans="1:10" outlineLevel="1" x14ac:dyDescent="0.25">
      <c r="B10" s="192">
        <v>44957</v>
      </c>
      <c r="C10" s="193" t="s">
        <v>25</v>
      </c>
      <c r="D10" s="193" t="s">
        <v>9</v>
      </c>
      <c r="E10" s="193" t="s">
        <v>908</v>
      </c>
      <c r="F10" s="194">
        <v>25343923</v>
      </c>
      <c r="G10" s="194">
        <v>2534392</v>
      </c>
      <c r="H10" s="195" t="s">
        <v>902</v>
      </c>
      <c r="I10" s="193" t="s">
        <v>11</v>
      </c>
      <c r="J10" s="193" t="s">
        <v>508</v>
      </c>
    </row>
    <row r="11" spans="1:10" outlineLevel="1" x14ac:dyDescent="0.25">
      <c r="B11" s="192">
        <v>44967</v>
      </c>
      <c r="C11" s="193" t="s">
        <v>27</v>
      </c>
      <c r="D11" s="193" t="s">
        <v>9</v>
      </c>
      <c r="E11" s="193" t="s">
        <v>909</v>
      </c>
      <c r="F11" s="194">
        <v>9621974</v>
      </c>
      <c r="G11" s="194">
        <v>962197</v>
      </c>
      <c r="H11" s="195" t="s">
        <v>902</v>
      </c>
      <c r="I11" s="193" t="s">
        <v>11</v>
      </c>
      <c r="J11" s="193" t="s">
        <v>508</v>
      </c>
    </row>
    <row r="12" spans="1:10" outlineLevel="1" x14ac:dyDescent="0.25">
      <c r="B12" s="192">
        <v>44973</v>
      </c>
      <c r="C12" s="193" t="s">
        <v>137</v>
      </c>
      <c r="D12" s="193" t="s">
        <v>93</v>
      </c>
      <c r="E12" s="193" t="s">
        <v>110</v>
      </c>
      <c r="F12" s="194">
        <v>-2122142</v>
      </c>
      <c r="G12" s="194">
        <v>-212214</v>
      </c>
      <c r="H12" s="195" t="s">
        <v>902</v>
      </c>
      <c r="I12" s="193" t="s">
        <v>11</v>
      </c>
      <c r="J12" s="193" t="s">
        <v>508</v>
      </c>
    </row>
    <row r="13" spans="1:10" outlineLevel="1" x14ac:dyDescent="0.25">
      <c r="B13" s="192">
        <v>44973</v>
      </c>
      <c r="C13" s="193" t="s">
        <v>30</v>
      </c>
      <c r="D13" s="193" t="s">
        <v>9</v>
      </c>
      <c r="E13" s="193" t="s">
        <v>910</v>
      </c>
      <c r="F13" s="194">
        <v>45188167</v>
      </c>
      <c r="G13" s="194">
        <v>4518817</v>
      </c>
      <c r="H13" s="195" t="s">
        <v>902</v>
      </c>
      <c r="I13" s="193" t="s">
        <v>11</v>
      </c>
      <c r="J13" s="193" t="s">
        <v>508</v>
      </c>
    </row>
    <row r="14" spans="1:10" outlineLevel="1" x14ac:dyDescent="0.25">
      <c r="B14" s="192">
        <v>44981</v>
      </c>
      <c r="C14" s="193" t="s">
        <v>33</v>
      </c>
      <c r="D14" s="193" t="s">
        <v>9</v>
      </c>
      <c r="E14" s="193" t="s">
        <v>911</v>
      </c>
      <c r="F14" s="194">
        <v>15321846</v>
      </c>
      <c r="G14" s="194">
        <v>1532185</v>
      </c>
      <c r="H14" s="195" t="s">
        <v>902</v>
      </c>
      <c r="I14" s="193" t="s">
        <v>11</v>
      </c>
      <c r="J14" s="193" t="s">
        <v>508</v>
      </c>
    </row>
    <row r="15" spans="1:10" outlineLevel="1" x14ac:dyDescent="0.25">
      <c r="B15" s="192">
        <v>44981</v>
      </c>
      <c r="C15" s="193" t="s">
        <v>36</v>
      </c>
      <c r="D15" s="193" t="s">
        <v>9</v>
      </c>
      <c r="E15" s="193" t="s">
        <v>912</v>
      </c>
      <c r="F15" s="194">
        <v>9554012</v>
      </c>
      <c r="G15" s="194">
        <v>955401</v>
      </c>
      <c r="H15" s="195" t="s">
        <v>902</v>
      </c>
      <c r="I15" s="193" t="s">
        <v>11</v>
      </c>
      <c r="J15" s="193" t="s">
        <v>508</v>
      </c>
    </row>
    <row r="16" spans="1:10" outlineLevel="1" x14ac:dyDescent="0.25">
      <c r="B16" s="192">
        <v>44981</v>
      </c>
      <c r="C16" s="193" t="s">
        <v>38</v>
      </c>
      <c r="D16" s="193" t="s">
        <v>9</v>
      </c>
      <c r="E16" s="193" t="s">
        <v>913</v>
      </c>
      <c r="F16" s="194">
        <v>792344</v>
      </c>
      <c r="G16" s="194">
        <v>79234</v>
      </c>
      <c r="H16" s="195" t="s">
        <v>902</v>
      </c>
      <c r="I16" s="193" t="s">
        <v>11</v>
      </c>
      <c r="J16" s="193" t="s">
        <v>508</v>
      </c>
    </row>
    <row r="17" spans="2:10" outlineLevel="1" x14ac:dyDescent="0.25">
      <c r="B17" s="192">
        <v>44981</v>
      </c>
      <c r="C17" s="193" t="s">
        <v>40</v>
      </c>
      <c r="D17" s="193" t="s">
        <v>9</v>
      </c>
      <c r="E17" s="193" t="s">
        <v>914</v>
      </c>
      <c r="F17" s="194">
        <v>858978</v>
      </c>
      <c r="G17" s="194">
        <v>85898</v>
      </c>
      <c r="H17" s="195" t="s">
        <v>902</v>
      </c>
      <c r="I17" s="193" t="s">
        <v>11</v>
      </c>
      <c r="J17" s="193" t="s">
        <v>508</v>
      </c>
    </row>
    <row r="18" spans="2:10" outlineLevel="1" x14ac:dyDescent="0.25">
      <c r="B18" s="192">
        <v>44981</v>
      </c>
      <c r="C18" s="193" t="s">
        <v>42</v>
      </c>
      <c r="D18" s="193" t="s">
        <v>9</v>
      </c>
      <c r="E18" s="193" t="s">
        <v>915</v>
      </c>
      <c r="F18" s="194">
        <v>893700</v>
      </c>
      <c r="G18" s="194">
        <v>89370</v>
      </c>
      <c r="H18" s="195" t="s">
        <v>902</v>
      </c>
      <c r="I18" s="193" t="s">
        <v>11</v>
      </c>
      <c r="J18" s="193" t="s">
        <v>508</v>
      </c>
    </row>
    <row r="19" spans="2:10" outlineLevel="1" x14ac:dyDescent="0.25">
      <c r="B19" s="192">
        <v>44987</v>
      </c>
      <c r="C19" s="193" t="s">
        <v>44</v>
      </c>
      <c r="D19" s="193" t="s">
        <v>9</v>
      </c>
      <c r="E19" s="193" t="s">
        <v>916</v>
      </c>
      <c r="F19" s="194">
        <v>25015719</v>
      </c>
      <c r="G19" s="194">
        <v>2501572</v>
      </c>
      <c r="H19" s="195" t="s">
        <v>902</v>
      </c>
      <c r="I19" s="193" t="s">
        <v>11</v>
      </c>
      <c r="J19" s="193" t="s">
        <v>508</v>
      </c>
    </row>
    <row r="20" spans="2:10" outlineLevel="1" x14ac:dyDescent="0.25">
      <c r="B20" s="192">
        <v>44987</v>
      </c>
      <c r="C20" s="193" t="s">
        <v>47</v>
      </c>
      <c r="D20" s="193" t="s">
        <v>9</v>
      </c>
      <c r="E20" s="193" t="s">
        <v>917</v>
      </c>
      <c r="F20" s="194">
        <v>13153768</v>
      </c>
      <c r="G20" s="194">
        <v>1315377</v>
      </c>
      <c r="H20" s="195" t="s">
        <v>902</v>
      </c>
      <c r="I20" s="193" t="s">
        <v>11</v>
      </c>
      <c r="J20" s="193" t="s">
        <v>508</v>
      </c>
    </row>
    <row r="21" spans="2:10" outlineLevel="1" x14ac:dyDescent="0.25">
      <c r="B21" s="192">
        <v>44987</v>
      </c>
      <c r="C21" s="193" t="s">
        <v>49</v>
      </c>
      <c r="D21" s="193" t="s">
        <v>9</v>
      </c>
      <c r="E21" s="193" t="s">
        <v>918</v>
      </c>
      <c r="F21" s="194">
        <v>7580170</v>
      </c>
      <c r="G21" s="194">
        <v>758017</v>
      </c>
      <c r="H21" s="195" t="s">
        <v>902</v>
      </c>
      <c r="I21" s="193" t="s">
        <v>11</v>
      </c>
      <c r="J21" s="193" t="s">
        <v>508</v>
      </c>
    </row>
    <row r="22" spans="2:10" outlineLevel="1" x14ac:dyDescent="0.25">
      <c r="B22" s="192">
        <v>44994</v>
      </c>
      <c r="C22" s="193" t="s">
        <v>51</v>
      </c>
      <c r="D22" s="193" t="s">
        <v>9</v>
      </c>
      <c r="E22" s="193" t="s">
        <v>919</v>
      </c>
      <c r="F22" s="194">
        <v>9126332</v>
      </c>
      <c r="G22" s="194">
        <v>912633</v>
      </c>
      <c r="H22" s="195" t="s">
        <v>902</v>
      </c>
      <c r="I22" s="193" t="s">
        <v>11</v>
      </c>
      <c r="J22" s="193" t="s">
        <v>508</v>
      </c>
    </row>
    <row r="23" spans="2:10" outlineLevel="1" x14ac:dyDescent="0.25">
      <c r="B23" s="192">
        <v>44994</v>
      </c>
      <c r="C23" s="193" t="s">
        <v>54</v>
      </c>
      <c r="D23" s="193" t="s">
        <v>9</v>
      </c>
      <c r="E23" s="193" t="s">
        <v>920</v>
      </c>
      <c r="F23" s="194">
        <v>13842288</v>
      </c>
      <c r="G23" s="194">
        <v>1384229</v>
      </c>
      <c r="H23" s="195" t="s">
        <v>902</v>
      </c>
      <c r="I23" s="193" t="s">
        <v>11</v>
      </c>
      <c r="J23" s="193" t="s">
        <v>508</v>
      </c>
    </row>
    <row r="24" spans="2:10" outlineLevel="1" x14ac:dyDescent="0.25">
      <c r="B24" s="192">
        <v>45001</v>
      </c>
      <c r="C24" s="193" t="s">
        <v>56</v>
      </c>
      <c r="D24" s="193" t="s">
        <v>9</v>
      </c>
      <c r="E24" s="193" t="s">
        <v>921</v>
      </c>
      <c r="F24" s="194">
        <v>4901278</v>
      </c>
      <c r="G24" s="194">
        <v>490128</v>
      </c>
      <c r="H24" s="195" t="s">
        <v>902</v>
      </c>
      <c r="I24" s="193" t="s">
        <v>11</v>
      </c>
      <c r="J24" s="193" t="s">
        <v>508</v>
      </c>
    </row>
    <row r="25" spans="2:10" outlineLevel="1" x14ac:dyDescent="0.25">
      <c r="B25" s="192">
        <v>45001</v>
      </c>
      <c r="C25" s="193" t="s">
        <v>59</v>
      </c>
      <c r="D25" s="193" t="s">
        <v>9</v>
      </c>
      <c r="E25" s="193" t="s">
        <v>922</v>
      </c>
      <c r="F25" s="194">
        <v>2674916</v>
      </c>
      <c r="G25" s="194">
        <v>267492</v>
      </c>
      <c r="H25" s="195" t="s">
        <v>902</v>
      </c>
      <c r="I25" s="193" t="s">
        <v>11</v>
      </c>
      <c r="J25" s="193" t="s">
        <v>508</v>
      </c>
    </row>
    <row r="26" spans="2:10" outlineLevel="1" x14ac:dyDescent="0.25">
      <c r="B26" s="192">
        <v>45006</v>
      </c>
      <c r="C26" s="193" t="s">
        <v>139</v>
      </c>
      <c r="D26" s="193" t="s">
        <v>93</v>
      </c>
      <c r="E26" s="193" t="s">
        <v>110</v>
      </c>
      <c r="F26" s="194">
        <v>-3122016</v>
      </c>
      <c r="G26" s="194">
        <v>-312202</v>
      </c>
      <c r="H26" s="195" t="s">
        <v>902</v>
      </c>
      <c r="I26" s="193" t="s">
        <v>11</v>
      </c>
      <c r="J26" s="193" t="s">
        <v>508</v>
      </c>
    </row>
    <row r="27" spans="2:10" outlineLevel="1" x14ac:dyDescent="0.25">
      <c r="B27" s="192">
        <v>45008</v>
      </c>
      <c r="C27" s="193" t="s">
        <v>61</v>
      </c>
      <c r="D27" s="193" t="s">
        <v>9</v>
      </c>
      <c r="E27" s="193" t="s">
        <v>923</v>
      </c>
      <c r="F27" s="194">
        <v>4232051</v>
      </c>
      <c r="G27" s="194">
        <v>423205</v>
      </c>
      <c r="H27" s="195" t="s">
        <v>902</v>
      </c>
      <c r="I27" s="193" t="s">
        <v>11</v>
      </c>
      <c r="J27" s="193" t="s">
        <v>508</v>
      </c>
    </row>
    <row r="28" spans="2:10" outlineLevel="1" x14ac:dyDescent="0.25">
      <c r="B28" s="192">
        <v>45010</v>
      </c>
      <c r="C28" s="193" t="s">
        <v>64</v>
      </c>
      <c r="D28" s="193" t="s">
        <v>9</v>
      </c>
      <c r="E28" s="193" t="s">
        <v>924</v>
      </c>
      <c r="F28" s="194">
        <v>3719744</v>
      </c>
      <c r="G28" s="194">
        <v>371974</v>
      </c>
      <c r="H28" s="195" t="s">
        <v>902</v>
      </c>
      <c r="I28" s="193" t="s">
        <v>11</v>
      </c>
      <c r="J28" s="193" t="s">
        <v>508</v>
      </c>
    </row>
    <row r="29" spans="2:10" outlineLevel="1" x14ac:dyDescent="0.25">
      <c r="B29" s="192">
        <v>45015</v>
      </c>
      <c r="C29" s="193" t="s">
        <v>67</v>
      </c>
      <c r="D29" s="193" t="s">
        <v>9</v>
      </c>
      <c r="E29" s="193" t="s">
        <v>925</v>
      </c>
      <c r="F29" s="194">
        <v>4829557</v>
      </c>
      <c r="G29" s="194">
        <v>482956</v>
      </c>
      <c r="H29" s="195" t="s">
        <v>902</v>
      </c>
      <c r="I29" s="193" t="s">
        <v>11</v>
      </c>
      <c r="J29" s="193" t="s">
        <v>508</v>
      </c>
    </row>
    <row r="30" spans="2:10" outlineLevel="1" x14ac:dyDescent="0.25">
      <c r="B30" s="192">
        <v>45016</v>
      </c>
      <c r="C30" s="193" t="s">
        <v>70</v>
      </c>
      <c r="D30" s="193" t="s">
        <v>9</v>
      </c>
      <c r="E30" s="193" t="s">
        <v>926</v>
      </c>
      <c r="F30" s="194">
        <v>5232384</v>
      </c>
      <c r="G30" s="194">
        <v>523238</v>
      </c>
      <c r="H30" s="195" t="s">
        <v>902</v>
      </c>
      <c r="I30" s="193" t="s">
        <v>11</v>
      </c>
      <c r="J30" s="193" t="s">
        <v>508</v>
      </c>
    </row>
    <row r="31" spans="2:10" outlineLevel="1" x14ac:dyDescent="0.25">
      <c r="B31" s="192">
        <v>45022</v>
      </c>
      <c r="C31" s="193" t="s">
        <v>73</v>
      </c>
      <c r="D31" s="193" t="s">
        <v>9</v>
      </c>
      <c r="E31" s="193" t="s">
        <v>94</v>
      </c>
      <c r="F31" s="194">
        <v>5903698</v>
      </c>
      <c r="G31" s="194">
        <v>590370</v>
      </c>
      <c r="H31" s="195" t="s">
        <v>902</v>
      </c>
      <c r="I31" s="193" t="s">
        <v>11</v>
      </c>
      <c r="J31" s="193" t="s">
        <v>508</v>
      </c>
    </row>
    <row r="32" spans="2:10" outlineLevel="1" x14ac:dyDescent="0.25">
      <c r="B32" s="192">
        <v>45024</v>
      </c>
      <c r="C32" s="193" t="s">
        <v>74</v>
      </c>
      <c r="D32" s="193" t="s">
        <v>9</v>
      </c>
      <c r="E32" s="193" t="s">
        <v>95</v>
      </c>
      <c r="F32" s="194">
        <v>2727382</v>
      </c>
      <c r="G32" s="194">
        <v>272738</v>
      </c>
      <c r="H32" s="195" t="s">
        <v>902</v>
      </c>
      <c r="I32" s="193" t="s">
        <v>11</v>
      </c>
      <c r="J32" s="193" t="s">
        <v>508</v>
      </c>
    </row>
    <row r="33" spans="2:11" outlineLevel="1" x14ac:dyDescent="0.25">
      <c r="B33" s="192">
        <v>45029</v>
      </c>
      <c r="C33" s="193" t="s">
        <v>75</v>
      </c>
      <c r="D33" s="193" t="s">
        <v>9</v>
      </c>
      <c r="E33" s="193" t="s">
        <v>96</v>
      </c>
      <c r="F33" s="194">
        <v>4426730</v>
      </c>
      <c r="G33" s="194">
        <v>442673</v>
      </c>
      <c r="H33" s="195" t="s">
        <v>902</v>
      </c>
      <c r="I33" s="193" t="s">
        <v>11</v>
      </c>
      <c r="J33" s="193" t="s">
        <v>508</v>
      </c>
    </row>
    <row r="34" spans="2:11" outlineLevel="1" x14ac:dyDescent="0.25">
      <c r="B34" s="192">
        <v>45030</v>
      </c>
      <c r="C34" s="193" t="s">
        <v>76</v>
      </c>
      <c r="D34" s="193" t="s">
        <v>9</v>
      </c>
      <c r="E34" s="193" t="s">
        <v>97</v>
      </c>
      <c r="F34" s="194">
        <v>3795262</v>
      </c>
      <c r="G34" s="194">
        <v>379526</v>
      </c>
      <c r="H34" s="195" t="s">
        <v>902</v>
      </c>
      <c r="I34" s="193" t="s">
        <v>11</v>
      </c>
      <c r="J34" s="193" t="s">
        <v>508</v>
      </c>
    </row>
    <row r="35" spans="2:11" outlineLevel="1" x14ac:dyDescent="0.25">
      <c r="B35" s="192">
        <v>45036</v>
      </c>
      <c r="C35" s="193" t="s">
        <v>77</v>
      </c>
      <c r="D35" s="193" t="s">
        <v>9</v>
      </c>
      <c r="E35" s="193" t="s">
        <v>98</v>
      </c>
      <c r="F35" s="194">
        <v>6518470</v>
      </c>
      <c r="G35" s="194">
        <v>651847</v>
      </c>
      <c r="H35" s="195" t="s">
        <v>902</v>
      </c>
      <c r="I35" s="193" t="s">
        <v>11</v>
      </c>
      <c r="J35" s="193" t="s">
        <v>508</v>
      </c>
    </row>
    <row r="36" spans="2:11" outlineLevel="1" x14ac:dyDescent="0.25">
      <c r="B36" s="192">
        <v>45040</v>
      </c>
      <c r="C36" s="193" t="s">
        <v>78</v>
      </c>
      <c r="D36" s="193" t="s">
        <v>9</v>
      </c>
      <c r="E36" s="193" t="s">
        <v>99</v>
      </c>
      <c r="F36" s="194">
        <v>4053314</v>
      </c>
      <c r="G36" s="194">
        <v>405331</v>
      </c>
      <c r="H36" s="195" t="s">
        <v>902</v>
      </c>
      <c r="I36" s="193" t="s">
        <v>11</v>
      </c>
      <c r="J36" s="193" t="s">
        <v>508</v>
      </c>
    </row>
    <row r="37" spans="2:11" outlineLevel="1" x14ac:dyDescent="0.25">
      <c r="B37" s="192">
        <v>45043</v>
      </c>
      <c r="C37" s="193" t="s">
        <v>89</v>
      </c>
      <c r="D37" s="193" t="s">
        <v>93</v>
      </c>
      <c r="E37" s="193" t="s">
        <v>110</v>
      </c>
      <c r="F37" s="194">
        <v>-9980342</v>
      </c>
      <c r="G37" s="194">
        <v>-998035</v>
      </c>
      <c r="H37" s="195" t="s">
        <v>902</v>
      </c>
      <c r="I37" s="193" t="s">
        <v>11</v>
      </c>
      <c r="J37" s="193" t="s">
        <v>508</v>
      </c>
      <c r="K37" s="196"/>
    </row>
    <row r="38" spans="2:11" outlineLevel="1" x14ac:dyDescent="0.25">
      <c r="B38" s="192">
        <v>45043</v>
      </c>
      <c r="C38" s="193" t="s">
        <v>90</v>
      </c>
      <c r="D38" s="193" t="s">
        <v>93</v>
      </c>
      <c r="E38" s="193" t="s">
        <v>110</v>
      </c>
      <c r="F38" s="194">
        <v>-855217</v>
      </c>
      <c r="G38" s="194">
        <v>-85522</v>
      </c>
      <c r="H38" s="195" t="s">
        <v>902</v>
      </c>
      <c r="I38" s="193" t="s">
        <v>11</v>
      </c>
      <c r="J38" s="193" t="s">
        <v>508</v>
      </c>
    </row>
    <row r="39" spans="2:11" outlineLevel="1" x14ac:dyDescent="0.25">
      <c r="B39" s="192">
        <v>45044</v>
      </c>
      <c r="C39" s="193" t="s">
        <v>79</v>
      </c>
      <c r="D39" s="193" t="s">
        <v>9</v>
      </c>
      <c r="E39" s="193" t="s">
        <v>100</v>
      </c>
      <c r="F39" s="194">
        <v>4204350</v>
      </c>
      <c r="G39" s="194">
        <v>420435</v>
      </c>
      <c r="H39" s="195" t="s">
        <v>902</v>
      </c>
      <c r="I39" s="193" t="s">
        <v>11</v>
      </c>
      <c r="J39" s="193" t="s">
        <v>508</v>
      </c>
    </row>
    <row r="40" spans="2:11" outlineLevel="1" x14ac:dyDescent="0.25">
      <c r="B40" s="192">
        <v>45044</v>
      </c>
      <c r="C40" s="193" t="s">
        <v>80</v>
      </c>
      <c r="D40" s="193" t="s">
        <v>9</v>
      </c>
      <c r="E40" s="193" t="s">
        <v>101</v>
      </c>
      <c r="F40" s="194">
        <v>6696830</v>
      </c>
      <c r="G40" s="194">
        <v>669683</v>
      </c>
      <c r="H40" s="195" t="s">
        <v>902</v>
      </c>
      <c r="I40" s="193" t="s">
        <v>11</v>
      </c>
      <c r="J40" s="193" t="s">
        <v>508</v>
      </c>
    </row>
    <row r="41" spans="2:11" outlineLevel="1" x14ac:dyDescent="0.25">
      <c r="B41" s="192">
        <v>45059</v>
      </c>
      <c r="C41" s="193" t="s">
        <v>81</v>
      </c>
      <c r="D41" s="193" t="s">
        <v>9</v>
      </c>
      <c r="E41" s="193" t="s">
        <v>102</v>
      </c>
      <c r="F41" s="194">
        <v>1290260</v>
      </c>
      <c r="G41" s="194">
        <v>129026</v>
      </c>
      <c r="H41" s="195" t="s">
        <v>902</v>
      </c>
      <c r="I41" s="193" t="s">
        <v>11</v>
      </c>
      <c r="J41" s="193" t="s">
        <v>508</v>
      </c>
    </row>
    <row r="42" spans="2:11" outlineLevel="1" x14ac:dyDescent="0.25">
      <c r="B42" s="192">
        <v>45059</v>
      </c>
      <c r="C42" s="193" t="s">
        <v>82</v>
      </c>
      <c r="D42" s="193" t="s">
        <v>9</v>
      </c>
      <c r="E42" s="193" t="s">
        <v>103</v>
      </c>
      <c r="F42" s="194">
        <v>4124658</v>
      </c>
      <c r="G42" s="194">
        <v>412466</v>
      </c>
      <c r="H42" s="195" t="s">
        <v>902</v>
      </c>
      <c r="I42" s="193" t="s">
        <v>11</v>
      </c>
      <c r="J42" s="193" t="s">
        <v>508</v>
      </c>
    </row>
    <row r="43" spans="2:11" outlineLevel="1" x14ac:dyDescent="0.25">
      <c r="B43" s="192">
        <v>45059</v>
      </c>
      <c r="C43" s="193" t="s">
        <v>83</v>
      </c>
      <c r="D43" s="193" t="s">
        <v>9</v>
      </c>
      <c r="E43" s="193" t="s">
        <v>104</v>
      </c>
      <c r="F43" s="194">
        <v>9615094</v>
      </c>
      <c r="G43" s="194">
        <v>961509</v>
      </c>
      <c r="H43" s="195" t="s">
        <v>902</v>
      </c>
      <c r="I43" s="193" t="s">
        <v>11</v>
      </c>
      <c r="J43" s="193" t="s">
        <v>508</v>
      </c>
    </row>
    <row r="44" spans="2:11" outlineLevel="1" x14ac:dyDescent="0.25">
      <c r="B44" s="192">
        <v>45064</v>
      </c>
      <c r="C44" s="193" t="s">
        <v>92</v>
      </c>
      <c r="D44" s="193" t="s">
        <v>93</v>
      </c>
      <c r="E44" s="193" t="s">
        <v>110</v>
      </c>
      <c r="F44" s="194">
        <v>-10025511</v>
      </c>
      <c r="G44" s="194">
        <v>-1002551</v>
      </c>
      <c r="H44" s="195" t="s">
        <v>902</v>
      </c>
      <c r="I44" s="193" t="s">
        <v>11</v>
      </c>
      <c r="J44" s="193" t="s">
        <v>508</v>
      </c>
    </row>
    <row r="45" spans="2:11" outlineLevel="1" x14ac:dyDescent="0.25">
      <c r="B45" s="192">
        <v>45065</v>
      </c>
      <c r="C45" s="193" t="s">
        <v>84</v>
      </c>
      <c r="D45" s="193" t="s">
        <v>9</v>
      </c>
      <c r="E45" s="193" t="s">
        <v>105</v>
      </c>
      <c r="F45" s="194">
        <v>9214354</v>
      </c>
      <c r="G45" s="194">
        <v>921435</v>
      </c>
      <c r="H45" s="195" t="s">
        <v>902</v>
      </c>
      <c r="I45" s="193" t="s">
        <v>11</v>
      </c>
      <c r="J45" s="193" t="s">
        <v>508</v>
      </c>
    </row>
    <row r="46" spans="2:11" outlineLevel="1" x14ac:dyDescent="0.25">
      <c r="B46" s="192">
        <v>45065</v>
      </c>
      <c r="C46" s="193" t="s">
        <v>85</v>
      </c>
      <c r="D46" s="193" t="s">
        <v>9</v>
      </c>
      <c r="E46" s="193" t="s">
        <v>106</v>
      </c>
      <c r="F46" s="194">
        <v>2842746</v>
      </c>
      <c r="G46" s="194">
        <v>284275</v>
      </c>
      <c r="H46" s="195" t="s">
        <v>902</v>
      </c>
      <c r="I46" s="193" t="s">
        <v>11</v>
      </c>
      <c r="J46" s="193" t="s">
        <v>508</v>
      </c>
    </row>
    <row r="47" spans="2:11" outlineLevel="1" x14ac:dyDescent="0.25">
      <c r="B47" s="192">
        <v>45073</v>
      </c>
      <c r="C47" s="193" t="s">
        <v>86</v>
      </c>
      <c r="D47" s="193" t="s">
        <v>9</v>
      </c>
      <c r="E47" s="193" t="s">
        <v>107</v>
      </c>
      <c r="F47" s="194">
        <v>4200176</v>
      </c>
      <c r="G47" s="194">
        <v>420018</v>
      </c>
      <c r="H47" s="195" t="s">
        <v>902</v>
      </c>
      <c r="I47" s="193" t="s">
        <v>11</v>
      </c>
      <c r="J47" s="193" t="s">
        <v>508</v>
      </c>
    </row>
    <row r="48" spans="2:11" outlineLevel="1" x14ac:dyDescent="0.25">
      <c r="B48" s="192">
        <v>45073</v>
      </c>
      <c r="C48" s="193" t="s">
        <v>87</v>
      </c>
      <c r="D48" s="193" t="s">
        <v>9</v>
      </c>
      <c r="E48" s="193" t="s">
        <v>108</v>
      </c>
      <c r="F48" s="194">
        <v>4170765</v>
      </c>
      <c r="G48" s="194">
        <v>417077</v>
      </c>
      <c r="H48" s="195" t="s">
        <v>902</v>
      </c>
      <c r="I48" s="193" t="s">
        <v>11</v>
      </c>
      <c r="J48" s="193" t="s">
        <v>508</v>
      </c>
    </row>
    <row r="49" spans="2:10" outlineLevel="1" x14ac:dyDescent="0.25">
      <c r="B49" s="192">
        <v>45077</v>
      </c>
      <c r="C49" s="193" t="s">
        <v>88</v>
      </c>
      <c r="D49" s="193" t="s">
        <v>9</v>
      </c>
      <c r="E49" s="193" t="s">
        <v>109</v>
      </c>
      <c r="F49" s="194">
        <v>6050560</v>
      </c>
      <c r="G49" s="194">
        <v>605056</v>
      </c>
      <c r="H49" s="195" t="s">
        <v>902</v>
      </c>
      <c r="I49" s="193" t="s">
        <v>11</v>
      </c>
      <c r="J49" s="193" t="s">
        <v>508</v>
      </c>
    </row>
    <row r="50" spans="2:10" outlineLevel="1" x14ac:dyDescent="0.25">
      <c r="B50" s="192">
        <v>45087</v>
      </c>
      <c r="C50" s="193" t="s">
        <v>111</v>
      </c>
      <c r="D50" s="193" t="s">
        <v>9</v>
      </c>
      <c r="E50" s="193" t="s">
        <v>927</v>
      </c>
      <c r="F50" s="194">
        <v>3906452</v>
      </c>
      <c r="G50" s="194">
        <v>390645</v>
      </c>
      <c r="H50" s="195" t="s">
        <v>902</v>
      </c>
      <c r="I50" s="193" t="s">
        <v>11</v>
      </c>
      <c r="J50" s="193" t="s">
        <v>508</v>
      </c>
    </row>
    <row r="51" spans="2:10" outlineLevel="1" x14ac:dyDescent="0.25">
      <c r="B51" s="192">
        <v>45087</v>
      </c>
      <c r="C51" s="193" t="s">
        <v>113</v>
      </c>
      <c r="D51" s="193" t="s">
        <v>9</v>
      </c>
      <c r="E51" s="193" t="s">
        <v>928</v>
      </c>
      <c r="F51" s="194">
        <v>3719744</v>
      </c>
      <c r="G51" s="194">
        <v>371974</v>
      </c>
      <c r="H51" s="195" t="s">
        <v>902</v>
      </c>
      <c r="I51" s="193" t="s">
        <v>11</v>
      </c>
      <c r="J51" s="193" t="s">
        <v>508</v>
      </c>
    </row>
    <row r="52" spans="2:10" outlineLevel="1" x14ac:dyDescent="0.25">
      <c r="B52" s="192">
        <v>45087</v>
      </c>
      <c r="C52" s="193" t="s">
        <v>114</v>
      </c>
      <c r="D52" s="193" t="s">
        <v>9</v>
      </c>
      <c r="E52" s="193" t="s">
        <v>929</v>
      </c>
      <c r="F52" s="194">
        <v>3973622</v>
      </c>
      <c r="G52" s="194">
        <v>397362</v>
      </c>
      <c r="H52" s="195" t="s">
        <v>902</v>
      </c>
      <c r="I52" s="193" t="s">
        <v>11</v>
      </c>
      <c r="J52" s="193" t="s">
        <v>508</v>
      </c>
    </row>
    <row r="53" spans="2:10" outlineLevel="1" x14ac:dyDescent="0.25">
      <c r="B53" s="192">
        <v>45094</v>
      </c>
      <c r="C53" s="193" t="s">
        <v>115</v>
      </c>
      <c r="D53" s="193" t="s">
        <v>9</v>
      </c>
      <c r="E53" s="193" t="s">
        <v>930</v>
      </c>
      <c r="F53" s="194">
        <v>4529572</v>
      </c>
      <c r="G53" s="194">
        <v>452957</v>
      </c>
      <c r="H53" s="195" t="s">
        <v>902</v>
      </c>
      <c r="I53" s="193" t="s">
        <v>11</v>
      </c>
      <c r="J53" s="193" t="s">
        <v>508</v>
      </c>
    </row>
    <row r="54" spans="2:10" outlineLevel="1" x14ac:dyDescent="0.25">
      <c r="B54" s="192">
        <v>45094</v>
      </c>
      <c r="C54" s="193" t="s">
        <v>117</v>
      </c>
      <c r="D54" s="193" t="s">
        <v>9</v>
      </c>
      <c r="E54" s="193" t="s">
        <v>931</v>
      </c>
      <c r="F54" s="194">
        <v>4275694</v>
      </c>
      <c r="G54" s="194">
        <v>427569</v>
      </c>
      <c r="H54" s="195" t="s">
        <v>902</v>
      </c>
      <c r="I54" s="193" t="s">
        <v>11</v>
      </c>
      <c r="J54" s="193" t="s">
        <v>508</v>
      </c>
    </row>
    <row r="55" spans="2:10" outlineLevel="1" x14ac:dyDescent="0.25">
      <c r="B55" s="192">
        <v>45101</v>
      </c>
      <c r="C55" s="193" t="s">
        <v>118</v>
      </c>
      <c r="D55" s="193" t="s">
        <v>9</v>
      </c>
      <c r="E55" s="193" t="s">
        <v>932</v>
      </c>
      <c r="F55" s="194">
        <v>6447126</v>
      </c>
      <c r="G55" s="194">
        <v>644713</v>
      </c>
      <c r="H55" s="195" t="s">
        <v>902</v>
      </c>
      <c r="I55" s="193" t="s">
        <v>11</v>
      </c>
      <c r="J55" s="193" t="s">
        <v>508</v>
      </c>
    </row>
    <row r="56" spans="2:10" outlineLevel="1" x14ac:dyDescent="0.25">
      <c r="B56" s="192">
        <v>45101</v>
      </c>
      <c r="C56" s="193" t="s">
        <v>120</v>
      </c>
      <c r="D56" s="193" t="s">
        <v>9</v>
      </c>
      <c r="E56" s="193" t="s">
        <v>933</v>
      </c>
      <c r="F56" s="194">
        <v>5054024</v>
      </c>
      <c r="G56" s="194">
        <v>505402</v>
      </c>
      <c r="H56" s="195" t="s">
        <v>902</v>
      </c>
      <c r="I56" s="193" t="s">
        <v>11</v>
      </c>
      <c r="J56" s="193" t="s">
        <v>508</v>
      </c>
    </row>
    <row r="57" spans="2:10" outlineLevel="1" x14ac:dyDescent="0.25">
      <c r="B57" s="192">
        <v>45106</v>
      </c>
      <c r="C57" s="193" t="s">
        <v>124</v>
      </c>
      <c r="D57" s="193" t="s">
        <v>93</v>
      </c>
      <c r="E57" s="193" t="s">
        <v>110</v>
      </c>
      <c r="F57" s="194">
        <v>-3318413</v>
      </c>
      <c r="G57" s="194">
        <v>-331841</v>
      </c>
      <c r="H57" s="195" t="s">
        <v>902</v>
      </c>
      <c r="I57" s="193" t="s">
        <v>11</v>
      </c>
      <c r="J57" s="193" t="s">
        <v>508</v>
      </c>
    </row>
    <row r="58" spans="2:10" outlineLevel="1" x14ac:dyDescent="0.25">
      <c r="B58" s="192">
        <v>45107</v>
      </c>
      <c r="C58" s="193" t="s">
        <v>121</v>
      </c>
      <c r="D58" s="193" t="s">
        <v>9</v>
      </c>
      <c r="E58" s="193" t="s">
        <v>934</v>
      </c>
      <c r="F58" s="194">
        <v>7615520</v>
      </c>
      <c r="G58" s="194">
        <v>761552</v>
      </c>
      <c r="H58" s="195" t="s">
        <v>902</v>
      </c>
      <c r="I58" s="193" t="s">
        <v>11</v>
      </c>
      <c r="J58" s="193" t="s">
        <v>508</v>
      </c>
    </row>
    <row r="59" spans="2:10" outlineLevel="1" x14ac:dyDescent="0.25">
      <c r="B59" s="192">
        <v>45107</v>
      </c>
      <c r="C59" s="193" t="s">
        <v>123</v>
      </c>
      <c r="D59" s="193" t="s">
        <v>9</v>
      </c>
      <c r="E59" s="193" t="s">
        <v>935</v>
      </c>
      <c r="F59" s="194">
        <v>9955812</v>
      </c>
      <c r="G59" s="194">
        <v>995581</v>
      </c>
      <c r="H59" s="195" t="s">
        <v>902</v>
      </c>
      <c r="I59" s="193" t="s">
        <v>11</v>
      </c>
      <c r="J59" s="193" t="s">
        <v>508</v>
      </c>
    </row>
    <row r="60" spans="2:10" outlineLevel="1" x14ac:dyDescent="0.25">
      <c r="B60" s="192">
        <v>45112</v>
      </c>
      <c r="C60" s="193" t="s">
        <v>506</v>
      </c>
      <c r="D60" s="193" t="s">
        <v>9</v>
      </c>
      <c r="E60" s="193" t="s">
        <v>507</v>
      </c>
      <c r="F60" s="194">
        <v>9773090</v>
      </c>
      <c r="G60" s="194">
        <v>781847</v>
      </c>
      <c r="H60" s="195" t="s">
        <v>509</v>
      </c>
      <c r="I60" s="193" t="s">
        <v>11</v>
      </c>
      <c r="J60" s="193" t="s">
        <v>508</v>
      </c>
    </row>
    <row r="61" spans="2:10" outlineLevel="1" x14ac:dyDescent="0.25">
      <c r="B61" s="192">
        <v>45115</v>
      </c>
      <c r="C61" s="193" t="s">
        <v>510</v>
      </c>
      <c r="D61" s="193" t="s">
        <v>9</v>
      </c>
      <c r="E61" s="193" t="s">
        <v>511</v>
      </c>
      <c r="F61" s="194">
        <v>5392226</v>
      </c>
      <c r="G61" s="194">
        <v>431378</v>
      </c>
      <c r="H61" s="195" t="s">
        <v>509</v>
      </c>
      <c r="I61" s="193" t="s">
        <v>11</v>
      </c>
      <c r="J61" s="193" t="s">
        <v>508</v>
      </c>
    </row>
    <row r="62" spans="2:10" outlineLevel="1" x14ac:dyDescent="0.25">
      <c r="B62" s="192">
        <v>45122</v>
      </c>
      <c r="C62" s="193" t="s">
        <v>512</v>
      </c>
      <c r="D62" s="193" t="s">
        <v>9</v>
      </c>
      <c r="E62" s="193" t="s">
        <v>513</v>
      </c>
      <c r="F62" s="194">
        <v>11459540</v>
      </c>
      <c r="G62" s="194">
        <v>916763</v>
      </c>
      <c r="H62" s="195" t="s">
        <v>509</v>
      </c>
      <c r="I62" s="193" t="s">
        <v>11</v>
      </c>
      <c r="J62" s="193" t="s">
        <v>508</v>
      </c>
    </row>
    <row r="63" spans="2:10" outlineLevel="1" x14ac:dyDescent="0.25">
      <c r="B63" s="192">
        <v>45122</v>
      </c>
      <c r="C63" s="193" t="s">
        <v>514</v>
      </c>
      <c r="D63" s="193" t="s">
        <v>9</v>
      </c>
      <c r="E63" s="193" t="s">
        <v>515</v>
      </c>
      <c r="F63" s="194">
        <v>8288574</v>
      </c>
      <c r="G63" s="194">
        <v>663086</v>
      </c>
      <c r="H63" s="195" t="s">
        <v>509</v>
      </c>
      <c r="I63" s="193" t="s">
        <v>11</v>
      </c>
      <c r="J63" s="193" t="s">
        <v>508</v>
      </c>
    </row>
    <row r="64" spans="2:10" outlineLevel="1" x14ac:dyDescent="0.25">
      <c r="B64" s="192">
        <v>45129</v>
      </c>
      <c r="C64" s="193" t="s">
        <v>516</v>
      </c>
      <c r="D64" s="193" t="s">
        <v>9</v>
      </c>
      <c r="E64" s="193" t="s">
        <v>517</v>
      </c>
      <c r="F64" s="194">
        <v>11238524</v>
      </c>
      <c r="G64" s="194">
        <v>899082</v>
      </c>
      <c r="H64" s="195" t="s">
        <v>509</v>
      </c>
      <c r="I64" s="193" t="s">
        <v>11</v>
      </c>
      <c r="J64" s="193" t="s">
        <v>508</v>
      </c>
    </row>
    <row r="65" spans="2:10" outlineLevel="1" x14ac:dyDescent="0.25">
      <c r="B65" s="192">
        <v>45129</v>
      </c>
      <c r="C65" s="193" t="s">
        <v>518</v>
      </c>
      <c r="D65" s="193" t="s">
        <v>9</v>
      </c>
      <c r="E65" s="193" t="s">
        <v>519</v>
      </c>
      <c r="F65" s="194">
        <v>8119902</v>
      </c>
      <c r="G65" s="194">
        <v>649592</v>
      </c>
      <c r="H65" s="195" t="s">
        <v>509</v>
      </c>
      <c r="I65" s="193" t="s">
        <v>11</v>
      </c>
      <c r="J65" s="193" t="s">
        <v>508</v>
      </c>
    </row>
    <row r="66" spans="2:10" outlineLevel="1" x14ac:dyDescent="0.25">
      <c r="B66" s="192">
        <v>45136</v>
      </c>
      <c r="C66" s="193" t="s">
        <v>520</v>
      </c>
      <c r="D66" s="193" t="s">
        <v>9</v>
      </c>
      <c r="E66" s="193" t="s">
        <v>521</v>
      </c>
      <c r="F66" s="194">
        <v>7403816</v>
      </c>
      <c r="G66" s="194">
        <v>592305</v>
      </c>
      <c r="H66" s="195" t="s">
        <v>509</v>
      </c>
      <c r="I66" s="193" t="s">
        <v>11</v>
      </c>
      <c r="J66" s="193" t="s">
        <v>508</v>
      </c>
    </row>
    <row r="67" spans="2:10" outlineLevel="1" x14ac:dyDescent="0.25">
      <c r="B67" s="192">
        <v>45136</v>
      </c>
      <c r="C67" s="193" t="s">
        <v>522</v>
      </c>
      <c r="D67" s="193" t="s">
        <v>9</v>
      </c>
      <c r="E67" s="193" t="s">
        <v>523</v>
      </c>
      <c r="F67" s="194">
        <v>6844280</v>
      </c>
      <c r="G67" s="194">
        <v>547542</v>
      </c>
      <c r="H67" s="195" t="s">
        <v>509</v>
      </c>
      <c r="I67" s="193" t="s">
        <v>11</v>
      </c>
      <c r="J67" s="193" t="s">
        <v>508</v>
      </c>
    </row>
    <row r="68" spans="2:10" outlineLevel="1" x14ac:dyDescent="0.25">
      <c r="B68" s="192">
        <v>45138</v>
      </c>
      <c r="C68" s="193" t="s">
        <v>524</v>
      </c>
      <c r="D68" s="193" t="s">
        <v>9</v>
      </c>
      <c r="E68" s="193" t="s">
        <v>525</v>
      </c>
      <c r="F68" s="194">
        <v>9778047</v>
      </c>
      <c r="G68" s="194">
        <v>782244</v>
      </c>
      <c r="H68" s="195" t="s">
        <v>509</v>
      </c>
      <c r="I68" s="193" t="s">
        <v>11</v>
      </c>
      <c r="J68" s="193" t="s">
        <v>508</v>
      </c>
    </row>
    <row r="69" spans="2:10" outlineLevel="1" x14ac:dyDescent="0.25">
      <c r="B69" s="192">
        <v>45143</v>
      </c>
      <c r="C69" s="193" t="s">
        <v>607</v>
      </c>
      <c r="D69" s="193" t="s">
        <v>9</v>
      </c>
      <c r="E69" s="193" t="s">
        <v>608</v>
      </c>
      <c r="F69" s="194">
        <v>10286751</v>
      </c>
      <c r="G69" s="194">
        <v>822940</v>
      </c>
      <c r="H69" s="195" t="s">
        <v>509</v>
      </c>
      <c r="I69" s="193" t="s">
        <v>11</v>
      </c>
      <c r="J69" s="193" t="s">
        <v>508</v>
      </c>
    </row>
    <row r="70" spans="2:10" outlineLevel="1" x14ac:dyDescent="0.25">
      <c r="B70" s="192">
        <v>45150</v>
      </c>
      <c r="C70" s="193" t="s">
        <v>609</v>
      </c>
      <c r="D70" s="193" t="s">
        <v>9</v>
      </c>
      <c r="E70" s="193" t="s">
        <v>610</v>
      </c>
      <c r="F70" s="194">
        <v>13130301</v>
      </c>
      <c r="G70" s="194">
        <v>1050424</v>
      </c>
      <c r="H70" s="195" t="s">
        <v>509</v>
      </c>
      <c r="I70" s="193" t="s">
        <v>11</v>
      </c>
      <c r="J70" s="193" t="s">
        <v>508</v>
      </c>
    </row>
    <row r="71" spans="2:10" outlineLevel="1" x14ac:dyDescent="0.25">
      <c r="B71" s="192">
        <v>45150</v>
      </c>
      <c r="C71" s="193" t="s">
        <v>611</v>
      </c>
      <c r="D71" s="193" t="s">
        <v>9</v>
      </c>
      <c r="E71" s="193" t="s">
        <v>612</v>
      </c>
      <c r="F71" s="194">
        <v>10111161</v>
      </c>
      <c r="G71" s="194">
        <v>808893</v>
      </c>
      <c r="H71" s="195" t="s">
        <v>509</v>
      </c>
      <c r="I71" s="193" t="s">
        <v>11</v>
      </c>
      <c r="J71" s="193" t="s">
        <v>508</v>
      </c>
    </row>
    <row r="72" spans="2:10" outlineLevel="1" x14ac:dyDescent="0.25">
      <c r="B72" s="192">
        <v>45157</v>
      </c>
      <c r="C72" s="193" t="s">
        <v>613</v>
      </c>
      <c r="D72" s="193" t="s">
        <v>9</v>
      </c>
      <c r="E72" s="193" t="s">
        <v>614</v>
      </c>
      <c r="F72" s="194">
        <v>15868614</v>
      </c>
      <c r="G72" s="194">
        <v>1269489</v>
      </c>
      <c r="H72" s="195" t="s">
        <v>509</v>
      </c>
      <c r="I72" s="193" t="s">
        <v>11</v>
      </c>
      <c r="J72" s="193" t="s">
        <v>508</v>
      </c>
    </row>
    <row r="73" spans="2:10" outlineLevel="1" x14ac:dyDescent="0.25">
      <c r="B73" s="192">
        <v>45157</v>
      </c>
      <c r="C73" s="193" t="s">
        <v>615</v>
      </c>
      <c r="D73" s="193" t="s">
        <v>9</v>
      </c>
      <c r="E73" s="193" t="s">
        <v>616</v>
      </c>
      <c r="F73" s="194">
        <v>10766748</v>
      </c>
      <c r="G73" s="194">
        <v>861340</v>
      </c>
      <c r="H73" s="195" t="s">
        <v>509</v>
      </c>
      <c r="I73" s="193" t="s">
        <v>11</v>
      </c>
      <c r="J73" s="193" t="s">
        <v>508</v>
      </c>
    </row>
    <row r="74" spans="2:10" outlineLevel="1" x14ac:dyDescent="0.25">
      <c r="B74" s="192">
        <v>45164</v>
      </c>
      <c r="C74" s="193" t="s">
        <v>617</v>
      </c>
      <c r="D74" s="193" t="s">
        <v>9</v>
      </c>
      <c r="E74" s="193" t="s">
        <v>618</v>
      </c>
      <c r="F74" s="194">
        <v>9269301</v>
      </c>
      <c r="G74" s="194">
        <v>741544</v>
      </c>
      <c r="H74" s="195" t="s">
        <v>509</v>
      </c>
      <c r="I74" s="193" t="s">
        <v>11</v>
      </c>
      <c r="J74" s="193" t="s">
        <v>508</v>
      </c>
    </row>
    <row r="75" spans="2:10" outlineLevel="1" x14ac:dyDescent="0.25">
      <c r="B75" s="192">
        <v>45169</v>
      </c>
      <c r="C75" s="193" t="s">
        <v>619</v>
      </c>
      <c r="D75" s="193" t="s">
        <v>9</v>
      </c>
      <c r="E75" s="193" t="s">
        <v>620</v>
      </c>
      <c r="F75" s="194">
        <v>22566635</v>
      </c>
      <c r="G75" s="194">
        <v>1805331</v>
      </c>
      <c r="H75" s="195" t="s">
        <v>509</v>
      </c>
      <c r="I75" s="193" t="s">
        <v>11</v>
      </c>
      <c r="J75" s="193" t="s">
        <v>508</v>
      </c>
    </row>
    <row r="76" spans="2:10" outlineLevel="1" x14ac:dyDescent="0.25">
      <c r="B76" s="192">
        <v>45169</v>
      </c>
      <c r="C76" s="193" t="s">
        <v>621</v>
      </c>
      <c r="D76" s="193" t="s">
        <v>9</v>
      </c>
      <c r="E76" s="193" t="s">
        <v>622</v>
      </c>
      <c r="F76" s="194">
        <v>13227749</v>
      </c>
      <c r="G76" s="194">
        <v>1058220</v>
      </c>
      <c r="H76" s="195" t="s">
        <v>509</v>
      </c>
      <c r="I76" s="193" t="s">
        <v>11</v>
      </c>
      <c r="J76" s="193" t="s">
        <v>508</v>
      </c>
    </row>
    <row r="77" spans="2:10" outlineLevel="1" x14ac:dyDescent="0.25">
      <c r="B77" s="192">
        <v>45178</v>
      </c>
      <c r="C77" s="193" t="s">
        <v>630</v>
      </c>
      <c r="D77" s="193" t="s">
        <v>9</v>
      </c>
      <c r="E77" s="193" t="s">
        <v>631</v>
      </c>
      <c r="F77" s="194">
        <v>12154311</v>
      </c>
      <c r="G77" s="194">
        <v>972345</v>
      </c>
      <c r="H77" s="195" t="s">
        <v>509</v>
      </c>
      <c r="I77" s="193" t="s">
        <v>11</v>
      </c>
      <c r="J77" s="193" t="s">
        <v>508</v>
      </c>
    </row>
    <row r="78" spans="2:10" outlineLevel="1" x14ac:dyDescent="0.25">
      <c r="B78" s="192">
        <v>45178</v>
      </c>
      <c r="C78" s="193" t="s">
        <v>632</v>
      </c>
      <c r="D78" s="193" t="s">
        <v>9</v>
      </c>
      <c r="E78" s="193" t="s">
        <v>633</v>
      </c>
      <c r="F78" s="194">
        <v>6591472</v>
      </c>
      <c r="G78" s="194">
        <v>527318</v>
      </c>
      <c r="H78" s="195" t="s">
        <v>509</v>
      </c>
      <c r="I78" s="193" t="s">
        <v>11</v>
      </c>
      <c r="J78" s="193" t="s">
        <v>508</v>
      </c>
    </row>
    <row r="79" spans="2:10" outlineLevel="1" x14ac:dyDescent="0.25">
      <c r="B79" s="192">
        <v>45178</v>
      </c>
      <c r="C79" s="193" t="s">
        <v>634</v>
      </c>
      <c r="D79" s="193" t="s">
        <v>9</v>
      </c>
      <c r="E79" s="193" t="s">
        <v>635</v>
      </c>
      <c r="F79" s="194">
        <v>12785472</v>
      </c>
      <c r="G79" s="194">
        <v>1022838</v>
      </c>
      <c r="H79" s="195" t="s">
        <v>509</v>
      </c>
      <c r="I79" s="193" t="s">
        <v>11</v>
      </c>
      <c r="J79" s="193" t="s">
        <v>508</v>
      </c>
    </row>
    <row r="80" spans="2:10" outlineLevel="1" x14ac:dyDescent="0.25">
      <c r="B80" s="192">
        <v>45192</v>
      </c>
      <c r="C80" s="193" t="s">
        <v>636</v>
      </c>
      <c r="D80" s="193" t="s">
        <v>9</v>
      </c>
      <c r="E80" s="193" t="s">
        <v>637</v>
      </c>
      <c r="F80" s="194">
        <v>8978194</v>
      </c>
      <c r="G80" s="194">
        <v>718256</v>
      </c>
      <c r="H80" s="195" t="s">
        <v>509</v>
      </c>
      <c r="I80" s="193" t="s">
        <v>11</v>
      </c>
      <c r="J80" s="193" t="s">
        <v>508</v>
      </c>
    </row>
    <row r="81" spans="2:10" outlineLevel="1" x14ac:dyDescent="0.25">
      <c r="B81" s="192">
        <v>45192</v>
      </c>
      <c r="C81" s="193" t="s">
        <v>638</v>
      </c>
      <c r="D81" s="193" t="s">
        <v>9</v>
      </c>
      <c r="E81" s="193" t="s">
        <v>639</v>
      </c>
      <c r="F81" s="194">
        <v>6949556</v>
      </c>
      <c r="G81" s="194">
        <v>555964</v>
      </c>
      <c r="H81" s="195" t="s">
        <v>509</v>
      </c>
      <c r="I81" s="193" t="s">
        <v>11</v>
      </c>
      <c r="J81" s="193" t="s">
        <v>508</v>
      </c>
    </row>
    <row r="82" spans="2:10" outlineLevel="1" x14ac:dyDescent="0.25">
      <c r="B82" s="192">
        <v>45192</v>
      </c>
      <c r="C82" s="193" t="s">
        <v>640</v>
      </c>
      <c r="D82" s="193" t="s">
        <v>9</v>
      </c>
      <c r="E82" s="193" t="s">
        <v>641</v>
      </c>
      <c r="F82" s="194">
        <v>7398090</v>
      </c>
      <c r="G82" s="194">
        <v>591847</v>
      </c>
      <c r="H82" s="195" t="s">
        <v>509</v>
      </c>
      <c r="I82" s="193" t="s">
        <v>11</v>
      </c>
      <c r="J82" s="193" t="s">
        <v>508</v>
      </c>
    </row>
    <row r="83" spans="2:10" outlineLevel="1" x14ac:dyDescent="0.25">
      <c r="B83" s="192">
        <v>45192</v>
      </c>
      <c r="C83" s="193" t="s">
        <v>642</v>
      </c>
      <c r="D83" s="193" t="s">
        <v>9</v>
      </c>
      <c r="E83" s="193" t="s">
        <v>643</v>
      </c>
      <c r="F83" s="194">
        <v>7295918</v>
      </c>
      <c r="G83" s="194">
        <v>583673</v>
      </c>
      <c r="H83" s="195" t="s">
        <v>509</v>
      </c>
      <c r="I83" s="193" t="s">
        <v>11</v>
      </c>
      <c r="J83" s="193" t="s">
        <v>508</v>
      </c>
    </row>
    <row r="84" spans="2:10" outlineLevel="1" x14ac:dyDescent="0.25">
      <c r="B84" s="192">
        <v>45199</v>
      </c>
      <c r="C84" s="193" t="s">
        <v>936</v>
      </c>
      <c r="D84" s="193" t="s">
        <v>93</v>
      </c>
      <c r="E84" s="193" t="s">
        <v>110</v>
      </c>
      <c r="F84" s="194">
        <v>-777406</v>
      </c>
      <c r="G84" s="194">
        <v>-77741</v>
      </c>
      <c r="H84" s="195" t="s">
        <v>902</v>
      </c>
      <c r="I84" s="193" t="s">
        <v>11</v>
      </c>
      <c r="J84" s="193" t="s">
        <v>508</v>
      </c>
    </row>
    <row r="85" spans="2:10" outlineLevel="1" x14ac:dyDescent="0.25">
      <c r="B85" s="192">
        <v>45199</v>
      </c>
      <c r="C85" s="193" t="s">
        <v>644</v>
      </c>
      <c r="D85" s="193" t="s">
        <v>9</v>
      </c>
      <c r="E85" s="193" t="s">
        <v>645</v>
      </c>
      <c r="F85" s="194">
        <v>6002848</v>
      </c>
      <c r="G85" s="194">
        <v>480228</v>
      </c>
      <c r="H85" s="195" t="s">
        <v>509</v>
      </c>
      <c r="I85" s="193" t="s">
        <v>11</v>
      </c>
      <c r="J85" s="193" t="s">
        <v>508</v>
      </c>
    </row>
    <row r="86" spans="2:10" outlineLevel="1" x14ac:dyDescent="0.25">
      <c r="B86" s="192">
        <v>45199</v>
      </c>
      <c r="C86" s="193" t="s">
        <v>646</v>
      </c>
      <c r="D86" s="193" t="s">
        <v>9</v>
      </c>
      <c r="E86" s="193" t="s">
        <v>647</v>
      </c>
      <c r="F86" s="194">
        <v>9341228</v>
      </c>
      <c r="G86" s="194">
        <v>747298</v>
      </c>
      <c r="H86" s="195" t="s">
        <v>509</v>
      </c>
      <c r="I86" s="193" t="s">
        <v>11</v>
      </c>
      <c r="J86" s="193" t="s">
        <v>508</v>
      </c>
    </row>
    <row r="87" spans="2:10" outlineLevel="1" x14ac:dyDescent="0.25">
      <c r="B87" s="192">
        <v>45206</v>
      </c>
      <c r="C87" s="193" t="s">
        <v>657</v>
      </c>
      <c r="D87" s="193" t="s">
        <v>9</v>
      </c>
      <c r="E87" s="193" t="s">
        <v>658</v>
      </c>
      <c r="F87" s="194">
        <v>5815176</v>
      </c>
      <c r="G87" s="194">
        <v>465214</v>
      </c>
      <c r="H87" s="195" t="s">
        <v>509</v>
      </c>
      <c r="I87" s="193" t="s">
        <v>11</v>
      </c>
      <c r="J87" s="193" t="s">
        <v>508</v>
      </c>
    </row>
    <row r="88" spans="2:10" outlineLevel="1" x14ac:dyDescent="0.25">
      <c r="B88" s="192">
        <v>45206</v>
      </c>
      <c r="C88" s="193" t="s">
        <v>659</v>
      </c>
      <c r="D88" s="193" t="s">
        <v>9</v>
      </c>
      <c r="E88" s="193" t="s">
        <v>660</v>
      </c>
      <c r="F88" s="194">
        <v>11202264</v>
      </c>
      <c r="G88" s="194">
        <v>896181</v>
      </c>
      <c r="H88" s="195" t="s">
        <v>509</v>
      </c>
      <c r="I88" s="193" t="s">
        <v>11</v>
      </c>
      <c r="J88" s="193" t="s">
        <v>508</v>
      </c>
    </row>
    <row r="89" spans="2:10" outlineLevel="1" x14ac:dyDescent="0.25">
      <c r="B89" s="192">
        <v>45213</v>
      </c>
      <c r="C89" s="193" t="s">
        <v>661</v>
      </c>
      <c r="D89" s="193" t="s">
        <v>9</v>
      </c>
      <c r="E89" s="193" t="s">
        <v>662</v>
      </c>
      <c r="F89" s="194">
        <v>6755194</v>
      </c>
      <c r="G89" s="194">
        <v>540416</v>
      </c>
      <c r="H89" s="195" t="s">
        <v>509</v>
      </c>
      <c r="I89" s="193" t="s">
        <v>11</v>
      </c>
      <c r="J89" s="193" t="s">
        <v>508</v>
      </c>
    </row>
    <row r="90" spans="2:10" outlineLevel="1" x14ac:dyDescent="0.25">
      <c r="B90" s="192">
        <v>45213</v>
      </c>
      <c r="C90" s="193" t="s">
        <v>663</v>
      </c>
      <c r="D90" s="193" t="s">
        <v>9</v>
      </c>
      <c r="E90" s="193" t="s">
        <v>664</v>
      </c>
      <c r="F90" s="194">
        <v>7265090</v>
      </c>
      <c r="G90" s="194">
        <v>581207</v>
      </c>
      <c r="H90" s="195" t="s">
        <v>509</v>
      </c>
      <c r="I90" s="193" t="s">
        <v>11</v>
      </c>
      <c r="J90" s="193" t="s">
        <v>508</v>
      </c>
    </row>
    <row r="91" spans="2:10" outlineLevel="1" x14ac:dyDescent="0.25">
      <c r="B91" s="192">
        <v>45220</v>
      </c>
      <c r="C91" s="193" t="s">
        <v>665</v>
      </c>
      <c r="D91" s="193" t="s">
        <v>9</v>
      </c>
      <c r="E91" s="193" t="s">
        <v>666</v>
      </c>
      <c r="F91" s="194">
        <v>6825574</v>
      </c>
      <c r="G91" s="194">
        <v>546046</v>
      </c>
      <c r="H91" s="195" t="s">
        <v>509</v>
      </c>
      <c r="I91" s="193" t="s">
        <v>11</v>
      </c>
      <c r="J91" s="193" t="s">
        <v>508</v>
      </c>
    </row>
    <row r="92" spans="2:10" outlineLevel="1" x14ac:dyDescent="0.25">
      <c r="B92" s="192">
        <v>45220</v>
      </c>
      <c r="C92" s="193" t="s">
        <v>667</v>
      </c>
      <c r="D92" s="193" t="s">
        <v>9</v>
      </c>
      <c r="E92" s="193" t="s">
        <v>668</v>
      </c>
      <c r="F92" s="194">
        <v>11693454</v>
      </c>
      <c r="G92" s="194">
        <v>935476</v>
      </c>
      <c r="H92" s="195" t="s">
        <v>509</v>
      </c>
      <c r="I92" s="193" t="s">
        <v>11</v>
      </c>
      <c r="J92" s="193" t="s">
        <v>508</v>
      </c>
    </row>
    <row r="93" spans="2:10" outlineLevel="1" x14ac:dyDescent="0.25">
      <c r="B93" s="192">
        <v>45227</v>
      </c>
      <c r="C93" s="193" t="s">
        <v>669</v>
      </c>
      <c r="D93" s="193" t="s">
        <v>9</v>
      </c>
      <c r="E93" s="193" t="s">
        <v>670</v>
      </c>
      <c r="F93" s="194">
        <v>6264780</v>
      </c>
      <c r="G93" s="194">
        <v>501182</v>
      </c>
      <c r="H93" s="195" t="s">
        <v>509</v>
      </c>
      <c r="I93" s="193" t="s">
        <v>11</v>
      </c>
      <c r="J93" s="193" t="s">
        <v>508</v>
      </c>
    </row>
    <row r="94" spans="2:10" outlineLevel="1" x14ac:dyDescent="0.25">
      <c r="B94" s="192">
        <v>45227</v>
      </c>
      <c r="C94" s="193" t="s">
        <v>671</v>
      </c>
      <c r="D94" s="193" t="s">
        <v>9</v>
      </c>
      <c r="E94" s="193" t="s">
        <v>672</v>
      </c>
      <c r="F94" s="194">
        <v>7847694</v>
      </c>
      <c r="G94" s="194">
        <v>627816</v>
      </c>
      <c r="H94" s="195" t="s">
        <v>509</v>
      </c>
      <c r="I94" s="193" t="s">
        <v>11</v>
      </c>
      <c r="J94" s="193" t="s">
        <v>508</v>
      </c>
    </row>
    <row r="95" spans="2:10" outlineLevel="1" x14ac:dyDescent="0.25">
      <c r="B95" s="192">
        <v>45230</v>
      </c>
      <c r="C95" s="193" t="s">
        <v>673</v>
      </c>
      <c r="D95" s="193" t="s">
        <v>9</v>
      </c>
      <c r="E95" s="193" t="s">
        <v>674</v>
      </c>
      <c r="F95" s="194">
        <v>9117214</v>
      </c>
      <c r="G95" s="194">
        <v>729377</v>
      </c>
      <c r="H95" s="195" t="s">
        <v>509</v>
      </c>
      <c r="I95" s="193" t="s">
        <v>11</v>
      </c>
      <c r="J95" s="193" t="s">
        <v>508</v>
      </c>
    </row>
    <row r="96" spans="2:10" outlineLevel="1" x14ac:dyDescent="0.25">
      <c r="B96" s="192">
        <v>45234</v>
      </c>
      <c r="C96" s="193" t="s">
        <v>744</v>
      </c>
      <c r="D96" s="193" t="s">
        <v>9</v>
      </c>
      <c r="E96" s="193" t="s">
        <v>878</v>
      </c>
      <c r="F96" s="194">
        <v>7624644</v>
      </c>
      <c r="G96" s="194">
        <v>609972</v>
      </c>
      <c r="H96" s="195" t="s">
        <v>509</v>
      </c>
      <c r="I96" s="193" t="s">
        <v>11</v>
      </c>
      <c r="J96" s="193" t="s">
        <v>508</v>
      </c>
    </row>
    <row r="97" spans="2:10" outlineLevel="1" x14ac:dyDescent="0.25">
      <c r="B97" s="192">
        <v>45237</v>
      </c>
      <c r="C97" s="193" t="s">
        <v>805</v>
      </c>
      <c r="D97" s="193" t="s">
        <v>93</v>
      </c>
      <c r="E97" s="193" t="s">
        <v>801</v>
      </c>
      <c r="F97" s="194">
        <v>-122100</v>
      </c>
      <c r="G97" s="194">
        <v>-12210</v>
      </c>
      <c r="H97" s="195" t="s">
        <v>902</v>
      </c>
      <c r="I97" s="193" t="s">
        <v>11</v>
      </c>
      <c r="J97" s="193" t="s">
        <v>508</v>
      </c>
    </row>
    <row r="98" spans="2:10" outlineLevel="1" x14ac:dyDescent="0.25">
      <c r="B98" s="192">
        <v>45237</v>
      </c>
      <c r="C98" s="193" t="s">
        <v>806</v>
      </c>
      <c r="D98" s="193" t="s">
        <v>93</v>
      </c>
      <c r="E98" s="193" t="s">
        <v>802</v>
      </c>
      <c r="F98" s="194">
        <v>-1907348</v>
      </c>
      <c r="G98" s="194">
        <v>-190735</v>
      </c>
      <c r="H98" s="195" t="s">
        <v>902</v>
      </c>
      <c r="I98" s="193" t="s">
        <v>11</v>
      </c>
      <c r="J98" s="193" t="s">
        <v>508</v>
      </c>
    </row>
    <row r="99" spans="2:10" outlineLevel="1" x14ac:dyDescent="0.25">
      <c r="B99" s="192">
        <v>45237</v>
      </c>
      <c r="C99" s="193" t="s">
        <v>804</v>
      </c>
      <c r="D99" s="193" t="s">
        <v>93</v>
      </c>
      <c r="E99" s="193" t="s">
        <v>800</v>
      </c>
      <c r="F99" s="194">
        <v>-634572</v>
      </c>
      <c r="G99" s="194">
        <v>-63457</v>
      </c>
      <c r="H99" s="195" t="s">
        <v>902</v>
      </c>
      <c r="I99" s="193" t="s">
        <v>11</v>
      </c>
      <c r="J99" s="193" t="s">
        <v>508</v>
      </c>
    </row>
    <row r="100" spans="2:10" outlineLevel="1" x14ac:dyDescent="0.25">
      <c r="B100" s="192">
        <v>45241</v>
      </c>
      <c r="C100" s="193" t="s">
        <v>748</v>
      </c>
      <c r="D100" s="193" t="s">
        <v>9</v>
      </c>
      <c r="E100" s="193" t="s">
        <v>879</v>
      </c>
      <c r="F100" s="194">
        <v>7966938</v>
      </c>
      <c r="G100" s="194">
        <v>637355</v>
      </c>
      <c r="H100" s="195" t="s">
        <v>509</v>
      </c>
      <c r="I100" s="193" t="s">
        <v>11</v>
      </c>
      <c r="J100" s="193" t="s">
        <v>508</v>
      </c>
    </row>
    <row r="101" spans="2:10" outlineLevel="1" x14ac:dyDescent="0.25">
      <c r="B101" s="192">
        <v>45245</v>
      </c>
      <c r="C101" s="193" t="s">
        <v>803</v>
      </c>
      <c r="D101" s="193" t="s">
        <v>93</v>
      </c>
      <c r="E101" s="193" t="s">
        <v>799</v>
      </c>
      <c r="F101" s="194">
        <v>-729955</v>
      </c>
      <c r="G101" s="194">
        <v>-72996</v>
      </c>
      <c r="H101" s="195" t="s">
        <v>902</v>
      </c>
      <c r="I101" s="193" t="s">
        <v>11</v>
      </c>
      <c r="J101" s="193" t="s">
        <v>508</v>
      </c>
    </row>
    <row r="102" spans="2:10" outlineLevel="1" x14ac:dyDescent="0.25">
      <c r="B102" s="192">
        <v>45248</v>
      </c>
      <c r="C102" s="193" t="s">
        <v>751</v>
      </c>
      <c r="D102" s="193" t="s">
        <v>9</v>
      </c>
      <c r="E102" s="193" t="s">
        <v>880</v>
      </c>
      <c r="F102" s="194">
        <v>9983748</v>
      </c>
      <c r="G102" s="194">
        <v>798700</v>
      </c>
      <c r="H102" s="195" t="s">
        <v>509</v>
      </c>
      <c r="I102" s="193" t="s">
        <v>11</v>
      </c>
      <c r="J102" s="193" t="s">
        <v>508</v>
      </c>
    </row>
    <row r="103" spans="2:10" outlineLevel="1" x14ac:dyDescent="0.25">
      <c r="B103" s="192">
        <v>45248</v>
      </c>
      <c r="C103" s="193" t="s">
        <v>754</v>
      </c>
      <c r="D103" s="193" t="s">
        <v>9</v>
      </c>
      <c r="E103" s="193" t="s">
        <v>881</v>
      </c>
      <c r="F103" s="194">
        <v>6427244</v>
      </c>
      <c r="G103" s="194">
        <v>514180</v>
      </c>
      <c r="H103" s="195" t="s">
        <v>509</v>
      </c>
      <c r="I103" s="193" t="s">
        <v>11</v>
      </c>
      <c r="J103" s="193" t="s">
        <v>508</v>
      </c>
    </row>
    <row r="104" spans="2:10" outlineLevel="1" x14ac:dyDescent="0.25">
      <c r="B104" s="192">
        <v>45255</v>
      </c>
      <c r="C104" s="193" t="s">
        <v>756</v>
      </c>
      <c r="D104" s="193" t="s">
        <v>9</v>
      </c>
      <c r="E104" s="193" t="s">
        <v>882</v>
      </c>
      <c r="F104" s="194">
        <v>11534764</v>
      </c>
      <c r="G104" s="194">
        <v>922781</v>
      </c>
      <c r="H104" s="195" t="s">
        <v>509</v>
      </c>
      <c r="I104" s="193" t="s">
        <v>11</v>
      </c>
      <c r="J104" s="193" t="s">
        <v>508</v>
      </c>
    </row>
    <row r="105" spans="2:10" outlineLevel="1" x14ac:dyDescent="0.25">
      <c r="B105" s="192">
        <v>45255</v>
      </c>
      <c r="C105" s="193" t="s">
        <v>759</v>
      </c>
      <c r="D105" s="193" t="s">
        <v>9</v>
      </c>
      <c r="E105" s="193" t="s">
        <v>883</v>
      </c>
      <c r="F105" s="194">
        <v>7936404</v>
      </c>
      <c r="G105" s="194">
        <v>634912</v>
      </c>
      <c r="H105" s="195" t="s">
        <v>509</v>
      </c>
      <c r="I105" s="193" t="s">
        <v>11</v>
      </c>
      <c r="J105" s="193" t="s">
        <v>508</v>
      </c>
    </row>
    <row r="106" spans="2:10" outlineLevel="1" x14ac:dyDescent="0.25">
      <c r="B106" s="192">
        <v>45255</v>
      </c>
      <c r="C106" s="193" t="s">
        <v>761</v>
      </c>
      <c r="D106" s="193" t="s">
        <v>9</v>
      </c>
      <c r="E106" s="193" t="s">
        <v>884</v>
      </c>
      <c r="F106" s="194">
        <v>10549386</v>
      </c>
      <c r="G106" s="194">
        <v>843951</v>
      </c>
      <c r="H106" s="195" t="s">
        <v>509</v>
      </c>
      <c r="I106" s="193" t="s">
        <v>11</v>
      </c>
      <c r="J106" s="193" t="s">
        <v>508</v>
      </c>
    </row>
    <row r="107" spans="2:10" outlineLevel="1" x14ac:dyDescent="0.25">
      <c r="B107" s="192">
        <v>45260</v>
      </c>
      <c r="C107" s="193" t="s">
        <v>763</v>
      </c>
      <c r="D107" s="193" t="s">
        <v>9</v>
      </c>
      <c r="E107" s="193" t="s">
        <v>885</v>
      </c>
      <c r="F107" s="194">
        <v>10550456</v>
      </c>
      <c r="G107" s="194">
        <v>844036</v>
      </c>
      <c r="H107" s="195" t="s">
        <v>509</v>
      </c>
      <c r="I107" s="193" t="s">
        <v>11</v>
      </c>
      <c r="J107" s="193" t="s">
        <v>508</v>
      </c>
    </row>
    <row r="108" spans="2:10" outlineLevel="1" x14ac:dyDescent="0.25">
      <c r="B108" s="192">
        <v>45262</v>
      </c>
      <c r="C108" s="193" t="s">
        <v>834</v>
      </c>
      <c r="D108" s="193" t="s">
        <v>9</v>
      </c>
      <c r="E108" s="193" t="s">
        <v>835</v>
      </c>
      <c r="F108" s="194">
        <v>6526606</v>
      </c>
      <c r="G108" s="194">
        <v>522128</v>
      </c>
      <c r="H108" s="195" t="s">
        <v>509</v>
      </c>
      <c r="I108" s="193" t="s">
        <v>11</v>
      </c>
      <c r="J108" s="193" t="s">
        <v>508</v>
      </c>
    </row>
    <row r="109" spans="2:10" outlineLevel="1" x14ac:dyDescent="0.25">
      <c r="B109" s="192">
        <v>45269</v>
      </c>
      <c r="C109" s="193" t="s">
        <v>832</v>
      </c>
      <c r="D109" s="193" t="s">
        <v>9</v>
      </c>
      <c r="E109" s="193" t="s">
        <v>833</v>
      </c>
      <c r="F109" s="194">
        <v>7277212</v>
      </c>
      <c r="G109" s="194">
        <v>582177</v>
      </c>
      <c r="H109" s="195" t="s">
        <v>509</v>
      </c>
      <c r="I109" s="193" t="s">
        <v>11</v>
      </c>
      <c r="J109" s="193" t="s">
        <v>508</v>
      </c>
    </row>
    <row r="110" spans="2:10" outlineLevel="1" x14ac:dyDescent="0.25">
      <c r="B110" s="192">
        <v>45269</v>
      </c>
      <c r="C110" s="193" t="s">
        <v>830</v>
      </c>
      <c r="D110" s="193" t="s">
        <v>9</v>
      </c>
      <c r="E110" s="193" t="s">
        <v>831</v>
      </c>
      <c r="F110" s="194">
        <v>10825074</v>
      </c>
      <c r="G110" s="194">
        <v>866006</v>
      </c>
      <c r="H110" s="195" t="s">
        <v>509</v>
      </c>
      <c r="I110" s="193" t="s">
        <v>11</v>
      </c>
      <c r="J110" s="193" t="s">
        <v>508</v>
      </c>
    </row>
    <row r="111" spans="2:10" outlineLevel="1" x14ac:dyDescent="0.25">
      <c r="B111" s="192">
        <v>45276</v>
      </c>
      <c r="C111" s="193" t="s">
        <v>828</v>
      </c>
      <c r="D111" s="193" t="s">
        <v>9</v>
      </c>
      <c r="E111" s="193" t="s">
        <v>829</v>
      </c>
      <c r="F111" s="194">
        <v>9417816</v>
      </c>
      <c r="G111" s="194">
        <v>753425</v>
      </c>
      <c r="H111" s="195" t="s">
        <v>509</v>
      </c>
      <c r="I111" s="193" t="s">
        <v>11</v>
      </c>
      <c r="J111" s="193" t="s">
        <v>508</v>
      </c>
    </row>
    <row r="112" spans="2:10" outlineLevel="1" x14ac:dyDescent="0.25">
      <c r="B112" s="192">
        <v>45276</v>
      </c>
      <c r="C112" s="193" t="s">
        <v>826</v>
      </c>
      <c r="D112" s="193" t="s">
        <v>9</v>
      </c>
      <c r="E112" s="193" t="s">
        <v>827</v>
      </c>
      <c r="F112" s="194">
        <v>7666230</v>
      </c>
      <c r="G112" s="194">
        <v>613298</v>
      </c>
      <c r="H112" s="195" t="s">
        <v>509</v>
      </c>
      <c r="I112" s="193" t="s">
        <v>11</v>
      </c>
      <c r="J112" s="193" t="s">
        <v>508</v>
      </c>
    </row>
    <row r="113" spans="2:10" outlineLevel="1" x14ac:dyDescent="0.25">
      <c r="B113" s="192">
        <v>45283</v>
      </c>
      <c r="C113" s="193" t="s">
        <v>824</v>
      </c>
      <c r="D113" s="193" t="s">
        <v>9</v>
      </c>
      <c r="E113" s="193" t="s">
        <v>825</v>
      </c>
      <c r="F113" s="194">
        <v>9236352</v>
      </c>
      <c r="G113" s="194">
        <v>738908</v>
      </c>
      <c r="H113" s="195" t="s">
        <v>509</v>
      </c>
      <c r="I113" s="193" t="s">
        <v>11</v>
      </c>
      <c r="J113" s="193" t="s">
        <v>508</v>
      </c>
    </row>
    <row r="114" spans="2:10" outlineLevel="1" x14ac:dyDescent="0.25">
      <c r="B114" s="192">
        <v>45283</v>
      </c>
      <c r="C114" s="193" t="s">
        <v>822</v>
      </c>
      <c r="D114" s="193" t="s">
        <v>9</v>
      </c>
      <c r="E114" s="193" t="s">
        <v>823</v>
      </c>
      <c r="F114" s="194">
        <v>9094628</v>
      </c>
      <c r="G114" s="194">
        <v>727570</v>
      </c>
      <c r="H114" s="195" t="s">
        <v>509</v>
      </c>
      <c r="I114" s="193" t="s">
        <v>11</v>
      </c>
      <c r="J114" s="193" t="s">
        <v>508</v>
      </c>
    </row>
    <row r="115" spans="2:10" outlineLevel="1" x14ac:dyDescent="0.25">
      <c r="B115" s="192">
        <v>45286</v>
      </c>
      <c r="C115" s="193" t="s">
        <v>836</v>
      </c>
      <c r="D115" s="193" t="s">
        <v>93</v>
      </c>
      <c r="E115" s="193" t="s">
        <v>837</v>
      </c>
      <c r="F115" s="194">
        <v>-690715</v>
      </c>
      <c r="G115" s="194">
        <v>-55257</v>
      </c>
      <c r="H115" s="195" t="s">
        <v>509</v>
      </c>
      <c r="I115" s="193" t="s">
        <v>11</v>
      </c>
      <c r="J115" s="193" t="s">
        <v>508</v>
      </c>
    </row>
    <row r="116" spans="2:10" outlineLevel="1" x14ac:dyDescent="0.25">
      <c r="B116" s="192">
        <v>45286</v>
      </c>
      <c r="C116" s="193" t="s">
        <v>838</v>
      </c>
      <c r="D116" s="193" t="s">
        <v>93</v>
      </c>
      <c r="E116" s="193" t="s">
        <v>839</v>
      </c>
      <c r="F116" s="194">
        <v>-646147</v>
      </c>
      <c r="G116" s="194">
        <v>-51692</v>
      </c>
      <c r="H116" s="195" t="s">
        <v>509</v>
      </c>
      <c r="I116" s="193" t="s">
        <v>11</v>
      </c>
      <c r="J116" s="193" t="s">
        <v>508</v>
      </c>
    </row>
    <row r="117" spans="2:10" outlineLevel="1" x14ac:dyDescent="0.25">
      <c r="B117" s="192">
        <v>45290</v>
      </c>
      <c r="C117" s="193" t="s">
        <v>820</v>
      </c>
      <c r="D117" s="193" t="s">
        <v>9</v>
      </c>
      <c r="E117" s="193" t="s">
        <v>821</v>
      </c>
      <c r="F117" s="194">
        <v>8351006</v>
      </c>
      <c r="G117" s="194">
        <v>668080</v>
      </c>
      <c r="H117" s="195" t="s">
        <v>509</v>
      </c>
      <c r="I117" s="193" t="s">
        <v>11</v>
      </c>
      <c r="J117" s="193" t="s">
        <v>508</v>
      </c>
    </row>
    <row r="118" spans="2:10" outlineLevel="1" x14ac:dyDescent="0.25">
      <c r="B118" s="192">
        <v>45290</v>
      </c>
      <c r="C118" s="193" t="s">
        <v>818</v>
      </c>
      <c r="D118" s="193" t="s">
        <v>9</v>
      </c>
      <c r="E118" s="193" t="s">
        <v>819</v>
      </c>
      <c r="F118" s="194">
        <v>12422544</v>
      </c>
      <c r="G118" s="194">
        <v>993804</v>
      </c>
      <c r="H118" s="195" t="s">
        <v>509</v>
      </c>
      <c r="I118" s="193" t="s">
        <v>11</v>
      </c>
      <c r="J118" s="193" t="s">
        <v>508</v>
      </c>
    </row>
    <row r="119" spans="2:10" x14ac:dyDescent="0.25">
      <c r="B119" s="197" t="s">
        <v>937</v>
      </c>
      <c r="F119" s="191">
        <f>SUM(F4:F118)</f>
        <v>838518984</v>
      </c>
      <c r="G119" s="191">
        <v>66003695</v>
      </c>
    </row>
    <row r="120" spans="2:10" x14ac:dyDescent="0.25">
      <c r="F120" s="196">
        <v>838518983</v>
      </c>
    </row>
    <row r="121" spans="2:10" x14ac:dyDescent="0.25">
      <c r="F121" s="196">
        <f>F120-F119</f>
        <v>-1</v>
      </c>
    </row>
  </sheetData>
  <autoFilter ref="B3:J121"/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1"/>
  <sheetViews>
    <sheetView zoomScaleNormal="100" workbookViewId="0">
      <selection activeCell="L16" sqref="L16"/>
    </sheetView>
  </sheetViews>
  <sheetFormatPr defaultColWidth="9.140625" defaultRowHeight="15" outlineLevelRow="1" x14ac:dyDescent="0.25"/>
  <cols>
    <col min="1" max="1" width="1.42578125" style="169" customWidth="1"/>
    <col min="2" max="2" width="14.28515625" style="173" customWidth="1"/>
    <col min="3" max="4" width="11.42578125" style="169" customWidth="1"/>
    <col min="5" max="5" width="30.85546875" style="169" customWidth="1"/>
    <col min="6" max="6" width="17.140625" style="180" customWidth="1"/>
    <col min="7" max="7" width="11.42578125" style="169" hidden="1" customWidth="1"/>
    <col min="8" max="8" width="15.7109375" style="180" customWidth="1"/>
    <col min="9" max="9" width="50" style="169" hidden="1" customWidth="1"/>
    <col min="10" max="10" width="21.42578125" style="169" hidden="1" customWidth="1"/>
    <col min="11" max="16384" width="9.140625" style="169"/>
  </cols>
  <sheetData>
    <row r="1" spans="1:10" ht="18.75" x14ac:dyDescent="0.3">
      <c r="A1" s="212" t="s">
        <v>497</v>
      </c>
      <c r="B1" s="212"/>
      <c r="C1" s="212"/>
      <c r="D1" s="212"/>
      <c r="E1" s="212"/>
      <c r="F1" s="212"/>
      <c r="G1" s="212"/>
      <c r="H1" s="212"/>
      <c r="I1" s="212"/>
    </row>
    <row r="2" spans="1:10" x14ac:dyDescent="0.25">
      <c r="A2" s="213" t="s">
        <v>877</v>
      </c>
      <c r="B2" s="213"/>
      <c r="C2" s="213"/>
      <c r="D2" s="213"/>
      <c r="E2" s="213"/>
      <c r="F2" s="213"/>
      <c r="G2" s="213"/>
      <c r="H2" s="213"/>
      <c r="I2" s="213"/>
    </row>
    <row r="3" spans="1:10" ht="24.75" customHeight="1" x14ac:dyDescent="0.25">
      <c r="B3" s="170" t="s">
        <v>499</v>
      </c>
      <c r="C3" s="171" t="s">
        <v>2</v>
      </c>
      <c r="D3" s="171" t="s">
        <v>500</v>
      </c>
      <c r="E3" s="171" t="s">
        <v>134</v>
      </c>
      <c r="F3" s="172" t="s">
        <v>503</v>
      </c>
      <c r="G3" s="171" t="s">
        <v>504</v>
      </c>
      <c r="H3" s="172" t="s">
        <v>6</v>
      </c>
      <c r="I3" s="171" t="s">
        <v>501</v>
      </c>
      <c r="J3" s="171" t="s">
        <v>502</v>
      </c>
    </row>
    <row r="4" spans="1:10" outlineLevel="1" x14ac:dyDescent="0.25">
      <c r="B4" s="175">
        <v>45230</v>
      </c>
      <c r="C4" s="176" t="s">
        <v>673</v>
      </c>
      <c r="D4" s="176" t="s">
        <v>9</v>
      </c>
      <c r="E4" s="176" t="s">
        <v>674</v>
      </c>
      <c r="F4" s="177">
        <v>9117214</v>
      </c>
      <c r="G4" s="178" t="s">
        <v>509</v>
      </c>
      <c r="H4" s="177">
        <v>729377</v>
      </c>
      <c r="I4" s="176" t="s">
        <v>11</v>
      </c>
      <c r="J4" s="176" t="s">
        <v>508</v>
      </c>
    </row>
    <row r="5" spans="1:10" outlineLevel="1" x14ac:dyDescent="0.25">
      <c r="B5" s="175">
        <v>45234</v>
      </c>
      <c r="C5" s="176" t="s">
        <v>744</v>
      </c>
      <c r="D5" s="176" t="s">
        <v>9</v>
      </c>
      <c r="E5" s="176" t="s">
        <v>878</v>
      </c>
      <c r="F5" s="177">
        <v>7624644</v>
      </c>
      <c r="G5" s="178" t="s">
        <v>509</v>
      </c>
      <c r="H5" s="177">
        <v>609972</v>
      </c>
      <c r="I5" s="176" t="s">
        <v>11</v>
      </c>
      <c r="J5" s="176" t="s">
        <v>508</v>
      </c>
    </row>
    <row r="6" spans="1:10" outlineLevel="1" x14ac:dyDescent="0.25">
      <c r="B6" s="175">
        <v>45241</v>
      </c>
      <c r="C6" s="176" t="s">
        <v>748</v>
      </c>
      <c r="D6" s="176" t="s">
        <v>9</v>
      </c>
      <c r="E6" s="176" t="s">
        <v>879</v>
      </c>
      <c r="F6" s="177">
        <v>7966938</v>
      </c>
      <c r="G6" s="178" t="s">
        <v>509</v>
      </c>
      <c r="H6" s="177">
        <v>637355</v>
      </c>
      <c r="I6" s="176" t="s">
        <v>11</v>
      </c>
      <c r="J6" s="176" t="s">
        <v>508</v>
      </c>
    </row>
    <row r="7" spans="1:10" outlineLevel="1" x14ac:dyDescent="0.25">
      <c r="B7" s="175">
        <v>45248</v>
      </c>
      <c r="C7" s="176" t="s">
        <v>751</v>
      </c>
      <c r="D7" s="176" t="s">
        <v>9</v>
      </c>
      <c r="E7" s="176" t="s">
        <v>880</v>
      </c>
      <c r="F7" s="177">
        <v>9983748</v>
      </c>
      <c r="G7" s="178" t="s">
        <v>509</v>
      </c>
      <c r="H7" s="177">
        <v>798700</v>
      </c>
      <c r="I7" s="176" t="s">
        <v>11</v>
      </c>
      <c r="J7" s="176" t="s">
        <v>508</v>
      </c>
    </row>
    <row r="8" spans="1:10" outlineLevel="1" x14ac:dyDescent="0.25">
      <c r="B8" s="175">
        <v>45248</v>
      </c>
      <c r="C8" s="176" t="s">
        <v>754</v>
      </c>
      <c r="D8" s="176" t="s">
        <v>9</v>
      </c>
      <c r="E8" s="176" t="s">
        <v>881</v>
      </c>
      <c r="F8" s="177">
        <v>6427244</v>
      </c>
      <c r="G8" s="178" t="s">
        <v>509</v>
      </c>
      <c r="H8" s="177">
        <v>514180</v>
      </c>
      <c r="I8" s="176" t="s">
        <v>11</v>
      </c>
      <c r="J8" s="176" t="s">
        <v>508</v>
      </c>
    </row>
    <row r="9" spans="1:10" outlineLevel="1" x14ac:dyDescent="0.25">
      <c r="B9" s="175">
        <v>45255</v>
      </c>
      <c r="C9" s="176" t="s">
        <v>756</v>
      </c>
      <c r="D9" s="176" t="s">
        <v>9</v>
      </c>
      <c r="E9" s="176" t="s">
        <v>882</v>
      </c>
      <c r="F9" s="177">
        <v>11534764</v>
      </c>
      <c r="G9" s="178" t="s">
        <v>509</v>
      </c>
      <c r="H9" s="177">
        <v>922781</v>
      </c>
      <c r="I9" s="176" t="s">
        <v>11</v>
      </c>
      <c r="J9" s="176" t="s">
        <v>508</v>
      </c>
    </row>
    <row r="10" spans="1:10" outlineLevel="1" x14ac:dyDescent="0.25">
      <c r="B10" s="175">
        <v>45255</v>
      </c>
      <c r="C10" s="176" t="s">
        <v>759</v>
      </c>
      <c r="D10" s="176" t="s">
        <v>9</v>
      </c>
      <c r="E10" s="176" t="s">
        <v>883</v>
      </c>
      <c r="F10" s="177">
        <v>7936404</v>
      </c>
      <c r="G10" s="178" t="s">
        <v>509</v>
      </c>
      <c r="H10" s="177">
        <v>634912</v>
      </c>
      <c r="I10" s="176" t="s">
        <v>11</v>
      </c>
      <c r="J10" s="176" t="s">
        <v>508</v>
      </c>
    </row>
    <row r="11" spans="1:10" outlineLevel="1" x14ac:dyDescent="0.25">
      <c r="B11" s="175">
        <v>45255</v>
      </c>
      <c r="C11" s="176" t="s">
        <v>761</v>
      </c>
      <c r="D11" s="176" t="s">
        <v>9</v>
      </c>
      <c r="E11" s="176" t="s">
        <v>884</v>
      </c>
      <c r="F11" s="177">
        <v>10549386</v>
      </c>
      <c r="G11" s="178" t="s">
        <v>509</v>
      </c>
      <c r="H11" s="177">
        <v>843951</v>
      </c>
      <c r="I11" s="176" t="s">
        <v>11</v>
      </c>
      <c r="J11" s="176" t="s">
        <v>508</v>
      </c>
    </row>
    <row r="12" spans="1:10" outlineLevel="1" x14ac:dyDescent="0.25">
      <c r="B12" s="175">
        <v>45260</v>
      </c>
      <c r="C12" s="176" t="s">
        <v>763</v>
      </c>
      <c r="D12" s="176" t="s">
        <v>9</v>
      </c>
      <c r="E12" s="176" t="s">
        <v>885</v>
      </c>
      <c r="F12" s="177">
        <v>10550456</v>
      </c>
      <c r="G12" s="178" t="s">
        <v>509</v>
      </c>
      <c r="H12" s="177">
        <v>844036</v>
      </c>
      <c r="I12" s="176" t="s">
        <v>11</v>
      </c>
      <c r="J12" s="176" t="s">
        <v>508</v>
      </c>
    </row>
    <row r="13" spans="1:10" outlineLevel="1" x14ac:dyDescent="0.25">
      <c r="B13" s="175">
        <v>45262</v>
      </c>
      <c r="C13" s="176" t="s">
        <v>834</v>
      </c>
      <c r="D13" s="176" t="s">
        <v>9</v>
      </c>
      <c r="E13" s="176" t="s">
        <v>835</v>
      </c>
      <c r="F13" s="177">
        <v>6526606</v>
      </c>
      <c r="G13" s="178" t="s">
        <v>509</v>
      </c>
      <c r="H13" s="177">
        <v>522128</v>
      </c>
      <c r="I13" s="176" t="s">
        <v>11</v>
      </c>
      <c r="J13" s="176" t="s">
        <v>508</v>
      </c>
    </row>
    <row r="14" spans="1:10" outlineLevel="1" x14ac:dyDescent="0.25">
      <c r="B14" s="175">
        <v>45269</v>
      </c>
      <c r="C14" s="176" t="s">
        <v>832</v>
      </c>
      <c r="D14" s="176" t="s">
        <v>9</v>
      </c>
      <c r="E14" s="176" t="s">
        <v>833</v>
      </c>
      <c r="F14" s="177">
        <v>7277212</v>
      </c>
      <c r="G14" s="178" t="s">
        <v>509</v>
      </c>
      <c r="H14" s="177">
        <v>582177</v>
      </c>
      <c r="I14" s="176" t="s">
        <v>11</v>
      </c>
      <c r="J14" s="176" t="s">
        <v>508</v>
      </c>
    </row>
    <row r="15" spans="1:10" outlineLevel="1" x14ac:dyDescent="0.25">
      <c r="B15" s="175">
        <v>45269</v>
      </c>
      <c r="C15" s="176" t="s">
        <v>830</v>
      </c>
      <c r="D15" s="176" t="s">
        <v>9</v>
      </c>
      <c r="E15" s="176" t="s">
        <v>831</v>
      </c>
      <c r="F15" s="177">
        <v>10825074</v>
      </c>
      <c r="G15" s="178" t="s">
        <v>509</v>
      </c>
      <c r="H15" s="177">
        <v>866006</v>
      </c>
      <c r="I15" s="176" t="s">
        <v>11</v>
      </c>
      <c r="J15" s="176" t="s">
        <v>508</v>
      </c>
    </row>
    <row r="16" spans="1:10" outlineLevel="1" x14ac:dyDescent="0.25">
      <c r="B16" s="175">
        <v>45276</v>
      </c>
      <c r="C16" s="176" t="s">
        <v>828</v>
      </c>
      <c r="D16" s="176" t="s">
        <v>9</v>
      </c>
      <c r="E16" s="176" t="s">
        <v>829</v>
      </c>
      <c r="F16" s="177">
        <v>9417816</v>
      </c>
      <c r="G16" s="178" t="s">
        <v>509</v>
      </c>
      <c r="H16" s="177">
        <v>753425</v>
      </c>
      <c r="I16" s="176" t="s">
        <v>11</v>
      </c>
      <c r="J16" s="176" t="s">
        <v>508</v>
      </c>
    </row>
    <row r="17" spans="2:10" outlineLevel="1" x14ac:dyDescent="0.25">
      <c r="B17" s="175">
        <v>45276</v>
      </c>
      <c r="C17" s="176" t="s">
        <v>826</v>
      </c>
      <c r="D17" s="176" t="s">
        <v>9</v>
      </c>
      <c r="E17" s="176" t="s">
        <v>827</v>
      </c>
      <c r="F17" s="177">
        <v>7666230</v>
      </c>
      <c r="G17" s="178" t="s">
        <v>509</v>
      </c>
      <c r="H17" s="177">
        <v>613298</v>
      </c>
      <c r="I17" s="176" t="s">
        <v>11</v>
      </c>
      <c r="J17" s="176" t="s">
        <v>508</v>
      </c>
    </row>
    <row r="18" spans="2:10" outlineLevel="1" x14ac:dyDescent="0.25">
      <c r="B18" s="175">
        <v>45283</v>
      </c>
      <c r="C18" s="176" t="s">
        <v>824</v>
      </c>
      <c r="D18" s="176" t="s">
        <v>9</v>
      </c>
      <c r="E18" s="176" t="s">
        <v>825</v>
      </c>
      <c r="F18" s="177">
        <v>9236352</v>
      </c>
      <c r="G18" s="178" t="s">
        <v>509</v>
      </c>
      <c r="H18" s="177">
        <v>738908</v>
      </c>
      <c r="I18" s="176" t="s">
        <v>11</v>
      </c>
      <c r="J18" s="176" t="s">
        <v>508</v>
      </c>
    </row>
    <row r="19" spans="2:10" outlineLevel="1" x14ac:dyDescent="0.25">
      <c r="B19" s="175">
        <v>45283</v>
      </c>
      <c r="C19" s="176" t="s">
        <v>822</v>
      </c>
      <c r="D19" s="176" t="s">
        <v>9</v>
      </c>
      <c r="E19" s="176" t="s">
        <v>823</v>
      </c>
      <c r="F19" s="177">
        <v>9094628</v>
      </c>
      <c r="G19" s="178" t="s">
        <v>509</v>
      </c>
      <c r="H19" s="177">
        <v>727570</v>
      </c>
      <c r="I19" s="176" t="s">
        <v>11</v>
      </c>
      <c r="J19" s="176" t="s">
        <v>508</v>
      </c>
    </row>
    <row r="20" spans="2:10" outlineLevel="1" x14ac:dyDescent="0.25">
      <c r="B20" s="175">
        <v>45290</v>
      </c>
      <c r="C20" s="176" t="s">
        <v>820</v>
      </c>
      <c r="D20" s="176" t="s">
        <v>9</v>
      </c>
      <c r="E20" s="176" t="s">
        <v>821</v>
      </c>
      <c r="F20" s="177">
        <v>8351006</v>
      </c>
      <c r="G20" s="178" t="s">
        <v>509</v>
      </c>
      <c r="H20" s="177">
        <v>668080</v>
      </c>
      <c r="I20" s="176" t="s">
        <v>11</v>
      </c>
      <c r="J20" s="176" t="s">
        <v>508</v>
      </c>
    </row>
    <row r="21" spans="2:10" outlineLevel="1" x14ac:dyDescent="0.25">
      <c r="B21" s="175">
        <v>45290</v>
      </c>
      <c r="C21" s="176" t="s">
        <v>818</v>
      </c>
      <c r="D21" s="176" t="s">
        <v>9</v>
      </c>
      <c r="E21" s="176" t="s">
        <v>819</v>
      </c>
      <c r="F21" s="177">
        <v>12422544</v>
      </c>
      <c r="G21" s="178" t="s">
        <v>509</v>
      </c>
      <c r="H21" s="177">
        <v>993804</v>
      </c>
      <c r="I21" s="176" t="s">
        <v>11</v>
      </c>
      <c r="J21" s="176" t="s">
        <v>508</v>
      </c>
    </row>
    <row r="22" spans="2:10" x14ac:dyDescent="0.25">
      <c r="B22" s="179"/>
      <c r="F22" s="174">
        <v>873450868</v>
      </c>
      <c r="H22" s="174">
        <v>77601086</v>
      </c>
    </row>
    <row r="74" spans="3:3" x14ac:dyDescent="0.25">
      <c r="C74" s="169" t="s">
        <v>121</v>
      </c>
    </row>
    <row r="75" spans="3:3" x14ac:dyDescent="0.25">
      <c r="C75" s="169" t="s">
        <v>123</v>
      </c>
    </row>
    <row r="76" spans="3:3" x14ac:dyDescent="0.25">
      <c r="C76" s="169" t="s">
        <v>506</v>
      </c>
    </row>
    <row r="77" spans="3:3" x14ac:dyDescent="0.25">
      <c r="C77" s="169" t="s">
        <v>510</v>
      </c>
    </row>
    <row r="78" spans="3:3" x14ac:dyDescent="0.25">
      <c r="C78" s="169" t="s">
        <v>512</v>
      </c>
    </row>
    <row r="79" spans="3:3" x14ac:dyDescent="0.25">
      <c r="C79" s="169" t="s">
        <v>514</v>
      </c>
    </row>
    <row r="80" spans="3:3" x14ac:dyDescent="0.25">
      <c r="C80" s="169" t="s">
        <v>516</v>
      </c>
    </row>
    <row r="81" spans="3:3" x14ac:dyDescent="0.25">
      <c r="C81" s="169" t="s">
        <v>518</v>
      </c>
    </row>
    <row r="82" spans="3:3" x14ac:dyDescent="0.25">
      <c r="C82" s="169" t="s">
        <v>520</v>
      </c>
    </row>
    <row r="83" spans="3:3" x14ac:dyDescent="0.25">
      <c r="C83" s="169" t="s">
        <v>522</v>
      </c>
    </row>
    <row r="84" spans="3:3" x14ac:dyDescent="0.25">
      <c r="C84" s="169" t="s">
        <v>524</v>
      </c>
    </row>
    <row r="85" spans="3:3" x14ac:dyDescent="0.25">
      <c r="C85" s="169" t="s">
        <v>607</v>
      </c>
    </row>
    <row r="86" spans="3:3" x14ac:dyDescent="0.25">
      <c r="C86" s="169" t="s">
        <v>609</v>
      </c>
    </row>
    <row r="87" spans="3:3" x14ac:dyDescent="0.25">
      <c r="C87" s="169" t="s">
        <v>611</v>
      </c>
    </row>
    <row r="88" spans="3:3" x14ac:dyDescent="0.25">
      <c r="C88" s="169" t="s">
        <v>613</v>
      </c>
    </row>
    <row r="89" spans="3:3" x14ac:dyDescent="0.25">
      <c r="C89" s="169" t="s">
        <v>615</v>
      </c>
    </row>
    <row r="90" spans="3:3" x14ac:dyDescent="0.25">
      <c r="C90" s="169" t="s">
        <v>617</v>
      </c>
    </row>
    <row r="92" spans="3:3" x14ac:dyDescent="0.25">
      <c r="C92" s="169" t="s">
        <v>619</v>
      </c>
    </row>
    <row r="93" spans="3:3" x14ac:dyDescent="0.25">
      <c r="C93" s="169" t="s">
        <v>630</v>
      </c>
    </row>
    <row r="94" spans="3:3" x14ac:dyDescent="0.25">
      <c r="C94" s="169" t="s">
        <v>632</v>
      </c>
    </row>
    <row r="95" spans="3:3" x14ac:dyDescent="0.25">
      <c r="C95" s="169" t="s">
        <v>634</v>
      </c>
    </row>
    <row r="96" spans="3:3" x14ac:dyDescent="0.25">
      <c r="C96" s="169" t="s">
        <v>621</v>
      </c>
    </row>
    <row r="97" spans="3:3" x14ac:dyDescent="0.25">
      <c r="C97" s="169" t="s">
        <v>636</v>
      </c>
    </row>
    <row r="98" spans="3:3" x14ac:dyDescent="0.25">
      <c r="C98" s="169" t="s">
        <v>638</v>
      </c>
    </row>
    <row r="99" spans="3:3" x14ac:dyDescent="0.25">
      <c r="C99" s="169" t="s">
        <v>640</v>
      </c>
    </row>
    <row r="100" spans="3:3" x14ac:dyDescent="0.25">
      <c r="C100" s="169" t="s">
        <v>642</v>
      </c>
    </row>
    <row r="101" spans="3:3" x14ac:dyDescent="0.25">
      <c r="C101" s="169" t="s">
        <v>644</v>
      </c>
    </row>
    <row r="102" spans="3:3" x14ac:dyDescent="0.25">
      <c r="C102" s="169" t="s">
        <v>646</v>
      </c>
    </row>
    <row r="104" spans="3:3" x14ac:dyDescent="0.25">
      <c r="C104" s="169" t="s">
        <v>657</v>
      </c>
    </row>
    <row r="105" spans="3:3" x14ac:dyDescent="0.25">
      <c r="C105" s="169" t="s">
        <v>659</v>
      </c>
    </row>
    <row r="106" spans="3:3" x14ac:dyDescent="0.25">
      <c r="C106" s="169" t="s">
        <v>661</v>
      </c>
    </row>
    <row r="107" spans="3:3" x14ac:dyDescent="0.25">
      <c r="C107" s="169" t="s">
        <v>663</v>
      </c>
    </row>
    <row r="108" spans="3:3" x14ac:dyDescent="0.25">
      <c r="C108" s="169" t="s">
        <v>665</v>
      </c>
    </row>
    <row r="109" spans="3:3" x14ac:dyDescent="0.25">
      <c r="C109" s="169" t="s">
        <v>667</v>
      </c>
    </row>
    <row r="110" spans="3:3" x14ac:dyDescent="0.25">
      <c r="C110" s="169" t="s">
        <v>669</v>
      </c>
    </row>
    <row r="111" spans="3:3" x14ac:dyDescent="0.25">
      <c r="C111" s="169" t="s">
        <v>671</v>
      </c>
    </row>
  </sheetData>
  <mergeCells count="2">
    <mergeCell ref="A1:I1"/>
    <mergeCell ref="A2:I2"/>
  </mergeCells>
  <conditionalFormatting sqref="C1:C1048576">
    <cfRule type="duplicateValues" dxfId="18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7"/>
  <sheetViews>
    <sheetView workbookViewId="0">
      <pane ySplit="2" topLeftCell="A3" activePane="bottomLeft" state="frozen"/>
      <selection pane="bottomLeft" activeCell="F6" sqref="F6"/>
    </sheetView>
  </sheetViews>
  <sheetFormatPr defaultColWidth="9.140625" defaultRowHeight="15.75" x14ac:dyDescent="0.25"/>
  <cols>
    <col min="1" max="1" width="8.28515625" style="146" customWidth="1"/>
    <col min="2" max="2" width="10.42578125" style="146" customWidth="1"/>
    <col min="3" max="3" width="14.7109375" style="146" customWidth="1"/>
    <col min="4" max="4" width="10" style="146" customWidth="1"/>
    <col min="5" max="5" width="7.85546875" style="146" customWidth="1"/>
    <col min="6" max="6" width="28.140625" style="146" customWidth="1"/>
    <col min="7" max="7" width="9" style="146" customWidth="1"/>
    <col min="8" max="8" width="15" style="146" customWidth="1"/>
    <col min="9" max="9" width="14.42578125" style="146" customWidth="1"/>
    <col min="10" max="10" width="19.140625" style="146" customWidth="1"/>
    <col min="11" max="11" width="11.7109375" style="146" customWidth="1"/>
    <col min="12" max="16384" width="9.140625" style="147"/>
  </cols>
  <sheetData>
    <row r="1" spans="1:11" x14ac:dyDescent="0.25">
      <c r="A1" s="214">
        <v>45281</v>
      </c>
      <c r="B1" s="215"/>
    </row>
    <row r="2" spans="1:11" s="146" customFormat="1" ht="17.25" x14ac:dyDescent="0.25">
      <c r="A2" s="148" t="s">
        <v>179</v>
      </c>
      <c r="B2" s="148" t="s">
        <v>180</v>
      </c>
      <c r="C2" s="148" t="s">
        <v>181</v>
      </c>
      <c r="D2" s="148" t="s">
        <v>182</v>
      </c>
      <c r="E2" s="148" t="s">
        <v>183</v>
      </c>
      <c r="F2" s="148" t="s">
        <v>184</v>
      </c>
      <c r="G2" s="149" t="s">
        <v>185</v>
      </c>
      <c r="H2" s="150" t="s">
        <v>186</v>
      </c>
      <c r="I2" s="151" t="s">
        <v>187</v>
      </c>
      <c r="J2" s="152" t="s">
        <v>188</v>
      </c>
      <c r="K2" s="152" t="s">
        <v>189</v>
      </c>
    </row>
    <row r="3" spans="1:11" ht="17.25" x14ac:dyDescent="0.25">
      <c r="A3" s="153"/>
      <c r="B3" s="153"/>
      <c r="C3" s="153"/>
      <c r="D3" s="153"/>
      <c r="E3" s="153"/>
      <c r="F3" s="154" t="s">
        <v>190</v>
      </c>
      <c r="G3" s="155"/>
      <c r="H3" s="156"/>
      <c r="I3" s="157"/>
      <c r="J3" s="158"/>
      <c r="K3" s="158"/>
    </row>
    <row r="4" spans="1:11" x14ac:dyDescent="0.25">
      <c r="A4" s="159" t="s">
        <v>766</v>
      </c>
      <c r="B4" s="160" t="s">
        <v>844</v>
      </c>
      <c r="C4" s="161" t="s">
        <v>845</v>
      </c>
      <c r="D4" s="160" t="s">
        <v>209</v>
      </c>
      <c r="E4" s="161" t="s">
        <v>195</v>
      </c>
      <c r="F4" s="161" t="s">
        <v>846</v>
      </c>
      <c r="G4" s="161" t="s">
        <v>197</v>
      </c>
      <c r="H4" s="162">
        <v>-22485162</v>
      </c>
      <c r="I4" s="162">
        <v>0</v>
      </c>
      <c r="J4" s="161" t="s">
        <v>847</v>
      </c>
      <c r="K4" s="160" t="s">
        <v>844</v>
      </c>
    </row>
    <row r="5" spans="1:11" x14ac:dyDescent="0.25">
      <c r="A5" s="159" t="s">
        <v>766</v>
      </c>
      <c r="B5" s="160" t="s">
        <v>764</v>
      </c>
      <c r="C5" s="161" t="s">
        <v>848</v>
      </c>
      <c r="D5" s="160" t="s">
        <v>209</v>
      </c>
      <c r="E5" s="161" t="s">
        <v>195</v>
      </c>
      <c r="F5" s="161" t="s">
        <v>849</v>
      </c>
      <c r="G5" s="161" t="s">
        <v>197</v>
      </c>
      <c r="H5" s="162">
        <v>-8431936</v>
      </c>
      <c r="I5" s="162">
        <v>0</v>
      </c>
      <c r="J5" s="161" t="s">
        <v>850</v>
      </c>
      <c r="K5" s="160" t="s">
        <v>851</v>
      </c>
    </row>
    <row r="6" spans="1:11" x14ac:dyDescent="0.25">
      <c r="A6" s="159" t="s">
        <v>766</v>
      </c>
      <c r="B6" s="160" t="s">
        <v>769</v>
      </c>
      <c r="C6" s="161" t="s">
        <v>852</v>
      </c>
      <c r="D6" s="160" t="s">
        <v>757</v>
      </c>
      <c r="E6" s="161" t="s">
        <v>195</v>
      </c>
      <c r="F6" s="161" t="s">
        <v>853</v>
      </c>
      <c r="G6" s="161" t="s">
        <v>242</v>
      </c>
      <c r="H6" s="162">
        <v>-802951</v>
      </c>
      <c r="I6" s="162">
        <v>0</v>
      </c>
      <c r="J6" s="161" t="s">
        <v>854</v>
      </c>
      <c r="K6" s="160" t="s">
        <v>769</v>
      </c>
    </row>
    <row r="7" spans="1:11" x14ac:dyDescent="0.25">
      <c r="A7" s="159" t="s">
        <v>855</v>
      </c>
      <c r="B7" s="160" t="s">
        <v>856</v>
      </c>
      <c r="C7" s="161" t="s">
        <v>857</v>
      </c>
      <c r="D7" s="160" t="s">
        <v>858</v>
      </c>
      <c r="E7" s="161" t="s">
        <v>195</v>
      </c>
      <c r="F7" s="161" t="s">
        <v>274</v>
      </c>
      <c r="G7" s="161" t="s">
        <v>275</v>
      </c>
      <c r="H7" s="162">
        <v>0</v>
      </c>
      <c r="I7" s="162">
        <v>6280390</v>
      </c>
      <c r="J7" s="161" t="s">
        <v>657</v>
      </c>
      <c r="K7" s="160" t="s">
        <v>859</v>
      </c>
    </row>
    <row r="8" spans="1:11" x14ac:dyDescent="0.25">
      <c r="A8" s="159" t="s">
        <v>855</v>
      </c>
      <c r="B8" s="160" t="s">
        <v>856</v>
      </c>
      <c r="C8" s="161" t="s">
        <v>860</v>
      </c>
      <c r="D8" s="160" t="s">
        <v>858</v>
      </c>
      <c r="E8" s="161" t="s">
        <v>195</v>
      </c>
      <c r="F8" s="161" t="s">
        <v>274</v>
      </c>
      <c r="G8" s="161" t="s">
        <v>275</v>
      </c>
      <c r="H8" s="162">
        <v>0</v>
      </c>
      <c r="I8" s="162">
        <v>12098445</v>
      </c>
      <c r="J8" s="161" t="s">
        <v>659</v>
      </c>
      <c r="K8" s="160" t="s">
        <v>859</v>
      </c>
    </row>
    <row r="9" spans="1:11" x14ac:dyDescent="0.25">
      <c r="A9" s="159" t="s">
        <v>855</v>
      </c>
      <c r="B9" s="160" t="s">
        <v>856</v>
      </c>
      <c r="C9" s="161" t="s">
        <v>861</v>
      </c>
      <c r="D9" s="160" t="s">
        <v>862</v>
      </c>
      <c r="E9" s="161" t="s">
        <v>195</v>
      </c>
      <c r="F9" s="161" t="s">
        <v>274</v>
      </c>
      <c r="G9" s="161" t="s">
        <v>275</v>
      </c>
      <c r="H9" s="162">
        <v>0</v>
      </c>
      <c r="I9" s="162">
        <v>7295610</v>
      </c>
      <c r="J9" s="161" t="s">
        <v>661</v>
      </c>
      <c r="K9" s="160" t="s">
        <v>863</v>
      </c>
    </row>
    <row r="10" spans="1:11" x14ac:dyDescent="0.25">
      <c r="A10" s="159" t="s">
        <v>855</v>
      </c>
      <c r="B10" s="160" t="s">
        <v>856</v>
      </c>
      <c r="C10" s="161" t="s">
        <v>864</v>
      </c>
      <c r="D10" s="160" t="s">
        <v>862</v>
      </c>
      <c r="E10" s="161" t="s">
        <v>195</v>
      </c>
      <c r="F10" s="161" t="s">
        <v>274</v>
      </c>
      <c r="G10" s="161" t="s">
        <v>275</v>
      </c>
      <c r="H10" s="162">
        <v>0</v>
      </c>
      <c r="I10" s="162">
        <v>7846297</v>
      </c>
      <c r="J10" s="161" t="s">
        <v>663</v>
      </c>
      <c r="K10" s="160" t="s">
        <v>863</v>
      </c>
    </row>
    <row r="11" spans="1:11" x14ac:dyDescent="0.25">
      <c r="A11" s="159" t="s">
        <v>855</v>
      </c>
      <c r="B11" s="160" t="s">
        <v>787</v>
      </c>
      <c r="C11" s="161" t="s">
        <v>865</v>
      </c>
      <c r="D11" s="160" t="s">
        <v>866</v>
      </c>
      <c r="E11" s="161" t="s">
        <v>195</v>
      </c>
      <c r="F11" s="161" t="s">
        <v>274</v>
      </c>
      <c r="G11" s="161" t="s">
        <v>275</v>
      </c>
      <c r="H11" s="162">
        <v>0</v>
      </c>
      <c r="I11" s="162">
        <v>7371620</v>
      </c>
      <c r="J11" s="161" t="s">
        <v>665</v>
      </c>
      <c r="K11" s="160" t="s">
        <v>867</v>
      </c>
    </row>
    <row r="12" spans="1:11" x14ac:dyDescent="0.25">
      <c r="A12" s="159" t="s">
        <v>855</v>
      </c>
      <c r="B12" s="160" t="s">
        <v>787</v>
      </c>
      <c r="C12" s="161" t="s">
        <v>868</v>
      </c>
      <c r="D12" s="160" t="s">
        <v>866</v>
      </c>
      <c r="E12" s="161" t="s">
        <v>195</v>
      </c>
      <c r="F12" s="161" t="s">
        <v>274</v>
      </c>
      <c r="G12" s="161" t="s">
        <v>275</v>
      </c>
      <c r="H12" s="162">
        <v>0</v>
      </c>
      <c r="I12" s="162">
        <v>12628930</v>
      </c>
      <c r="J12" s="161" t="s">
        <v>667</v>
      </c>
      <c r="K12" s="160" t="s">
        <v>867</v>
      </c>
    </row>
    <row r="13" spans="1:11" x14ac:dyDescent="0.25">
      <c r="A13" s="159" t="s">
        <v>855</v>
      </c>
      <c r="B13" s="160" t="s">
        <v>787</v>
      </c>
      <c r="C13" s="161" t="s">
        <v>869</v>
      </c>
      <c r="D13" s="160" t="s">
        <v>870</v>
      </c>
      <c r="E13" s="161" t="s">
        <v>195</v>
      </c>
      <c r="F13" s="161" t="s">
        <v>274</v>
      </c>
      <c r="G13" s="161" t="s">
        <v>275</v>
      </c>
      <c r="H13" s="162">
        <v>0</v>
      </c>
      <c r="I13" s="162">
        <v>6765962</v>
      </c>
      <c r="J13" s="161" t="s">
        <v>669</v>
      </c>
      <c r="K13" s="160" t="s">
        <v>871</v>
      </c>
    </row>
    <row r="14" spans="1:11" x14ac:dyDescent="0.25">
      <c r="A14" s="159" t="s">
        <v>855</v>
      </c>
      <c r="B14" s="160" t="s">
        <v>787</v>
      </c>
      <c r="C14" s="161" t="s">
        <v>872</v>
      </c>
      <c r="D14" s="160" t="s">
        <v>870</v>
      </c>
      <c r="E14" s="161" t="s">
        <v>195</v>
      </c>
      <c r="F14" s="161" t="s">
        <v>274</v>
      </c>
      <c r="G14" s="161" t="s">
        <v>275</v>
      </c>
      <c r="H14" s="162">
        <v>0</v>
      </c>
      <c r="I14" s="162">
        <v>8475510</v>
      </c>
      <c r="J14" s="161" t="s">
        <v>671</v>
      </c>
      <c r="K14" s="160" t="s">
        <v>871</v>
      </c>
    </row>
    <row r="15" spans="1:11" x14ac:dyDescent="0.25">
      <c r="A15" s="159"/>
      <c r="B15" s="160"/>
      <c r="C15" s="161"/>
      <c r="D15" s="160"/>
      <c r="E15" s="161"/>
      <c r="F15" s="161"/>
      <c r="G15" s="161"/>
      <c r="H15" s="162">
        <f>SUM(H4:H14)</f>
        <v>-31720049</v>
      </c>
      <c r="I15" s="162">
        <f>SUM(I4:I14)</f>
        <v>68762764</v>
      </c>
      <c r="J15" s="161"/>
      <c r="K15" s="160"/>
    </row>
    <row r="16" spans="1:11" x14ac:dyDescent="0.25">
      <c r="A16" s="159"/>
      <c r="B16" s="160"/>
      <c r="C16" s="161"/>
      <c r="D16" s="160"/>
      <c r="E16" s="161"/>
      <c r="F16" s="161"/>
      <c r="G16" s="161"/>
      <c r="H16" s="162"/>
      <c r="I16" s="162"/>
      <c r="J16" s="161"/>
      <c r="K16" s="160"/>
    </row>
    <row r="17" spans="1:11" x14ac:dyDescent="0.25">
      <c r="A17" s="159"/>
      <c r="B17" s="160"/>
      <c r="C17" s="161"/>
      <c r="D17" s="160"/>
      <c r="E17" s="161"/>
      <c r="F17" s="161"/>
      <c r="G17" s="161"/>
      <c r="H17" s="163">
        <f>SUBTOTAL(9,H7:H14)</f>
        <v>0</v>
      </c>
      <c r="I17" s="163">
        <f>I15+H15</f>
        <v>37042715</v>
      </c>
      <c r="J17" s="161"/>
      <c r="K17" s="160"/>
    </row>
  </sheetData>
  <autoFilter ref="A2:K2"/>
  <mergeCells count="1">
    <mergeCell ref="A1:B1"/>
  </mergeCells>
  <conditionalFormatting sqref="I2:J2">
    <cfRule type="expression" dxfId="17" priority="9">
      <formula>$J2="A"</formula>
    </cfRule>
  </conditionalFormatting>
  <conditionalFormatting sqref="I2:J2">
    <cfRule type="expression" dxfId="16" priority="10">
      <formula>$J2="P"</formula>
    </cfRule>
  </conditionalFormatting>
  <conditionalFormatting sqref="K2">
    <cfRule type="expression" dxfId="15" priority="7">
      <formula>$J2="A"</formula>
    </cfRule>
  </conditionalFormatting>
  <conditionalFormatting sqref="K2">
    <cfRule type="expression" dxfId="14" priority="8">
      <formula>$J2="P"</formula>
    </cfRule>
  </conditionalFormatting>
  <conditionalFormatting sqref="I3:J3">
    <cfRule type="expression" dxfId="13" priority="5">
      <formula>$J3="A"</formula>
    </cfRule>
  </conditionalFormatting>
  <conditionalFormatting sqref="I3:J3">
    <cfRule type="expression" dxfId="12" priority="6">
      <formula>$J3="P"</formula>
    </cfRule>
  </conditionalFormatting>
  <conditionalFormatting sqref="K3">
    <cfRule type="expression" dxfId="11" priority="3">
      <formula>$J3="A"</formula>
    </cfRule>
  </conditionalFormatting>
  <conditionalFormatting sqref="K3">
    <cfRule type="expression" dxfId="10" priority="4">
      <formula>$J3="P"</formula>
    </cfRule>
  </conditionalFormatting>
  <conditionalFormatting sqref="A4:K16">
    <cfRule type="expression" dxfId="9" priority="1">
      <formula>$B4="A"</formula>
    </cfRule>
  </conditionalFormatting>
  <conditionalFormatting sqref="A4:K16">
    <cfRule type="expression" dxfId="8" priority="2">
      <formula>$B4="P"</formula>
    </cfRule>
  </conditionalFormatting>
  <pageMargins left="0.4" right="0.3" top="0.6" bottom="0.6" header="0.3" footer="0.3"/>
  <pageSetup paperSize="9" scale="98" orientation="landscape" r:id="rId1"/>
  <headerFoot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H7" sqref="H7"/>
    </sheetView>
  </sheetViews>
  <sheetFormatPr defaultRowHeight="15" x14ac:dyDescent="0.25"/>
  <cols>
    <col min="1" max="1" width="8.85546875" customWidth="1"/>
    <col min="3" max="3" width="14.85546875" customWidth="1"/>
    <col min="6" max="6" width="23" customWidth="1"/>
    <col min="9" max="10" width="14.140625" customWidth="1"/>
    <col min="12" max="12" width="13.7109375" customWidth="1"/>
  </cols>
  <sheetData>
    <row r="1" spans="1:12" ht="15.75" x14ac:dyDescent="0.25">
      <c r="A1" s="216">
        <v>45251</v>
      </c>
      <c r="B1" s="217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7.25" x14ac:dyDescent="0.25">
      <c r="A2" s="84" t="s">
        <v>179</v>
      </c>
      <c r="B2" s="84" t="s">
        <v>180</v>
      </c>
      <c r="C2" s="84" t="s">
        <v>181</v>
      </c>
      <c r="D2" s="84" t="s">
        <v>182</v>
      </c>
      <c r="E2" s="84" t="s">
        <v>183</v>
      </c>
      <c r="F2" s="84" t="s">
        <v>184</v>
      </c>
      <c r="G2" s="107" t="s">
        <v>185</v>
      </c>
      <c r="H2" s="110"/>
      <c r="I2" s="108" t="s">
        <v>186</v>
      </c>
      <c r="J2" s="109" t="s">
        <v>187</v>
      </c>
      <c r="K2" s="88" t="s">
        <v>188</v>
      </c>
      <c r="L2" s="88" t="s">
        <v>189</v>
      </c>
    </row>
    <row r="3" spans="1:12" ht="17.25" x14ac:dyDescent="0.25">
      <c r="A3" s="89"/>
      <c r="B3" s="89"/>
      <c r="C3" s="89"/>
      <c r="D3" s="89"/>
      <c r="E3" s="89"/>
      <c r="F3" s="97" t="s">
        <v>190</v>
      </c>
      <c r="G3" s="110"/>
      <c r="H3" s="110"/>
      <c r="I3" s="111"/>
      <c r="J3" s="112"/>
      <c r="K3" s="93"/>
      <c r="L3" s="93"/>
    </row>
    <row r="4" spans="1:12" ht="15.75" x14ac:dyDescent="0.25">
      <c r="A4" s="113" t="s">
        <v>766</v>
      </c>
      <c r="B4" s="114" t="s">
        <v>767</v>
      </c>
      <c r="C4" s="115" t="s">
        <v>768</v>
      </c>
      <c r="D4" s="114" t="s">
        <v>769</v>
      </c>
      <c r="E4" s="116" t="s">
        <v>195</v>
      </c>
      <c r="F4" s="115" t="s">
        <v>770</v>
      </c>
      <c r="G4" s="115" t="s">
        <v>242</v>
      </c>
      <c r="H4" s="115">
        <f>+K4*1</f>
        <v>3186</v>
      </c>
      <c r="I4" s="118">
        <v>-134310</v>
      </c>
      <c r="J4" s="118">
        <v>0</v>
      </c>
      <c r="K4" s="115" t="s">
        <v>771</v>
      </c>
      <c r="L4" s="114" t="s">
        <v>767</v>
      </c>
    </row>
    <row r="5" spans="1:12" ht="15.75" x14ac:dyDescent="0.25">
      <c r="A5" s="113" t="s">
        <v>766</v>
      </c>
      <c r="B5" s="114" t="s">
        <v>767</v>
      </c>
      <c r="C5" s="115" t="s">
        <v>772</v>
      </c>
      <c r="D5" s="114" t="s">
        <v>769</v>
      </c>
      <c r="E5" s="115" t="s">
        <v>195</v>
      </c>
      <c r="F5" s="115" t="s">
        <v>773</v>
      </c>
      <c r="G5" s="115" t="s">
        <v>242</v>
      </c>
      <c r="H5" s="115">
        <f t="shared" ref="H5:H17" si="0">+K5*1</f>
        <v>3187</v>
      </c>
      <c r="I5" s="118">
        <v>-2098083</v>
      </c>
      <c r="J5" s="118">
        <v>0</v>
      </c>
      <c r="K5" s="115" t="s">
        <v>774</v>
      </c>
      <c r="L5" s="114" t="s">
        <v>767</v>
      </c>
    </row>
    <row r="6" spans="1:12" ht="15.75" x14ac:dyDescent="0.25">
      <c r="A6" s="113" t="s">
        <v>766</v>
      </c>
      <c r="B6" s="114" t="s">
        <v>767</v>
      </c>
      <c r="C6" s="115" t="s">
        <v>775</v>
      </c>
      <c r="D6" s="114" t="s">
        <v>769</v>
      </c>
      <c r="E6" s="115" t="s">
        <v>195</v>
      </c>
      <c r="F6" s="115" t="s">
        <v>776</v>
      </c>
      <c r="G6" s="115" t="s">
        <v>242</v>
      </c>
      <c r="H6" s="115">
        <f t="shared" si="0"/>
        <v>3188</v>
      </c>
      <c r="I6" s="118">
        <v>-698029</v>
      </c>
      <c r="J6" s="118">
        <v>0</v>
      </c>
      <c r="K6" s="115" t="s">
        <v>777</v>
      </c>
      <c r="L6" s="114" t="s">
        <v>767</v>
      </c>
    </row>
    <row r="7" spans="1:12" ht="15.75" x14ac:dyDescent="0.25">
      <c r="A7" s="113" t="s">
        <v>677</v>
      </c>
      <c r="B7" s="114" t="s">
        <v>716</v>
      </c>
      <c r="C7" s="115" t="s">
        <v>778</v>
      </c>
      <c r="D7" s="114" t="s">
        <v>779</v>
      </c>
      <c r="E7" s="115" t="s">
        <v>195</v>
      </c>
      <c r="F7" s="115" t="s">
        <v>274</v>
      </c>
      <c r="G7" s="115" t="s">
        <v>275</v>
      </c>
      <c r="H7" s="115">
        <f t="shared" si="0"/>
        <v>53121</v>
      </c>
      <c r="I7" s="118">
        <v>0</v>
      </c>
      <c r="J7" s="118">
        <v>24371966</v>
      </c>
      <c r="K7" s="115" t="s">
        <v>619</v>
      </c>
      <c r="L7" s="114" t="s">
        <v>716</v>
      </c>
    </row>
    <row r="8" spans="1:12" ht="15.75" x14ac:dyDescent="0.25">
      <c r="A8" s="113" t="s">
        <v>690</v>
      </c>
      <c r="B8" s="114" t="s">
        <v>780</v>
      </c>
      <c r="C8" s="115" t="s">
        <v>781</v>
      </c>
      <c r="D8" s="114" t="s">
        <v>782</v>
      </c>
      <c r="E8" s="115" t="s">
        <v>195</v>
      </c>
      <c r="F8" s="115" t="s">
        <v>274</v>
      </c>
      <c r="G8" s="115" t="s">
        <v>275</v>
      </c>
      <c r="H8" s="115">
        <f t="shared" si="0"/>
        <v>54695</v>
      </c>
      <c r="I8" s="118">
        <v>0</v>
      </c>
      <c r="J8" s="118">
        <v>13126656</v>
      </c>
      <c r="K8" s="115" t="s">
        <v>630</v>
      </c>
      <c r="L8" s="114" t="s">
        <v>783</v>
      </c>
    </row>
    <row r="9" spans="1:12" ht="15.75" x14ac:dyDescent="0.25">
      <c r="A9" s="113" t="s">
        <v>690</v>
      </c>
      <c r="B9" s="114" t="s">
        <v>780</v>
      </c>
      <c r="C9" s="115" t="s">
        <v>784</v>
      </c>
      <c r="D9" s="114" t="s">
        <v>782</v>
      </c>
      <c r="E9" s="115" t="s">
        <v>195</v>
      </c>
      <c r="F9" s="115" t="s">
        <v>274</v>
      </c>
      <c r="G9" s="115" t="s">
        <v>275</v>
      </c>
      <c r="H9" s="115">
        <f t="shared" si="0"/>
        <v>54696</v>
      </c>
      <c r="I9" s="118">
        <v>0</v>
      </c>
      <c r="J9" s="118">
        <v>7118789</v>
      </c>
      <c r="K9" s="115" t="s">
        <v>632</v>
      </c>
      <c r="L9" s="114" t="s">
        <v>783</v>
      </c>
    </row>
    <row r="10" spans="1:12" ht="15.75" x14ac:dyDescent="0.25">
      <c r="A10" s="113" t="s">
        <v>690</v>
      </c>
      <c r="B10" s="114" t="s">
        <v>780</v>
      </c>
      <c r="C10" s="115" t="s">
        <v>785</v>
      </c>
      <c r="D10" s="114" t="s">
        <v>782</v>
      </c>
      <c r="E10" s="115" t="s">
        <v>195</v>
      </c>
      <c r="F10" s="115" t="s">
        <v>274</v>
      </c>
      <c r="G10" s="115" t="s">
        <v>275</v>
      </c>
      <c r="H10" s="115">
        <f t="shared" si="0"/>
        <v>54734</v>
      </c>
      <c r="I10" s="118">
        <v>0</v>
      </c>
      <c r="J10" s="118">
        <v>13808310</v>
      </c>
      <c r="K10" s="115" t="s">
        <v>634</v>
      </c>
      <c r="L10" s="114" t="s">
        <v>783</v>
      </c>
    </row>
    <row r="11" spans="1:12" ht="15.75" x14ac:dyDescent="0.25">
      <c r="A11" s="113" t="s">
        <v>690</v>
      </c>
      <c r="B11" s="114" t="s">
        <v>780</v>
      </c>
      <c r="C11" s="115" t="s">
        <v>786</v>
      </c>
      <c r="D11" s="114" t="s">
        <v>787</v>
      </c>
      <c r="E11" s="115" t="s">
        <v>195</v>
      </c>
      <c r="F11" s="115" t="s">
        <v>274</v>
      </c>
      <c r="G11" s="115" t="s">
        <v>275</v>
      </c>
      <c r="H11" s="115">
        <f t="shared" si="0"/>
        <v>53122</v>
      </c>
      <c r="I11" s="118">
        <v>0</v>
      </c>
      <c r="J11" s="118">
        <v>14285969</v>
      </c>
      <c r="K11" s="115" t="s">
        <v>621</v>
      </c>
      <c r="L11" s="114" t="s">
        <v>716</v>
      </c>
    </row>
    <row r="12" spans="1:12" ht="15.75" x14ac:dyDescent="0.25">
      <c r="A12" s="113" t="s">
        <v>690</v>
      </c>
      <c r="B12" s="114" t="s">
        <v>788</v>
      </c>
      <c r="C12" s="115" t="s">
        <v>789</v>
      </c>
      <c r="D12" s="114" t="s">
        <v>790</v>
      </c>
      <c r="E12" s="115" t="s">
        <v>195</v>
      </c>
      <c r="F12" s="115" t="s">
        <v>274</v>
      </c>
      <c r="G12" s="115" t="s">
        <v>275</v>
      </c>
      <c r="H12" s="115">
        <f t="shared" si="0"/>
        <v>57671</v>
      </c>
      <c r="I12" s="118">
        <v>0</v>
      </c>
      <c r="J12" s="118">
        <v>9696450</v>
      </c>
      <c r="K12" s="115" t="s">
        <v>636</v>
      </c>
      <c r="L12" s="114" t="s">
        <v>791</v>
      </c>
    </row>
    <row r="13" spans="1:12" ht="15.75" x14ac:dyDescent="0.25">
      <c r="A13" s="113" t="s">
        <v>690</v>
      </c>
      <c r="B13" s="114" t="s">
        <v>788</v>
      </c>
      <c r="C13" s="115" t="s">
        <v>792</v>
      </c>
      <c r="D13" s="114" t="s">
        <v>790</v>
      </c>
      <c r="E13" s="115" t="s">
        <v>195</v>
      </c>
      <c r="F13" s="115" t="s">
        <v>274</v>
      </c>
      <c r="G13" s="115" t="s">
        <v>275</v>
      </c>
      <c r="H13" s="115">
        <f t="shared" si="0"/>
        <v>57672</v>
      </c>
      <c r="I13" s="118">
        <v>0</v>
      </c>
      <c r="J13" s="118">
        <v>7505520</v>
      </c>
      <c r="K13" s="115" t="s">
        <v>638</v>
      </c>
      <c r="L13" s="114" t="s">
        <v>791</v>
      </c>
    </row>
    <row r="14" spans="1:12" ht="15.75" x14ac:dyDescent="0.25">
      <c r="A14" s="113" t="s">
        <v>690</v>
      </c>
      <c r="B14" s="114" t="s">
        <v>788</v>
      </c>
      <c r="C14" s="115" t="s">
        <v>793</v>
      </c>
      <c r="D14" s="114" t="s">
        <v>790</v>
      </c>
      <c r="E14" s="115" t="s">
        <v>195</v>
      </c>
      <c r="F14" s="115" t="s">
        <v>274</v>
      </c>
      <c r="G14" s="115" t="s">
        <v>275</v>
      </c>
      <c r="H14" s="115">
        <f t="shared" si="0"/>
        <v>57673</v>
      </c>
      <c r="I14" s="118">
        <v>0</v>
      </c>
      <c r="J14" s="118">
        <v>7989937</v>
      </c>
      <c r="K14" s="115" t="s">
        <v>640</v>
      </c>
      <c r="L14" s="114" t="s">
        <v>791</v>
      </c>
    </row>
    <row r="15" spans="1:12" ht="15.75" x14ac:dyDescent="0.25">
      <c r="A15" s="113" t="s">
        <v>690</v>
      </c>
      <c r="B15" s="114" t="s">
        <v>788</v>
      </c>
      <c r="C15" s="115" t="s">
        <v>794</v>
      </c>
      <c r="D15" s="114" t="s">
        <v>790</v>
      </c>
      <c r="E15" s="115" t="s">
        <v>195</v>
      </c>
      <c r="F15" s="115" t="s">
        <v>274</v>
      </c>
      <c r="G15" s="115" t="s">
        <v>275</v>
      </c>
      <c r="H15" s="115">
        <f t="shared" si="0"/>
        <v>57675</v>
      </c>
      <c r="I15" s="118">
        <v>0</v>
      </c>
      <c r="J15" s="118">
        <v>7879591</v>
      </c>
      <c r="K15" s="115" t="s">
        <v>642</v>
      </c>
      <c r="L15" s="114" t="s">
        <v>791</v>
      </c>
    </row>
    <row r="16" spans="1:12" ht="15.75" x14ac:dyDescent="0.25">
      <c r="A16" s="113" t="s">
        <v>690</v>
      </c>
      <c r="B16" s="114" t="s">
        <v>691</v>
      </c>
      <c r="C16" s="115" t="s">
        <v>795</v>
      </c>
      <c r="D16" s="114" t="s">
        <v>796</v>
      </c>
      <c r="E16" s="115" t="s">
        <v>195</v>
      </c>
      <c r="F16" s="115" t="s">
        <v>274</v>
      </c>
      <c r="G16" s="115" t="s">
        <v>275</v>
      </c>
      <c r="H16" s="115">
        <f t="shared" si="0"/>
        <v>59171</v>
      </c>
      <c r="I16" s="118">
        <v>0</v>
      </c>
      <c r="J16" s="118">
        <v>6483076</v>
      </c>
      <c r="K16" s="115" t="s">
        <v>644</v>
      </c>
      <c r="L16" s="114" t="s">
        <v>691</v>
      </c>
    </row>
    <row r="17" spans="1:12" ht="15.75" x14ac:dyDescent="0.25">
      <c r="A17" s="113" t="s">
        <v>690</v>
      </c>
      <c r="B17" s="114" t="s">
        <v>691</v>
      </c>
      <c r="C17" s="115" t="s">
        <v>797</v>
      </c>
      <c r="D17" s="114" t="s">
        <v>796</v>
      </c>
      <c r="E17" s="115" t="s">
        <v>195</v>
      </c>
      <c r="F17" s="115" t="s">
        <v>274</v>
      </c>
      <c r="G17" s="115" t="s">
        <v>275</v>
      </c>
      <c r="H17" s="115">
        <f t="shared" si="0"/>
        <v>59216</v>
      </c>
      <c r="I17" s="118">
        <v>0</v>
      </c>
      <c r="J17" s="118">
        <v>10088526</v>
      </c>
      <c r="K17" s="115" t="s">
        <v>646</v>
      </c>
      <c r="L17" s="114" t="s">
        <v>691</v>
      </c>
    </row>
    <row r="18" spans="1:12" ht="15.75" x14ac:dyDescent="0.25">
      <c r="A18" s="113"/>
      <c r="B18" s="114"/>
      <c r="C18" s="115"/>
      <c r="D18" s="114"/>
      <c r="E18" s="115"/>
      <c r="F18" s="115"/>
      <c r="G18" s="115"/>
      <c r="H18" s="115"/>
      <c r="I18" s="118">
        <v>-2930422</v>
      </c>
      <c r="J18" s="118">
        <v>122354790</v>
      </c>
      <c r="K18" s="115"/>
      <c r="L18" s="114"/>
    </row>
    <row r="19" spans="1:12" ht="15.75" x14ac:dyDescent="0.25">
      <c r="A19" s="113"/>
      <c r="B19" s="114"/>
      <c r="C19" s="115"/>
      <c r="D19" s="114"/>
      <c r="E19" s="115"/>
      <c r="F19" s="115"/>
      <c r="G19" s="115"/>
      <c r="H19" s="115"/>
      <c r="I19" s="117"/>
      <c r="J19" s="117"/>
      <c r="K19" s="115"/>
      <c r="L19" s="114"/>
    </row>
    <row r="20" spans="1:12" ht="15.75" x14ac:dyDescent="0.25">
      <c r="A20" s="113"/>
      <c r="B20" s="114"/>
      <c r="C20" s="115"/>
      <c r="D20" s="114"/>
      <c r="E20" s="115"/>
      <c r="F20" s="115"/>
      <c r="G20" s="115"/>
      <c r="H20" s="115"/>
      <c r="I20" s="118">
        <v>0</v>
      </c>
      <c r="J20" s="118">
        <v>119424368</v>
      </c>
      <c r="K20" s="115"/>
      <c r="L20" s="114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J7" sqref="J7:J23"/>
    </sheetView>
  </sheetViews>
  <sheetFormatPr defaultRowHeight="15" x14ac:dyDescent="0.25"/>
  <cols>
    <col min="6" max="6" width="60.85546875" customWidth="1"/>
    <col min="8" max="8" width="13.5703125" customWidth="1"/>
    <col min="9" max="10" width="12.28515625" customWidth="1"/>
    <col min="11" max="11" width="13.28515625" customWidth="1"/>
    <col min="13" max="13" width="12.28515625" customWidth="1"/>
  </cols>
  <sheetData>
    <row r="1" spans="1:13" ht="17.25" x14ac:dyDescent="0.25">
      <c r="A1" s="84" t="s">
        <v>179</v>
      </c>
      <c r="B1" s="84" t="s">
        <v>180</v>
      </c>
      <c r="C1" s="84" t="s">
        <v>181</v>
      </c>
      <c r="D1" s="84" t="s">
        <v>182</v>
      </c>
      <c r="E1" s="84" t="s">
        <v>183</v>
      </c>
      <c r="F1" s="84" t="s">
        <v>184</v>
      </c>
      <c r="G1" s="85" t="s">
        <v>185</v>
      </c>
      <c r="H1" s="86" t="s">
        <v>186</v>
      </c>
      <c r="I1" s="87" t="s">
        <v>187</v>
      </c>
      <c r="J1" s="88" t="s">
        <v>188</v>
      </c>
      <c r="K1" s="88" t="s">
        <v>189</v>
      </c>
    </row>
    <row r="2" spans="1:13" ht="17.25" x14ac:dyDescent="0.25">
      <c r="A2" s="89"/>
      <c r="B2" s="89"/>
      <c r="C2" s="89"/>
      <c r="D2" s="89"/>
      <c r="E2" s="89"/>
      <c r="F2" s="97" t="s">
        <v>190</v>
      </c>
      <c r="G2" s="90"/>
      <c r="H2" s="91"/>
      <c r="I2" s="92"/>
      <c r="J2" s="93"/>
      <c r="K2" s="93"/>
    </row>
    <row r="3" spans="1:13" x14ac:dyDescent="0.25">
      <c r="A3" s="94" t="s">
        <v>677</v>
      </c>
      <c r="B3" s="95" t="s">
        <v>678</v>
      </c>
      <c r="C3" s="96" t="s">
        <v>679</v>
      </c>
      <c r="D3" s="95" t="s">
        <v>209</v>
      </c>
      <c r="E3" s="96" t="s">
        <v>195</v>
      </c>
      <c r="F3" s="96" t="s">
        <v>680</v>
      </c>
      <c r="G3" s="96" t="s">
        <v>197</v>
      </c>
      <c r="H3" s="98">
        <v>-5537282</v>
      </c>
      <c r="I3" s="98">
        <v>0</v>
      </c>
      <c r="J3" s="96" t="s">
        <v>681</v>
      </c>
      <c r="K3" s="95" t="s">
        <v>678</v>
      </c>
      <c r="L3">
        <f>+J3*1</f>
        <v>2105</v>
      </c>
      <c r="M3" s="99">
        <f>+H3</f>
        <v>-5537282</v>
      </c>
    </row>
    <row r="4" spans="1:13" x14ac:dyDescent="0.25">
      <c r="A4" s="94" t="s">
        <v>677</v>
      </c>
      <c r="B4" s="95" t="s">
        <v>678</v>
      </c>
      <c r="C4" s="96" t="s">
        <v>682</v>
      </c>
      <c r="D4" s="95" t="s">
        <v>209</v>
      </c>
      <c r="E4" s="96" t="s">
        <v>195</v>
      </c>
      <c r="F4" s="96" t="s">
        <v>683</v>
      </c>
      <c r="G4" s="96" t="s">
        <v>197</v>
      </c>
      <c r="H4" s="98">
        <v>-9251681</v>
      </c>
      <c r="I4" s="98">
        <v>0</v>
      </c>
      <c r="J4" s="96" t="s">
        <v>684</v>
      </c>
      <c r="K4" s="95" t="s">
        <v>678</v>
      </c>
      <c r="L4">
        <f t="shared" ref="L4:L23" si="0">+J4*1</f>
        <v>2160</v>
      </c>
      <c r="M4" s="99">
        <f t="shared" ref="M4:M6" si="1">+H4</f>
        <v>-9251681</v>
      </c>
    </row>
    <row r="5" spans="1:13" x14ac:dyDescent="0.25">
      <c r="A5" s="94" t="s">
        <v>677</v>
      </c>
      <c r="B5" s="95" t="s">
        <v>685</v>
      </c>
      <c r="C5" s="96" t="s">
        <v>686</v>
      </c>
      <c r="D5" s="95" t="s">
        <v>687</v>
      </c>
      <c r="E5" s="96" t="s">
        <v>195</v>
      </c>
      <c r="F5" s="96" t="s">
        <v>688</v>
      </c>
      <c r="G5" s="96" t="s">
        <v>197</v>
      </c>
      <c r="H5" s="98">
        <v>-3469380</v>
      </c>
      <c r="I5" s="98">
        <v>0</v>
      </c>
      <c r="J5" s="96" t="s">
        <v>649</v>
      </c>
      <c r="K5" s="95" t="s">
        <v>689</v>
      </c>
      <c r="L5">
        <f t="shared" si="0"/>
        <v>50005</v>
      </c>
      <c r="M5" s="99">
        <f t="shared" si="1"/>
        <v>-3469380</v>
      </c>
    </row>
    <row r="6" spans="1:13" x14ac:dyDescent="0.25">
      <c r="A6" s="94" t="s">
        <v>690</v>
      </c>
      <c r="B6" s="95" t="s">
        <v>691</v>
      </c>
      <c r="C6" s="96" t="s">
        <v>692</v>
      </c>
      <c r="D6" s="95" t="s">
        <v>693</v>
      </c>
      <c r="E6" s="96" t="s">
        <v>195</v>
      </c>
      <c r="F6" s="96" t="s">
        <v>694</v>
      </c>
      <c r="G6" s="96" t="s">
        <v>242</v>
      </c>
      <c r="H6" s="98">
        <v>-855147</v>
      </c>
      <c r="I6" s="98">
        <v>0</v>
      </c>
      <c r="J6" s="96" t="s">
        <v>695</v>
      </c>
      <c r="K6" s="95" t="s">
        <v>691</v>
      </c>
      <c r="L6">
        <f t="shared" si="0"/>
        <v>2749</v>
      </c>
      <c r="M6" s="99">
        <f t="shared" si="1"/>
        <v>-855147</v>
      </c>
    </row>
    <row r="7" spans="1:13" x14ac:dyDescent="0.25">
      <c r="A7" s="94" t="s">
        <v>265</v>
      </c>
      <c r="B7" s="95" t="s">
        <v>122</v>
      </c>
      <c r="C7" s="96" t="s">
        <v>696</v>
      </c>
      <c r="D7" s="95" t="s">
        <v>697</v>
      </c>
      <c r="E7" s="96" t="s">
        <v>195</v>
      </c>
      <c r="F7" s="96" t="s">
        <v>274</v>
      </c>
      <c r="G7" s="96" t="s">
        <v>275</v>
      </c>
      <c r="H7" s="98">
        <v>0</v>
      </c>
      <c r="I7" s="98">
        <v>8377072</v>
      </c>
      <c r="J7" s="96" t="s">
        <v>121</v>
      </c>
      <c r="K7" s="95" t="s">
        <v>122</v>
      </c>
      <c r="L7">
        <f t="shared" si="0"/>
        <v>39063</v>
      </c>
      <c r="M7" s="99">
        <f>+I7</f>
        <v>8377072</v>
      </c>
    </row>
    <row r="8" spans="1:13" x14ac:dyDescent="0.25">
      <c r="A8" s="94" t="s">
        <v>265</v>
      </c>
      <c r="B8" s="95" t="s">
        <v>122</v>
      </c>
      <c r="C8" s="96" t="s">
        <v>698</v>
      </c>
      <c r="D8" s="95" t="s">
        <v>697</v>
      </c>
      <c r="E8" s="96" t="s">
        <v>195</v>
      </c>
      <c r="F8" s="96" t="s">
        <v>274</v>
      </c>
      <c r="G8" s="96" t="s">
        <v>275</v>
      </c>
      <c r="H8" s="98">
        <v>0</v>
      </c>
      <c r="I8" s="98">
        <v>10951393</v>
      </c>
      <c r="J8" s="96" t="s">
        <v>123</v>
      </c>
      <c r="K8" s="95" t="s">
        <v>122</v>
      </c>
      <c r="L8">
        <f t="shared" si="0"/>
        <v>39064</v>
      </c>
      <c r="M8" s="99">
        <f t="shared" ref="M8:M23" si="2">+I8</f>
        <v>10951393</v>
      </c>
    </row>
    <row r="9" spans="1:13" x14ac:dyDescent="0.25">
      <c r="A9" s="94" t="s">
        <v>527</v>
      </c>
      <c r="B9" s="95" t="s">
        <v>699</v>
      </c>
      <c r="C9" s="96" t="s">
        <v>700</v>
      </c>
      <c r="D9" s="95" t="s">
        <v>685</v>
      </c>
      <c r="E9" s="96" t="s">
        <v>195</v>
      </c>
      <c r="F9" s="96" t="s">
        <v>274</v>
      </c>
      <c r="G9" s="96" t="s">
        <v>275</v>
      </c>
      <c r="H9" s="98">
        <v>0</v>
      </c>
      <c r="I9" s="98">
        <v>10554937</v>
      </c>
      <c r="J9" s="96" t="s">
        <v>506</v>
      </c>
      <c r="K9" s="95" t="s">
        <v>701</v>
      </c>
      <c r="L9">
        <f t="shared" si="0"/>
        <v>39569</v>
      </c>
      <c r="M9" s="99">
        <f t="shared" si="2"/>
        <v>10554937</v>
      </c>
    </row>
    <row r="10" spans="1:13" x14ac:dyDescent="0.25">
      <c r="A10" s="94" t="s">
        <v>527</v>
      </c>
      <c r="B10" s="95" t="s">
        <v>699</v>
      </c>
      <c r="C10" s="96" t="s">
        <v>702</v>
      </c>
      <c r="D10" s="95" t="s">
        <v>703</v>
      </c>
      <c r="E10" s="96" t="s">
        <v>195</v>
      </c>
      <c r="F10" s="96" t="s">
        <v>274</v>
      </c>
      <c r="G10" s="96" t="s">
        <v>275</v>
      </c>
      <c r="H10" s="98">
        <v>0</v>
      </c>
      <c r="I10" s="98">
        <v>5823604</v>
      </c>
      <c r="J10" s="96" t="s">
        <v>510</v>
      </c>
      <c r="K10" s="95" t="s">
        <v>704</v>
      </c>
      <c r="L10">
        <f t="shared" si="0"/>
        <v>40813</v>
      </c>
      <c r="M10" s="99">
        <f t="shared" si="2"/>
        <v>5823604</v>
      </c>
    </row>
    <row r="11" spans="1:13" x14ac:dyDescent="0.25">
      <c r="A11" s="94" t="s">
        <v>527</v>
      </c>
      <c r="B11" s="95" t="s">
        <v>699</v>
      </c>
      <c r="C11" s="96" t="s">
        <v>705</v>
      </c>
      <c r="D11" s="95" t="s">
        <v>706</v>
      </c>
      <c r="E11" s="96" t="s">
        <v>195</v>
      </c>
      <c r="F11" s="96" t="s">
        <v>274</v>
      </c>
      <c r="G11" s="96" t="s">
        <v>275</v>
      </c>
      <c r="H11" s="98">
        <v>0</v>
      </c>
      <c r="I11" s="98">
        <v>12376303</v>
      </c>
      <c r="J11" s="96" t="s">
        <v>512</v>
      </c>
      <c r="K11" s="95" t="s">
        <v>590</v>
      </c>
      <c r="L11">
        <f t="shared" si="0"/>
        <v>42210</v>
      </c>
      <c r="M11" s="99">
        <f t="shared" si="2"/>
        <v>12376303</v>
      </c>
    </row>
    <row r="12" spans="1:13" x14ac:dyDescent="0.25">
      <c r="A12" s="94" t="s">
        <v>527</v>
      </c>
      <c r="B12" s="95" t="s">
        <v>699</v>
      </c>
      <c r="C12" s="96" t="s">
        <v>707</v>
      </c>
      <c r="D12" s="95" t="s">
        <v>706</v>
      </c>
      <c r="E12" s="96" t="s">
        <v>195</v>
      </c>
      <c r="F12" s="96" t="s">
        <v>274</v>
      </c>
      <c r="G12" s="96" t="s">
        <v>275</v>
      </c>
      <c r="H12" s="98">
        <v>0</v>
      </c>
      <c r="I12" s="98">
        <v>8951660</v>
      </c>
      <c r="J12" s="96" t="s">
        <v>514</v>
      </c>
      <c r="K12" s="95" t="s">
        <v>590</v>
      </c>
      <c r="L12">
        <f t="shared" si="0"/>
        <v>42211</v>
      </c>
      <c r="M12" s="99">
        <f t="shared" si="2"/>
        <v>8951660</v>
      </c>
    </row>
    <row r="13" spans="1:13" x14ac:dyDescent="0.25">
      <c r="A13" s="94" t="s">
        <v>527</v>
      </c>
      <c r="B13" s="95" t="s">
        <v>699</v>
      </c>
      <c r="C13" s="96" t="s">
        <v>708</v>
      </c>
      <c r="D13" s="95" t="s">
        <v>709</v>
      </c>
      <c r="E13" s="96" t="s">
        <v>195</v>
      </c>
      <c r="F13" s="96" t="s">
        <v>274</v>
      </c>
      <c r="G13" s="96" t="s">
        <v>275</v>
      </c>
      <c r="H13" s="98">
        <v>0</v>
      </c>
      <c r="I13" s="98">
        <v>12137606</v>
      </c>
      <c r="J13" s="96" t="s">
        <v>516</v>
      </c>
      <c r="K13" s="95" t="s">
        <v>710</v>
      </c>
      <c r="L13">
        <f t="shared" si="0"/>
        <v>43770</v>
      </c>
      <c r="M13" s="99">
        <f t="shared" si="2"/>
        <v>12137606</v>
      </c>
    </row>
    <row r="14" spans="1:13" x14ac:dyDescent="0.25">
      <c r="A14" s="94" t="s">
        <v>527</v>
      </c>
      <c r="B14" s="95" t="s">
        <v>699</v>
      </c>
      <c r="C14" s="96" t="s">
        <v>711</v>
      </c>
      <c r="D14" s="95" t="s">
        <v>709</v>
      </c>
      <c r="E14" s="96" t="s">
        <v>195</v>
      </c>
      <c r="F14" s="96" t="s">
        <v>274</v>
      </c>
      <c r="G14" s="96" t="s">
        <v>275</v>
      </c>
      <c r="H14" s="98">
        <v>0</v>
      </c>
      <c r="I14" s="98">
        <v>8769494</v>
      </c>
      <c r="J14" s="96" t="s">
        <v>518</v>
      </c>
      <c r="K14" s="95" t="s">
        <v>710</v>
      </c>
      <c r="L14">
        <f t="shared" si="0"/>
        <v>43771</v>
      </c>
      <c r="M14" s="99">
        <f t="shared" si="2"/>
        <v>8769494</v>
      </c>
    </row>
    <row r="15" spans="1:13" x14ac:dyDescent="0.25">
      <c r="A15" s="94" t="s">
        <v>527</v>
      </c>
      <c r="B15" s="95" t="s">
        <v>712</v>
      </c>
      <c r="C15" s="96" t="s">
        <v>713</v>
      </c>
      <c r="D15" s="95" t="s">
        <v>714</v>
      </c>
      <c r="E15" s="96" t="s">
        <v>195</v>
      </c>
      <c r="F15" s="96" t="s">
        <v>274</v>
      </c>
      <c r="G15" s="96" t="s">
        <v>275</v>
      </c>
      <c r="H15" s="98">
        <v>0</v>
      </c>
      <c r="I15" s="98">
        <v>7996121</v>
      </c>
      <c r="J15" s="96" t="s">
        <v>520</v>
      </c>
      <c r="K15" s="95" t="s">
        <v>715</v>
      </c>
      <c r="L15">
        <f t="shared" si="0"/>
        <v>45285</v>
      </c>
      <c r="M15" s="99">
        <f t="shared" si="2"/>
        <v>7996121</v>
      </c>
    </row>
    <row r="16" spans="1:13" x14ac:dyDescent="0.25">
      <c r="A16" s="94" t="s">
        <v>677</v>
      </c>
      <c r="B16" s="95" t="s">
        <v>716</v>
      </c>
      <c r="C16" s="96" t="s">
        <v>717</v>
      </c>
      <c r="D16" s="95" t="s">
        <v>714</v>
      </c>
      <c r="E16" s="96" t="s">
        <v>195</v>
      </c>
      <c r="F16" s="96" t="s">
        <v>274</v>
      </c>
      <c r="G16" s="96" t="s">
        <v>275</v>
      </c>
      <c r="H16" s="98">
        <v>0</v>
      </c>
      <c r="I16" s="98">
        <v>7391822</v>
      </c>
      <c r="J16" s="96" t="s">
        <v>522</v>
      </c>
      <c r="K16" s="95" t="s">
        <v>715</v>
      </c>
      <c r="L16">
        <f t="shared" si="0"/>
        <v>45299</v>
      </c>
      <c r="M16" s="99">
        <f t="shared" si="2"/>
        <v>7391822</v>
      </c>
    </row>
    <row r="17" spans="1:13" x14ac:dyDescent="0.25">
      <c r="A17" s="94" t="s">
        <v>527</v>
      </c>
      <c r="B17" s="95" t="s">
        <v>712</v>
      </c>
      <c r="C17" s="96" t="s">
        <v>718</v>
      </c>
      <c r="D17" s="95" t="s">
        <v>719</v>
      </c>
      <c r="E17" s="96" t="s">
        <v>195</v>
      </c>
      <c r="F17" s="96" t="s">
        <v>274</v>
      </c>
      <c r="G17" s="96" t="s">
        <v>275</v>
      </c>
      <c r="H17" s="98">
        <v>0</v>
      </c>
      <c r="I17" s="98">
        <v>10560291</v>
      </c>
      <c r="J17" s="96" t="s">
        <v>524</v>
      </c>
      <c r="K17" s="95" t="s">
        <v>712</v>
      </c>
      <c r="L17">
        <f t="shared" si="0"/>
        <v>45348</v>
      </c>
      <c r="M17" s="99">
        <f t="shared" si="2"/>
        <v>10560291</v>
      </c>
    </row>
    <row r="18" spans="1:13" x14ac:dyDescent="0.25">
      <c r="A18" s="94" t="s">
        <v>677</v>
      </c>
      <c r="B18" s="95" t="s">
        <v>720</v>
      </c>
      <c r="C18" s="96" t="s">
        <v>721</v>
      </c>
      <c r="D18" s="95" t="s">
        <v>722</v>
      </c>
      <c r="E18" s="96" t="s">
        <v>195</v>
      </c>
      <c r="F18" s="96" t="s">
        <v>274</v>
      </c>
      <c r="G18" s="96" t="s">
        <v>275</v>
      </c>
      <c r="H18" s="98">
        <v>0</v>
      </c>
      <c r="I18" s="98">
        <v>11109691</v>
      </c>
      <c r="J18" s="96" t="s">
        <v>607</v>
      </c>
      <c r="K18" s="95" t="s">
        <v>723</v>
      </c>
      <c r="L18">
        <f t="shared" si="0"/>
        <v>46793</v>
      </c>
      <c r="M18" s="99">
        <f t="shared" si="2"/>
        <v>11109691</v>
      </c>
    </row>
    <row r="19" spans="1:13" x14ac:dyDescent="0.25">
      <c r="A19" s="94" t="s">
        <v>677</v>
      </c>
      <c r="B19" s="95" t="s">
        <v>720</v>
      </c>
      <c r="C19" s="96" t="s">
        <v>724</v>
      </c>
      <c r="D19" s="95" t="s">
        <v>725</v>
      </c>
      <c r="E19" s="96" t="s">
        <v>195</v>
      </c>
      <c r="F19" s="96" t="s">
        <v>274</v>
      </c>
      <c r="G19" s="96" t="s">
        <v>275</v>
      </c>
      <c r="H19" s="98">
        <v>0</v>
      </c>
      <c r="I19" s="98">
        <v>14180725</v>
      </c>
      <c r="J19" s="96" t="s">
        <v>609</v>
      </c>
      <c r="K19" s="95" t="s">
        <v>726</v>
      </c>
      <c r="L19">
        <f t="shared" si="0"/>
        <v>48259</v>
      </c>
      <c r="M19" s="99">
        <f t="shared" si="2"/>
        <v>14180725</v>
      </c>
    </row>
    <row r="20" spans="1:13" x14ac:dyDescent="0.25">
      <c r="A20" s="94" t="s">
        <v>677</v>
      </c>
      <c r="B20" s="95" t="s">
        <v>720</v>
      </c>
      <c r="C20" s="96" t="s">
        <v>727</v>
      </c>
      <c r="D20" s="95" t="s">
        <v>725</v>
      </c>
      <c r="E20" s="96" t="s">
        <v>195</v>
      </c>
      <c r="F20" s="96" t="s">
        <v>274</v>
      </c>
      <c r="G20" s="96" t="s">
        <v>275</v>
      </c>
      <c r="H20" s="98">
        <v>0</v>
      </c>
      <c r="I20" s="98">
        <v>10920054</v>
      </c>
      <c r="J20" s="96" t="s">
        <v>611</v>
      </c>
      <c r="K20" s="95" t="s">
        <v>726</v>
      </c>
      <c r="L20">
        <f t="shared" si="0"/>
        <v>48260</v>
      </c>
      <c r="M20" s="99">
        <f t="shared" si="2"/>
        <v>10920054</v>
      </c>
    </row>
    <row r="21" spans="1:13" x14ac:dyDescent="0.25">
      <c r="A21" s="94" t="s">
        <v>677</v>
      </c>
      <c r="B21" s="95" t="s">
        <v>720</v>
      </c>
      <c r="C21" s="96" t="s">
        <v>728</v>
      </c>
      <c r="D21" s="95" t="s">
        <v>729</v>
      </c>
      <c r="E21" s="96" t="s">
        <v>195</v>
      </c>
      <c r="F21" s="96" t="s">
        <v>274</v>
      </c>
      <c r="G21" s="96" t="s">
        <v>275</v>
      </c>
      <c r="H21" s="98">
        <v>0</v>
      </c>
      <c r="I21" s="98">
        <v>17138103</v>
      </c>
      <c r="J21" s="96" t="s">
        <v>613</v>
      </c>
      <c r="K21" s="95" t="s">
        <v>730</v>
      </c>
      <c r="L21">
        <f t="shared" si="0"/>
        <v>49778</v>
      </c>
      <c r="M21" s="99">
        <f t="shared" si="2"/>
        <v>17138103</v>
      </c>
    </row>
    <row r="22" spans="1:13" x14ac:dyDescent="0.25">
      <c r="A22" s="94" t="s">
        <v>677</v>
      </c>
      <c r="B22" s="95" t="s">
        <v>720</v>
      </c>
      <c r="C22" s="96" t="s">
        <v>731</v>
      </c>
      <c r="D22" s="95" t="s">
        <v>729</v>
      </c>
      <c r="E22" s="96" t="s">
        <v>195</v>
      </c>
      <c r="F22" s="96" t="s">
        <v>274</v>
      </c>
      <c r="G22" s="96" t="s">
        <v>275</v>
      </c>
      <c r="H22" s="98">
        <v>0</v>
      </c>
      <c r="I22" s="98">
        <v>11628088</v>
      </c>
      <c r="J22" s="96" t="s">
        <v>615</v>
      </c>
      <c r="K22" s="95" t="s">
        <v>730</v>
      </c>
      <c r="L22">
        <f t="shared" si="0"/>
        <v>49779</v>
      </c>
      <c r="M22" s="99">
        <f t="shared" si="2"/>
        <v>11628088</v>
      </c>
    </row>
    <row r="23" spans="1:13" x14ac:dyDescent="0.25">
      <c r="A23" s="94" t="s">
        <v>677</v>
      </c>
      <c r="B23" s="95" t="s">
        <v>716</v>
      </c>
      <c r="C23" s="96" t="s">
        <v>732</v>
      </c>
      <c r="D23" s="95" t="s">
        <v>733</v>
      </c>
      <c r="E23" s="96" t="s">
        <v>195</v>
      </c>
      <c r="F23" s="96" t="s">
        <v>274</v>
      </c>
      <c r="G23" s="96" t="s">
        <v>275</v>
      </c>
      <c r="H23" s="98">
        <v>0</v>
      </c>
      <c r="I23" s="98">
        <v>10010845</v>
      </c>
      <c r="J23" s="96" t="s">
        <v>617</v>
      </c>
      <c r="K23" s="95" t="s">
        <v>734</v>
      </c>
      <c r="L23">
        <f t="shared" si="0"/>
        <v>51420</v>
      </c>
      <c r="M23" s="99">
        <f t="shared" si="2"/>
        <v>10010845</v>
      </c>
    </row>
    <row r="24" spans="1:13" x14ac:dyDescent="0.25">
      <c r="A24" s="94"/>
      <c r="B24" s="95"/>
      <c r="C24" s="96"/>
      <c r="D24" s="95"/>
      <c r="E24" s="96"/>
      <c r="F24" s="96"/>
      <c r="G24" s="96"/>
      <c r="H24" s="98">
        <v>-19113490</v>
      </c>
      <c r="I24" s="98">
        <v>178877809</v>
      </c>
      <c r="J24" s="96"/>
      <c r="K24" s="95"/>
    </row>
    <row r="25" spans="1:13" x14ac:dyDescent="0.25">
      <c r="A25" s="94"/>
      <c r="B25" s="95"/>
      <c r="C25" s="96"/>
      <c r="D25" s="95"/>
      <c r="E25" s="96"/>
      <c r="F25" s="96"/>
      <c r="G25" s="96"/>
      <c r="H25" s="98"/>
      <c r="I25" s="98"/>
      <c r="J25" s="96"/>
      <c r="K25" s="95"/>
    </row>
    <row r="26" spans="1:13" x14ac:dyDescent="0.25">
      <c r="A26" s="94"/>
      <c r="B26" s="95"/>
      <c r="C26" s="96"/>
      <c r="D26" s="95"/>
      <c r="E26" s="96"/>
      <c r="F26" s="96"/>
      <c r="G26" s="96"/>
      <c r="H26" s="98">
        <v>0</v>
      </c>
      <c r="I26" s="98">
        <v>159764319</v>
      </c>
      <c r="J26" s="96"/>
      <c r="K26" s="9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3" workbookViewId="0">
      <selection activeCell="J5" sqref="J5:J36"/>
    </sheetView>
  </sheetViews>
  <sheetFormatPr defaultRowHeight="15" x14ac:dyDescent="0.25"/>
  <cols>
    <col min="1" max="1" width="9.42578125" customWidth="1"/>
    <col min="2" max="2" width="13.7109375" customWidth="1"/>
    <col min="3" max="3" width="18" customWidth="1"/>
    <col min="4" max="4" width="13.85546875" customWidth="1"/>
    <col min="6" max="6" width="76" customWidth="1"/>
    <col min="7" max="7" width="10.140625" customWidth="1"/>
    <col min="8" max="8" width="13.7109375" customWidth="1"/>
    <col min="9" max="9" width="14.5703125" customWidth="1"/>
    <col min="10" max="10" width="15.28515625" customWidth="1"/>
    <col min="14" max="14" width="10.7109375" bestFit="1" customWidth="1"/>
  </cols>
  <sheetData>
    <row r="1" spans="1:14" ht="17.25" x14ac:dyDescent="0.25">
      <c r="A1" s="41" t="s">
        <v>179</v>
      </c>
      <c r="B1" s="41" t="s">
        <v>180</v>
      </c>
      <c r="C1" s="41" t="s">
        <v>181</v>
      </c>
      <c r="D1" s="41" t="s">
        <v>182</v>
      </c>
      <c r="E1" s="41" t="s">
        <v>183</v>
      </c>
      <c r="F1" s="41" t="s">
        <v>184</v>
      </c>
      <c r="G1" s="42" t="s">
        <v>185</v>
      </c>
      <c r="H1" s="43" t="s">
        <v>186</v>
      </c>
      <c r="I1" s="44" t="s">
        <v>187</v>
      </c>
      <c r="J1" s="45" t="s">
        <v>188</v>
      </c>
      <c r="K1" s="45" t="s">
        <v>189</v>
      </c>
    </row>
    <row r="2" spans="1:14" ht="17.25" x14ac:dyDescent="0.25">
      <c r="A2" s="46"/>
      <c r="B2" s="46"/>
      <c r="C2" s="46"/>
      <c r="D2" s="46"/>
      <c r="E2" s="46"/>
      <c r="F2" s="46" t="s">
        <v>190</v>
      </c>
      <c r="G2" s="47"/>
      <c r="H2" s="48"/>
      <c r="I2" s="49"/>
      <c r="J2" s="50"/>
      <c r="K2" s="50"/>
    </row>
    <row r="3" spans="1:14" ht="15.75" x14ac:dyDescent="0.25">
      <c r="A3" s="51" t="s">
        <v>527</v>
      </c>
      <c r="B3" s="52" t="s">
        <v>528</v>
      </c>
      <c r="C3" s="53" t="s">
        <v>529</v>
      </c>
      <c r="D3" s="52" t="s">
        <v>209</v>
      </c>
      <c r="E3" s="54" t="s">
        <v>195</v>
      </c>
      <c r="F3" s="53" t="s">
        <v>530</v>
      </c>
      <c r="G3" s="53" t="s">
        <v>197</v>
      </c>
      <c r="H3" s="55">
        <v>-1257260</v>
      </c>
      <c r="I3" s="55">
        <v>0</v>
      </c>
      <c r="J3" s="53" t="s">
        <v>531</v>
      </c>
      <c r="K3" s="52" t="s">
        <v>532</v>
      </c>
    </row>
    <row r="4" spans="1:14" ht="15.75" x14ac:dyDescent="0.25">
      <c r="A4" s="51" t="s">
        <v>527</v>
      </c>
      <c r="B4" s="52" t="s">
        <v>528</v>
      </c>
      <c r="C4" s="53" t="s">
        <v>533</v>
      </c>
      <c r="D4" s="52" t="s">
        <v>209</v>
      </c>
      <c r="E4" s="53" t="s">
        <v>195</v>
      </c>
      <c r="F4" s="53" t="s">
        <v>534</v>
      </c>
      <c r="G4" s="53" t="s">
        <v>197</v>
      </c>
      <c r="H4" s="55">
        <v>-750412</v>
      </c>
      <c r="I4" s="55">
        <v>0</v>
      </c>
      <c r="J4" s="53" t="s">
        <v>535</v>
      </c>
      <c r="K4" s="52" t="s">
        <v>532</v>
      </c>
    </row>
    <row r="5" spans="1:14" ht="15.75" x14ac:dyDescent="0.25">
      <c r="A5" s="51" t="s">
        <v>210</v>
      </c>
      <c r="B5" s="52" t="s">
        <v>493</v>
      </c>
      <c r="C5" s="53" t="s">
        <v>536</v>
      </c>
      <c r="D5" s="52" t="s">
        <v>537</v>
      </c>
      <c r="E5" s="53" t="s">
        <v>195</v>
      </c>
      <c r="F5" s="53" t="s">
        <v>274</v>
      </c>
      <c r="G5" s="53" t="s">
        <v>275</v>
      </c>
      <c r="H5" s="55">
        <v>0</v>
      </c>
      <c r="I5" s="55">
        <v>16174490</v>
      </c>
      <c r="J5" s="53" t="s">
        <v>17</v>
      </c>
      <c r="K5" s="52" t="s">
        <v>18</v>
      </c>
      <c r="M5">
        <f>+J5*1</f>
        <v>1384</v>
      </c>
      <c r="N5" s="67">
        <f>+I5</f>
        <v>16174490</v>
      </c>
    </row>
    <row r="6" spans="1:14" ht="15.75" x14ac:dyDescent="0.25">
      <c r="A6" s="51" t="s">
        <v>210</v>
      </c>
      <c r="B6" s="52" t="s">
        <v>493</v>
      </c>
      <c r="C6" s="53" t="s">
        <v>538</v>
      </c>
      <c r="D6" s="52" t="s">
        <v>537</v>
      </c>
      <c r="E6" s="53" t="s">
        <v>195</v>
      </c>
      <c r="F6" s="53" t="s">
        <v>274</v>
      </c>
      <c r="G6" s="53" t="s">
        <v>275</v>
      </c>
      <c r="H6" s="55">
        <v>0</v>
      </c>
      <c r="I6" s="55">
        <v>49706984</v>
      </c>
      <c r="J6" s="53" t="s">
        <v>30</v>
      </c>
      <c r="K6" s="52" t="s">
        <v>31</v>
      </c>
      <c r="M6">
        <f t="shared" ref="M6:M35" si="0">+J6*1</f>
        <v>6283</v>
      </c>
      <c r="N6" s="67">
        <f t="shared" ref="N6:N35" si="1">+I6</f>
        <v>49706984</v>
      </c>
    </row>
    <row r="7" spans="1:14" ht="15.75" x14ac:dyDescent="0.25">
      <c r="A7" s="51" t="s">
        <v>210</v>
      </c>
      <c r="B7" s="52" t="s">
        <v>493</v>
      </c>
      <c r="C7" s="53" t="s">
        <v>539</v>
      </c>
      <c r="D7" s="52" t="s">
        <v>537</v>
      </c>
      <c r="E7" s="53" t="s">
        <v>195</v>
      </c>
      <c r="F7" s="53" t="s">
        <v>274</v>
      </c>
      <c r="G7" s="53" t="s">
        <v>275</v>
      </c>
      <c r="H7" s="55">
        <v>0</v>
      </c>
      <c r="I7" s="55">
        <v>8338187</v>
      </c>
      <c r="J7" s="53" t="s">
        <v>49</v>
      </c>
      <c r="K7" s="52" t="s">
        <v>45</v>
      </c>
      <c r="M7">
        <f t="shared" si="0"/>
        <v>11219</v>
      </c>
      <c r="N7" s="67">
        <f t="shared" si="1"/>
        <v>8338187</v>
      </c>
    </row>
    <row r="8" spans="1:14" ht="15.75" x14ac:dyDescent="0.25">
      <c r="A8" s="51" t="s">
        <v>210</v>
      </c>
      <c r="B8" s="52" t="s">
        <v>493</v>
      </c>
      <c r="C8" s="53" t="s">
        <v>540</v>
      </c>
      <c r="D8" s="52" t="s">
        <v>537</v>
      </c>
      <c r="E8" s="53" t="s">
        <v>195</v>
      </c>
      <c r="F8" s="53" t="s">
        <v>274</v>
      </c>
      <c r="G8" s="53" t="s">
        <v>275</v>
      </c>
      <c r="H8" s="55">
        <v>0</v>
      </c>
      <c r="I8" s="55">
        <v>14469145</v>
      </c>
      <c r="J8" s="53" t="s">
        <v>47</v>
      </c>
      <c r="K8" s="52" t="s">
        <v>45</v>
      </c>
      <c r="M8">
        <f t="shared" si="0"/>
        <v>10477</v>
      </c>
      <c r="N8" s="67">
        <f t="shared" si="1"/>
        <v>14469145</v>
      </c>
    </row>
    <row r="9" spans="1:14" ht="15.75" x14ac:dyDescent="0.25">
      <c r="A9" s="51" t="s">
        <v>210</v>
      </c>
      <c r="B9" s="52" t="s">
        <v>340</v>
      </c>
      <c r="C9" s="53" t="s">
        <v>541</v>
      </c>
      <c r="D9" s="52" t="s">
        <v>542</v>
      </c>
      <c r="E9" s="53" t="s">
        <v>195</v>
      </c>
      <c r="F9" s="53" t="s">
        <v>274</v>
      </c>
      <c r="G9" s="53" t="s">
        <v>275</v>
      </c>
      <c r="H9" s="55">
        <v>0</v>
      </c>
      <c r="I9" s="55">
        <v>4655256</v>
      </c>
      <c r="J9" s="53" t="s">
        <v>61</v>
      </c>
      <c r="K9" s="52" t="s">
        <v>62</v>
      </c>
      <c r="M9">
        <f t="shared" si="0"/>
        <v>16738</v>
      </c>
      <c r="N9" s="67">
        <f t="shared" si="1"/>
        <v>4655256</v>
      </c>
    </row>
    <row r="10" spans="1:14" ht="15.75" x14ac:dyDescent="0.25">
      <c r="A10" s="51" t="s">
        <v>210</v>
      </c>
      <c r="B10" s="52" t="s">
        <v>340</v>
      </c>
      <c r="C10" s="53" t="s">
        <v>543</v>
      </c>
      <c r="D10" s="52" t="s">
        <v>544</v>
      </c>
      <c r="E10" s="53" t="s">
        <v>195</v>
      </c>
      <c r="F10" s="53" t="s">
        <v>274</v>
      </c>
      <c r="G10" s="53" t="s">
        <v>275</v>
      </c>
      <c r="H10" s="55">
        <v>0</v>
      </c>
      <c r="I10" s="55">
        <v>4091718</v>
      </c>
      <c r="J10" s="53" t="s">
        <v>64</v>
      </c>
      <c r="K10" s="52" t="s">
        <v>65</v>
      </c>
      <c r="M10">
        <f t="shared" si="0"/>
        <v>17505</v>
      </c>
      <c r="N10" s="67">
        <f t="shared" si="1"/>
        <v>4091718</v>
      </c>
    </row>
    <row r="11" spans="1:14" ht="15.75" x14ac:dyDescent="0.25">
      <c r="A11" s="51" t="s">
        <v>210</v>
      </c>
      <c r="B11" s="52" t="s">
        <v>68</v>
      </c>
      <c r="C11" s="53" t="s">
        <v>545</v>
      </c>
      <c r="D11" s="52" t="s">
        <v>546</v>
      </c>
      <c r="E11" s="53" t="s">
        <v>195</v>
      </c>
      <c r="F11" s="53" t="s">
        <v>274</v>
      </c>
      <c r="G11" s="53" t="s">
        <v>275</v>
      </c>
      <c r="H11" s="55">
        <v>0</v>
      </c>
      <c r="I11" s="55">
        <v>15226517</v>
      </c>
      <c r="J11" s="53" t="s">
        <v>54</v>
      </c>
      <c r="K11" s="52" t="s">
        <v>52</v>
      </c>
      <c r="M11">
        <f t="shared" si="0"/>
        <v>13159</v>
      </c>
      <c r="N11" s="67">
        <f t="shared" si="1"/>
        <v>15226517</v>
      </c>
    </row>
    <row r="12" spans="1:14" ht="15.75" x14ac:dyDescent="0.25">
      <c r="A12" s="51" t="s">
        <v>210</v>
      </c>
      <c r="B12" s="52" t="s">
        <v>68</v>
      </c>
      <c r="C12" s="53" t="s">
        <v>547</v>
      </c>
      <c r="D12" s="52" t="s">
        <v>546</v>
      </c>
      <c r="E12" s="53" t="s">
        <v>195</v>
      </c>
      <c r="F12" s="53" t="s">
        <v>274</v>
      </c>
      <c r="G12" s="53" t="s">
        <v>275</v>
      </c>
      <c r="H12" s="55">
        <v>0</v>
      </c>
      <c r="I12" s="55">
        <v>5312513</v>
      </c>
      <c r="J12" s="53" t="s">
        <v>67</v>
      </c>
      <c r="K12" s="52" t="s">
        <v>68</v>
      </c>
      <c r="M12">
        <f t="shared" si="0"/>
        <v>18685</v>
      </c>
      <c r="N12" s="67">
        <f t="shared" si="1"/>
        <v>5312513</v>
      </c>
    </row>
    <row r="13" spans="1:14" ht="15.75" x14ac:dyDescent="0.25">
      <c r="A13" s="51" t="s">
        <v>210</v>
      </c>
      <c r="B13" s="52" t="s">
        <v>71</v>
      </c>
      <c r="C13" s="53" t="s">
        <v>548</v>
      </c>
      <c r="D13" s="52" t="s">
        <v>549</v>
      </c>
      <c r="E13" s="53" t="s">
        <v>195</v>
      </c>
      <c r="F13" s="53" t="s">
        <v>274</v>
      </c>
      <c r="G13" s="53" t="s">
        <v>275</v>
      </c>
      <c r="H13" s="55">
        <v>0</v>
      </c>
      <c r="I13" s="55">
        <v>5755622</v>
      </c>
      <c r="J13" s="53" t="s">
        <v>70</v>
      </c>
      <c r="K13" s="52" t="s">
        <v>71</v>
      </c>
      <c r="M13">
        <f t="shared" si="0"/>
        <v>18756</v>
      </c>
      <c r="N13" s="67">
        <f t="shared" si="1"/>
        <v>5755622</v>
      </c>
    </row>
    <row r="14" spans="1:14" ht="15.75" x14ac:dyDescent="0.25">
      <c r="A14" s="51" t="s">
        <v>226</v>
      </c>
      <c r="B14" s="52" t="s">
        <v>550</v>
      </c>
      <c r="C14" s="53" t="s">
        <v>551</v>
      </c>
      <c r="D14" s="52" t="s">
        <v>552</v>
      </c>
      <c r="E14" s="53" t="s">
        <v>195</v>
      </c>
      <c r="F14" s="53" t="s">
        <v>274</v>
      </c>
      <c r="G14" s="53" t="s">
        <v>275</v>
      </c>
      <c r="H14" s="55">
        <v>0</v>
      </c>
      <c r="I14" s="55">
        <v>6494068</v>
      </c>
      <c r="J14" s="53" t="s">
        <v>73</v>
      </c>
      <c r="K14" s="52" t="s">
        <v>553</v>
      </c>
      <c r="M14">
        <f t="shared" si="0"/>
        <v>20174</v>
      </c>
      <c r="N14" s="67">
        <f t="shared" si="1"/>
        <v>6494068</v>
      </c>
    </row>
    <row r="15" spans="1:14" ht="15.75" x14ac:dyDescent="0.25">
      <c r="A15" s="51" t="s">
        <v>226</v>
      </c>
      <c r="B15" s="52" t="s">
        <v>479</v>
      </c>
      <c r="C15" s="53" t="s">
        <v>554</v>
      </c>
      <c r="D15" s="52" t="s">
        <v>235</v>
      </c>
      <c r="E15" s="53" t="s">
        <v>195</v>
      </c>
      <c r="F15" s="53" t="s">
        <v>274</v>
      </c>
      <c r="G15" s="53" t="s">
        <v>275</v>
      </c>
      <c r="H15" s="55">
        <v>0</v>
      </c>
      <c r="I15" s="55">
        <v>3000120</v>
      </c>
      <c r="J15" s="53" t="s">
        <v>74</v>
      </c>
      <c r="K15" s="52" t="s">
        <v>343</v>
      </c>
      <c r="M15">
        <f t="shared" si="0"/>
        <v>20476</v>
      </c>
      <c r="N15" s="67">
        <f t="shared" si="1"/>
        <v>3000120</v>
      </c>
    </row>
    <row r="16" spans="1:14" ht="15.75" x14ac:dyDescent="0.25">
      <c r="A16" s="51" t="s">
        <v>226</v>
      </c>
      <c r="B16" s="52" t="s">
        <v>555</v>
      </c>
      <c r="C16" s="53" t="s">
        <v>556</v>
      </c>
      <c r="D16" s="52" t="s">
        <v>557</v>
      </c>
      <c r="E16" s="53" t="s">
        <v>195</v>
      </c>
      <c r="F16" s="53" t="s">
        <v>274</v>
      </c>
      <c r="G16" s="53" t="s">
        <v>275</v>
      </c>
      <c r="H16" s="55">
        <v>0</v>
      </c>
      <c r="I16" s="55">
        <v>4174788</v>
      </c>
      <c r="J16" s="53" t="s">
        <v>76</v>
      </c>
      <c r="K16" s="52" t="s">
        <v>558</v>
      </c>
      <c r="M16">
        <f t="shared" si="0"/>
        <v>22145</v>
      </c>
      <c r="N16" s="67">
        <f t="shared" si="1"/>
        <v>4174788</v>
      </c>
    </row>
    <row r="17" spans="1:14" ht="15.75" x14ac:dyDescent="0.25">
      <c r="A17" s="51" t="s">
        <v>226</v>
      </c>
      <c r="B17" s="52" t="s">
        <v>559</v>
      </c>
      <c r="C17" s="53" t="s">
        <v>560</v>
      </c>
      <c r="D17" s="52" t="s">
        <v>561</v>
      </c>
      <c r="E17" s="53" t="s">
        <v>195</v>
      </c>
      <c r="F17" s="53" t="s">
        <v>274</v>
      </c>
      <c r="G17" s="53" t="s">
        <v>275</v>
      </c>
      <c r="H17" s="55">
        <v>0</v>
      </c>
      <c r="I17" s="55">
        <v>4869403</v>
      </c>
      <c r="J17" s="53" t="s">
        <v>75</v>
      </c>
      <c r="K17" s="52" t="s">
        <v>562</v>
      </c>
      <c r="M17">
        <f t="shared" si="0"/>
        <v>22043</v>
      </c>
      <c r="N17" s="67">
        <f t="shared" si="1"/>
        <v>4869403</v>
      </c>
    </row>
    <row r="18" spans="1:14" ht="15.75" x14ac:dyDescent="0.25">
      <c r="A18" s="51" t="s">
        <v>226</v>
      </c>
      <c r="B18" s="52" t="s">
        <v>559</v>
      </c>
      <c r="C18" s="53" t="s">
        <v>563</v>
      </c>
      <c r="D18" s="52" t="s">
        <v>564</v>
      </c>
      <c r="E18" s="53" t="s">
        <v>195</v>
      </c>
      <c r="F18" s="53" t="s">
        <v>274</v>
      </c>
      <c r="G18" s="53" t="s">
        <v>275</v>
      </c>
      <c r="H18" s="55">
        <v>0</v>
      </c>
      <c r="I18" s="55">
        <v>7170317</v>
      </c>
      <c r="J18" s="53" t="s">
        <v>77</v>
      </c>
      <c r="K18" s="52" t="s">
        <v>565</v>
      </c>
      <c r="M18">
        <f t="shared" si="0"/>
        <v>23419</v>
      </c>
      <c r="N18" s="67">
        <f t="shared" si="1"/>
        <v>7170317</v>
      </c>
    </row>
    <row r="19" spans="1:14" ht="15.75" x14ac:dyDescent="0.25">
      <c r="A19" s="51" t="s">
        <v>226</v>
      </c>
      <c r="B19" s="52" t="s">
        <v>559</v>
      </c>
      <c r="C19" s="53" t="s">
        <v>566</v>
      </c>
      <c r="D19" s="52" t="s">
        <v>567</v>
      </c>
      <c r="E19" s="53" t="s">
        <v>195</v>
      </c>
      <c r="F19" s="53" t="s">
        <v>274</v>
      </c>
      <c r="G19" s="53" t="s">
        <v>275</v>
      </c>
      <c r="H19" s="55">
        <v>0</v>
      </c>
      <c r="I19" s="55">
        <v>4458645</v>
      </c>
      <c r="J19" s="53" t="s">
        <v>78</v>
      </c>
      <c r="K19" s="52" t="s">
        <v>568</v>
      </c>
      <c r="M19">
        <f t="shared" si="0"/>
        <v>23574</v>
      </c>
      <c r="N19" s="67">
        <f t="shared" si="1"/>
        <v>4458645</v>
      </c>
    </row>
    <row r="20" spans="1:14" ht="15.75" x14ac:dyDescent="0.25">
      <c r="A20" s="51" t="s">
        <v>226</v>
      </c>
      <c r="B20" s="52" t="s">
        <v>569</v>
      </c>
      <c r="C20" s="53" t="s">
        <v>570</v>
      </c>
      <c r="D20" s="52" t="s">
        <v>571</v>
      </c>
      <c r="E20" s="53" t="s">
        <v>195</v>
      </c>
      <c r="F20" s="53" t="s">
        <v>274</v>
      </c>
      <c r="G20" s="53" t="s">
        <v>275</v>
      </c>
      <c r="H20" s="55">
        <v>0</v>
      </c>
      <c r="I20" s="55">
        <v>7366513</v>
      </c>
      <c r="J20" s="53" t="s">
        <v>80</v>
      </c>
      <c r="K20" s="52" t="s">
        <v>569</v>
      </c>
      <c r="M20">
        <f t="shared" si="0"/>
        <v>25206</v>
      </c>
      <c r="N20" s="67">
        <f t="shared" si="1"/>
        <v>7366513</v>
      </c>
    </row>
    <row r="21" spans="1:14" ht="15.75" x14ac:dyDescent="0.25">
      <c r="A21" s="51" t="s">
        <v>226</v>
      </c>
      <c r="B21" s="52" t="s">
        <v>569</v>
      </c>
      <c r="C21" s="53" t="s">
        <v>572</v>
      </c>
      <c r="D21" s="52" t="s">
        <v>571</v>
      </c>
      <c r="E21" s="53" t="s">
        <v>195</v>
      </c>
      <c r="F21" s="53" t="s">
        <v>274</v>
      </c>
      <c r="G21" s="53" t="s">
        <v>275</v>
      </c>
      <c r="H21" s="55">
        <v>0</v>
      </c>
      <c r="I21" s="55">
        <v>4624785</v>
      </c>
      <c r="J21" s="53" t="s">
        <v>79</v>
      </c>
      <c r="K21" s="52" t="s">
        <v>569</v>
      </c>
      <c r="M21">
        <f t="shared" si="0"/>
        <v>25205</v>
      </c>
      <c r="N21" s="67">
        <f t="shared" si="1"/>
        <v>4624785</v>
      </c>
    </row>
    <row r="22" spans="1:14" ht="15.75" x14ac:dyDescent="0.25">
      <c r="A22" s="51" t="s">
        <v>234</v>
      </c>
      <c r="B22" s="52" t="s">
        <v>573</v>
      </c>
      <c r="C22" s="53" t="s">
        <v>574</v>
      </c>
      <c r="D22" s="52" t="s">
        <v>575</v>
      </c>
      <c r="E22" s="53" t="s">
        <v>195</v>
      </c>
      <c r="F22" s="53" t="s">
        <v>274</v>
      </c>
      <c r="G22" s="53" t="s">
        <v>275</v>
      </c>
      <c r="H22" s="55">
        <v>0</v>
      </c>
      <c r="I22" s="55">
        <v>10576603</v>
      </c>
      <c r="J22" s="53" t="s">
        <v>83</v>
      </c>
      <c r="K22" s="52" t="s">
        <v>576</v>
      </c>
      <c r="M22">
        <f t="shared" si="0"/>
        <v>28235</v>
      </c>
      <c r="N22" s="67">
        <f t="shared" si="1"/>
        <v>10576603</v>
      </c>
    </row>
    <row r="23" spans="1:14" ht="15.75" x14ac:dyDescent="0.25">
      <c r="A23" s="51" t="s">
        <v>234</v>
      </c>
      <c r="B23" s="52" t="s">
        <v>573</v>
      </c>
      <c r="C23" s="53" t="s">
        <v>577</v>
      </c>
      <c r="D23" s="52" t="s">
        <v>575</v>
      </c>
      <c r="E23" s="53" t="s">
        <v>195</v>
      </c>
      <c r="F23" s="53" t="s">
        <v>274</v>
      </c>
      <c r="G23" s="53" t="s">
        <v>275</v>
      </c>
      <c r="H23" s="55">
        <v>0</v>
      </c>
      <c r="I23" s="55">
        <v>4537124</v>
      </c>
      <c r="J23" s="53" t="s">
        <v>82</v>
      </c>
      <c r="K23" s="52" t="s">
        <v>576</v>
      </c>
      <c r="M23">
        <f t="shared" si="0"/>
        <v>28234</v>
      </c>
      <c r="N23" s="67">
        <f t="shared" si="1"/>
        <v>4537124</v>
      </c>
    </row>
    <row r="24" spans="1:14" ht="15.75" x14ac:dyDescent="0.25">
      <c r="A24" s="51" t="s">
        <v>234</v>
      </c>
      <c r="B24" s="52" t="s">
        <v>573</v>
      </c>
      <c r="C24" s="53" t="s">
        <v>578</v>
      </c>
      <c r="D24" s="52" t="s">
        <v>575</v>
      </c>
      <c r="E24" s="53" t="s">
        <v>195</v>
      </c>
      <c r="F24" s="53" t="s">
        <v>274</v>
      </c>
      <c r="G24" s="53" t="s">
        <v>275</v>
      </c>
      <c r="H24" s="55">
        <v>0</v>
      </c>
      <c r="I24" s="55">
        <v>1419286</v>
      </c>
      <c r="J24" s="53" t="s">
        <v>81</v>
      </c>
      <c r="K24" s="52" t="s">
        <v>576</v>
      </c>
      <c r="M24">
        <f t="shared" si="0"/>
        <v>28233</v>
      </c>
      <c r="N24" s="67">
        <f t="shared" si="1"/>
        <v>1419286</v>
      </c>
    </row>
    <row r="25" spans="1:14" ht="15.75" x14ac:dyDescent="0.25">
      <c r="A25" s="51" t="s">
        <v>234</v>
      </c>
      <c r="B25" s="52" t="s">
        <v>573</v>
      </c>
      <c r="C25" s="53" t="s">
        <v>579</v>
      </c>
      <c r="D25" s="52" t="s">
        <v>580</v>
      </c>
      <c r="E25" s="53" t="s">
        <v>195</v>
      </c>
      <c r="F25" s="53" t="s">
        <v>274</v>
      </c>
      <c r="G25" s="53" t="s">
        <v>275</v>
      </c>
      <c r="H25" s="55">
        <v>0</v>
      </c>
      <c r="I25" s="55">
        <v>3127021</v>
      </c>
      <c r="J25" s="53" t="s">
        <v>85</v>
      </c>
      <c r="K25" s="52" t="s">
        <v>581</v>
      </c>
      <c r="M25">
        <f t="shared" si="0"/>
        <v>29768</v>
      </c>
      <c r="N25" s="67">
        <f t="shared" si="1"/>
        <v>3127021</v>
      </c>
    </row>
    <row r="26" spans="1:14" ht="15.75" x14ac:dyDescent="0.25">
      <c r="A26" s="51" t="s">
        <v>234</v>
      </c>
      <c r="B26" s="52" t="s">
        <v>573</v>
      </c>
      <c r="C26" s="53" t="s">
        <v>582</v>
      </c>
      <c r="D26" s="52" t="s">
        <v>580</v>
      </c>
      <c r="E26" s="53" t="s">
        <v>195</v>
      </c>
      <c r="F26" s="53" t="s">
        <v>274</v>
      </c>
      <c r="G26" s="53" t="s">
        <v>275</v>
      </c>
      <c r="H26" s="55">
        <v>0</v>
      </c>
      <c r="I26" s="55">
        <v>10135789</v>
      </c>
      <c r="J26" s="53" t="s">
        <v>84</v>
      </c>
      <c r="K26" s="52" t="s">
        <v>581</v>
      </c>
      <c r="M26">
        <f t="shared" si="0"/>
        <v>29767</v>
      </c>
      <c r="N26" s="67">
        <f t="shared" si="1"/>
        <v>10135789</v>
      </c>
    </row>
    <row r="27" spans="1:14" ht="15.75" x14ac:dyDescent="0.25">
      <c r="A27" s="51" t="s">
        <v>234</v>
      </c>
      <c r="B27" s="52" t="s">
        <v>583</v>
      </c>
      <c r="C27" s="53" t="s">
        <v>584</v>
      </c>
      <c r="D27" s="52" t="s">
        <v>585</v>
      </c>
      <c r="E27" s="53" t="s">
        <v>195</v>
      </c>
      <c r="F27" s="53" t="s">
        <v>274</v>
      </c>
      <c r="G27" s="53" t="s">
        <v>275</v>
      </c>
      <c r="H27" s="55">
        <v>0</v>
      </c>
      <c r="I27" s="55">
        <v>4587842</v>
      </c>
      <c r="J27" s="53" t="s">
        <v>87</v>
      </c>
      <c r="K27" s="52" t="s">
        <v>586</v>
      </c>
      <c r="M27">
        <f t="shared" si="0"/>
        <v>31424</v>
      </c>
      <c r="N27" s="67">
        <f t="shared" si="1"/>
        <v>4587842</v>
      </c>
    </row>
    <row r="28" spans="1:14" ht="15.75" x14ac:dyDescent="0.25">
      <c r="A28" s="51" t="s">
        <v>234</v>
      </c>
      <c r="B28" s="52" t="s">
        <v>583</v>
      </c>
      <c r="C28" s="53" t="s">
        <v>587</v>
      </c>
      <c r="D28" s="52" t="s">
        <v>585</v>
      </c>
      <c r="E28" s="53" t="s">
        <v>195</v>
      </c>
      <c r="F28" s="53" t="s">
        <v>274</v>
      </c>
      <c r="G28" s="53" t="s">
        <v>275</v>
      </c>
      <c r="H28" s="55">
        <v>0</v>
      </c>
      <c r="I28" s="55">
        <v>4620194</v>
      </c>
      <c r="J28" s="53" t="s">
        <v>86</v>
      </c>
      <c r="K28" s="52" t="s">
        <v>586</v>
      </c>
      <c r="M28">
        <f t="shared" si="0"/>
        <v>31423</v>
      </c>
      <c r="N28" s="67">
        <f t="shared" si="1"/>
        <v>4620194</v>
      </c>
    </row>
    <row r="29" spans="1:14" ht="15.75" x14ac:dyDescent="0.25">
      <c r="A29" s="51" t="s">
        <v>234</v>
      </c>
      <c r="B29" s="52" t="s">
        <v>588</v>
      </c>
      <c r="C29" s="53" t="s">
        <v>589</v>
      </c>
      <c r="D29" s="52" t="s">
        <v>590</v>
      </c>
      <c r="E29" s="53" t="s">
        <v>195</v>
      </c>
      <c r="F29" s="53" t="s">
        <v>274</v>
      </c>
      <c r="G29" s="53" t="s">
        <v>275</v>
      </c>
      <c r="H29" s="55">
        <v>0</v>
      </c>
      <c r="I29" s="55">
        <v>6655616</v>
      </c>
      <c r="J29" s="53" t="s">
        <v>88</v>
      </c>
      <c r="K29" s="52" t="s">
        <v>588</v>
      </c>
      <c r="M29">
        <f t="shared" si="0"/>
        <v>32647</v>
      </c>
      <c r="N29" s="67">
        <f t="shared" si="1"/>
        <v>6655616</v>
      </c>
    </row>
    <row r="30" spans="1:14" ht="15.75" x14ac:dyDescent="0.25">
      <c r="A30" s="51" t="s">
        <v>265</v>
      </c>
      <c r="B30" s="52" t="s">
        <v>591</v>
      </c>
      <c r="C30" s="53" t="s">
        <v>592</v>
      </c>
      <c r="D30" s="52" t="s">
        <v>593</v>
      </c>
      <c r="E30" s="53" t="s">
        <v>195</v>
      </c>
      <c r="F30" s="53" t="s">
        <v>274</v>
      </c>
      <c r="G30" s="53" t="s">
        <v>275</v>
      </c>
      <c r="H30" s="55">
        <v>0</v>
      </c>
      <c r="I30" s="55">
        <v>4297097</v>
      </c>
      <c r="J30" s="53" t="s">
        <v>111</v>
      </c>
      <c r="K30" s="52" t="s">
        <v>112</v>
      </c>
      <c r="M30">
        <f t="shared" si="0"/>
        <v>34488</v>
      </c>
      <c r="N30" s="67">
        <f t="shared" si="1"/>
        <v>4297097</v>
      </c>
    </row>
    <row r="31" spans="1:14" ht="15.75" x14ac:dyDescent="0.25">
      <c r="A31" s="51" t="s">
        <v>265</v>
      </c>
      <c r="B31" s="52" t="s">
        <v>591</v>
      </c>
      <c r="C31" s="53" t="s">
        <v>594</v>
      </c>
      <c r="D31" s="52" t="s">
        <v>593</v>
      </c>
      <c r="E31" s="53" t="s">
        <v>195</v>
      </c>
      <c r="F31" s="53" t="s">
        <v>274</v>
      </c>
      <c r="G31" s="53" t="s">
        <v>275</v>
      </c>
      <c r="H31" s="55">
        <v>0</v>
      </c>
      <c r="I31" s="55">
        <v>4091718</v>
      </c>
      <c r="J31" s="53" t="s">
        <v>113</v>
      </c>
      <c r="K31" s="52" t="s">
        <v>112</v>
      </c>
      <c r="M31">
        <f t="shared" si="0"/>
        <v>34489</v>
      </c>
      <c r="N31" s="67">
        <f t="shared" si="1"/>
        <v>4091718</v>
      </c>
    </row>
    <row r="32" spans="1:14" ht="15.75" x14ac:dyDescent="0.25">
      <c r="A32" s="51" t="s">
        <v>265</v>
      </c>
      <c r="B32" s="52" t="s">
        <v>591</v>
      </c>
      <c r="C32" s="53" t="s">
        <v>595</v>
      </c>
      <c r="D32" s="52" t="s">
        <v>593</v>
      </c>
      <c r="E32" s="53" t="s">
        <v>195</v>
      </c>
      <c r="F32" s="53" t="s">
        <v>274</v>
      </c>
      <c r="G32" s="53" t="s">
        <v>275</v>
      </c>
      <c r="H32" s="55">
        <v>0</v>
      </c>
      <c r="I32" s="55">
        <v>4370984</v>
      </c>
      <c r="J32" s="53" t="s">
        <v>114</v>
      </c>
      <c r="K32" s="52" t="s">
        <v>112</v>
      </c>
      <c r="M32">
        <f t="shared" si="0"/>
        <v>34490</v>
      </c>
      <c r="N32" s="67">
        <f t="shared" si="1"/>
        <v>4370984</v>
      </c>
    </row>
    <row r="33" spans="1:14" ht="15.75" x14ac:dyDescent="0.25">
      <c r="A33" s="51" t="s">
        <v>265</v>
      </c>
      <c r="B33" s="52" t="s">
        <v>596</v>
      </c>
      <c r="C33" s="53" t="s">
        <v>597</v>
      </c>
      <c r="D33" s="52" t="s">
        <v>598</v>
      </c>
      <c r="E33" s="53" t="s">
        <v>195</v>
      </c>
      <c r="F33" s="53" t="s">
        <v>274</v>
      </c>
      <c r="G33" s="53" t="s">
        <v>275</v>
      </c>
      <c r="H33" s="55">
        <v>0</v>
      </c>
      <c r="I33" s="55">
        <v>4982529</v>
      </c>
      <c r="J33" s="53" t="s">
        <v>115</v>
      </c>
      <c r="K33" s="52" t="s">
        <v>116</v>
      </c>
      <c r="M33">
        <f t="shared" si="0"/>
        <v>36138</v>
      </c>
      <c r="N33" s="67">
        <f t="shared" si="1"/>
        <v>4982529</v>
      </c>
    </row>
    <row r="34" spans="1:14" ht="15.75" x14ac:dyDescent="0.25">
      <c r="A34" s="51" t="s">
        <v>265</v>
      </c>
      <c r="B34" s="52" t="s">
        <v>596</v>
      </c>
      <c r="C34" s="53" t="s">
        <v>599</v>
      </c>
      <c r="D34" s="52" t="s">
        <v>598</v>
      </c>
      <c r="E34" s="53" t="s">
        <v>195</v>
      </c>
      <c r="F34" s="53" t="s">
        <v>274</v>
      </c>
      <c r="G34" s="53" t="s">
        <v>275</v>
      </c>
      <c r="H34" s="55">
        <v>0</v>
      </c>
      <c r="I34" s="55">
        <v>4703263</v>
      </c>
      <c r="J34" s="53" t="s">
        <v>117</v>
      </c>
      <c r="K34" s="52" t="s">
        <v>116</v>
      </c>
      <c r="M34">
        <f t="shared" si="0"/>
        <v>36139</v>
      </c>
      <c r="N34" s="67">
        <f t="shared" si="1"/>
        <v>4703263</v>
      </c>
    </row>
    <row r="35" spans="1:14" ht="15.75" x14ac:dyDescent="0.25">
      <c r="A35" s="51" t="s">
        <v>265</v>
      </c>
      <c r="B35" s="52" t="s">
        <v>596</v>
      </c>
      <c r="C35" s="53" t="s">
        <v>600</v>
      </c>
      <c r="D35" s="52" t="s">
        <v>601</v>
      </c>
      <c r="E35" s="53" t="s">
        <v>195</v>
      </c>
      <c r="F35" s="53" t="s">
        <v>274</v>
      </c>
      <c r="G35" s="53" t="s">
        <v>275</v>
      </c>
      <c r="H35" s="55">
        <v>0</v>
      </c>
      <c r="I35" s="55">
        <v>7091839</v>
      </c>
      <c r="J35" s="53" t="s">
        <v>118</v>
      </c>
      <c r="K35" s="52" t="s">
        <v>119</v>
      </c>
      <c r="M35">
        <f t="shared" si="0"/>
        <v>37615</v>
      </c>
      <c r="N35" s="67">
        <f t="shared" si="1"/>
        <v>7091839</v>
      </c>
    </row>
    <row r="36" spans="1:14" ht="15.75" x14ac:dyDescent="0.25">
      <c r="A36" s="51" t="s">
        <v>265</v>
      </c>
      <c r="B36" s="52" t="s">
        <v>596</v>
      </c>
      <c r="C36" s="53" t="s">
        <v>602</v>
      </c>
      <c r="D36" s="52" t="s">
        <v>601</v>
      </c>
      <c r="E36" s="53" t="s">
        <v>195</v>
      </c>
      <c r="F36" s="53" t="s">
        <v>274</v>
      </c>
      <c r="G36" s="53" t="s">
        <v>275</v>
      </c>
      <c r="H36" s="55">
        <v>0</v>
      </c>
      <c r="I36" s="55">
        <v>5559426</v>
      </c>
      <c r="J36" s="53" t="s">
        <v>120</v>
      </c>
      <c r="K36" s="52" t="s">
        <v>119</v>
      </c>
      <c r="M36">
        <f>+J36*1</f>
        <v>37616</v>
      </c>
      <c r="N36" s="67">
        <f>+I36</f>
        <v>5559426</v>
      </c>
    </row>
    <row r="37" spans="1:14" ht="15.75" x14ac:dyDescent="0.25">
      <c r="A37" s="51"/>
      <c r="B37" s="52"/>
      <c r="C37" s="53"/>
      <c r="D37" s="52"/>
      <c r="E37" s="53"/>
      <c r="F37" s="53"/>
      <c r="G37" s="53"/>
      <c r="H37" s="55">
        <f>SUM(H3:H36)</f>
        <v>-2007672</v>
      </c>
      <c r="I37" s="55">
        <f>SUM(I3:I36)</f>
        <v>246645402</v>
      </c>
      <c r="J37" s="53"/>
      <c r="K37" s="52"/>
    </row>
  </sheetData>
  <conditionalFormatting sqref="A3:K37">
    <cfRule type="expression" dxfId="7" priority="1">
      <formula>$Q3="A"</formula>
    </cfRule>
    <cfRule type="expression" dxfId="6" priority="2">
      <formula>$Q3="P"</formula>
    </cfRule>
  </conditionalFormatting>
  <conditionalFormatting sqref="I1:K2">
    <cfRule type="expression" dxfId="5" priority="3">
      <formula>$J1="A"</formula>
    </cfRule>
    <cfRule type="expression" dxfId="4" priority="4">
      <formula>$J1="P"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L92"/>
  <sheetViews>
    <sheetView topLeftCell="C24" workbookViewId="0">
      <selection activeCell="G96" sqref="G96"/>
    </sheetView>
  </sheetViews>
  <sheetFormatPr defaultRowHeight="15" x14ac:dyDescent="0.25"/>
  <cols>
    <col min="2" max="6" width="17.7109375" customWidth="1"/>
    <col min="7" max="7" width="52.7109375" customWidth="1"/>
    <col min="8" max="12" width="17.7109375" customWidth="1"/>
  </cols>
  <sheetData>
    <row r="2" spans="2:12" ht="17.25" x14ac:dyDescent="0.25">
      <c r="B2" s="41" t="s">
        <v>179</v>
      </c>
      <c r="C2" s="41" t="s">
        <v>180</v>
      </c>
      <c r="D2" s="41" t="s">
        <v>181</v>
      </c>
      <c r="E2" s="41" t="s">
        <v>182</v>
      </c>
      <c r="F2" s="41" t="s">
        <v>183</v>
      </c>
      <c r="G2" s="41" t="s">
        <v>184</v>
      </c>
      <c r="H2" s="42" t="s">
        <v>185</v>
      </c>
      <c r="I2" s="43" t="s">
        <v>186</v>
      </c>
      <c r="J2" s="44" t="s">
        <v>187</v>
      </c>
      <c r="K2" s="45" t="s">
        <v>188</v>
      </c>
      <c r="L2" s="45" t="s">
        <v>189</v>
      </c>
    </row>
    <row r="3" spans="2:12" ht="17.25" hidden="1" x14ac:dyDescent="0.25">
      <c r="B3" s="46"/>
      <c r="C3" s="46"/>
      <c r="D3" s="46"/>
      <c r="E3" s="46"/>
      <c r="F3" s="46"/>
      <c r="G3" s="46" t="s">
        <v>190</v>
      </c>
      <c r="H3" s="47"/>
      <c r="I3" s="48"/>
      <c r="J3" s="49"/>
      <c r="K3" s="50"/>
      <c r="L3" s="50"/>
    </row>
    <row r="4" spans="2:12" ht="15.75" hidden="1" x14ac:dyDescent="0.25">
      <c r="B4" s="51" t="s">
        <v>191</v>
      </c>
      <c r="C4" s="52" t="s">
        <v>192</v>
      </c>
      <c r="D4" s="53" t="s">
        <v>193</v>
      </c>
      <c r="E4" s="52" t="s">
        <v>194</v>
      </c>
      <c r="F4" s="54" t="s">
        <v>195</v>
      </c>
      <c r="G4" s="53" t="s">
        <v>196</v>
      </c>
      <c r="H4" s="53" t="s">
        <v>197</v>
      </c>
      <c r="I4" s="55">
        <v>-3376856</v>
      </c>
      <c r="J4" s="55">
        <v>0</v>
      </c>
      <c r="K4" s="53" t="s">
        <v>198</v>
      </c>
      <c r="L4" s="52" t="s">
        <v>192</v>
      </c>
    </row>
    <row r="5" spans="2:12" ht="15.75" hidden="1" x14ac:dyDescent="0.25">
      <c r="B5" s="51" t="s">
        <v>191</v>
      </c>
      <c r="C5" s="52" t="s">
        <v>192</v>
      </c>
      <c r="D5" s="53" t="s">
        <v>193</v>
      </c>
      <c r="E5" s="52" t="s">
        <v>194</v>
      </c>
      <c r="F5" s="53" t="s">
        <v>195</v>
      </c>
      <c r="G5" s="53" t="s">
        <v>199</v>
      </c>
      <c r="H5" s="53" t="s">
        <v>197</v>
      </c>
      <c r="I5" s="55">
        <v>-3376855</v>
      </c>
      <c r="J5" s="55">
        <v>0</v>
      </c>
      <c r="K5" s="53" t="s">
        <v>198</v>
      </c>
      <c r="L5" s="52" t="s">
        <v>192</v>
      </c>
    </row>
    <row r="6" spans="2:12" ht="15.75" hidden="1" x14ac:dyDescent="0.25">
      <c r="B6" s="51" t="s">
        <v>191</v>
      </c>
      <c r="C6" s="52" t="s">
        <v>192</v>
      </c>
      <c r="D6" s="53" t="s">
        <v>193</v>
      </c>
      <c r="E6" s="52" t="s">
        <v>194</v>
      </c>
      <c r="F6" s="53" t="s">
        <v>195</v>
      </c>
      <c r="G6" s="53" t="s">
        <v>200</v>
      </c>
      <c r="H6" s="53" t="s">
        <v>197</v>
      </c>
      <c r="I6" s="55">
        <v>-3376855</v>
      </c>
      <c r="J6" s="55">
        <v>0</v>
      </c>
      <c r="K6" s="53" t="s">
        <v>198</v>
      </c>
      <c r="L6" s="52" t="s">
        <v>192</v>
      </c>
    </row>
    <row r="7" spans="2:12" ht="15.75" hidden="1" x14ac:dyDescent="0.25">
      <c r="B7" s="51" t="s">
        <v>191</v>
      </c>
      <c r="C7" s="52" t="s">
        <v>192</v>
      </c>
      <c r="D7" s="53" t="s">
        <v>201</v>
      </c>
      <c r="E7" s="52" t="s">
        <v>194</v>
      </c>
      <c r="F7" s="53" t="s">
        <v>195</v>
      </c>
      <c r="G7" s="53" t="s">
        <v>202</v>
      </c>
      <c r="H7" s="53" t="s">
        <v>197</v>
      </c>
      <c r="I7" s="55">
        <v>-1279369</v>
      </c>
      <c r="J7" s="55">
        <v>0</v>
      </c>
      <c r="K7" s="53" t="s">
        <v>203</v>
      </c>
      <c r="L7" s="52" t="s">
        <v>192</v>
      </c>
    </row>
    <row r="8" spans="2:12" ht="15.75" hidden="1" x14ac:dyDescent="0.25">
      <c r="B8" s="51" t="s">
        <v>204</v>
      </c>
      <c r="C8" s="52" t="s">
        <v>21</v>
      </c>
      <c r="D8" s="53" t="s">
        <v>205</v>
      </c>
      <c r="E8" s="52" t="s">
        <v>206</v>
      </c>
      <c r="F8" s="53" t="s">
        <v>195</v>
      </c>
      <c r="G8" s="53" t="s">
        <v>207</v>
      </c>
      <c r="H8" s="53" t="s">
        <v>197</v>
      </c>
      <c r="I8" s="55">
        <v>-9380153</v>
      </c>
      <c r="J8" s="55">
        <v>0</v>
      </c>
      <c r="K8" s="53" t="s">
        <v>208</v>
      </c>
      <c r="L8" s="52" t="s">
        <v>209</v>
      </c>
    </row>
    <row r="9" spans="2:12" ht="15.75" x14ac:dyDescent="0.25">
      <c r="B9" s="51" t="s">
        <v>210</v>
      </c>
      <c r="C9" s="52" t="s">
        <v>211</v>
      </c>
      <c r="D9" s="53" t="s">
        <v>212</v>
      </c>
      <c r="E9" s="52" t="s">
        <v>209</v>
      </c>
      <c r="F9" s="53" t="s">
        <v>195</v>
      </c>
      <c r="G9" s="53" t="s">
        <v>213</v>
      </c>
      <c r="H9" s="53" t="s">
        <v>197</v>
      </c>
      <c r="I9" s="55">
        <v>-25174454</v>
      </c>
      <c r="J9" s="55">
        <v>0</v>
      </c>
      <c r="K9" s="53" t="s">
        <v>214</v>
      </c>
      <c r="L9" s="52" t="s">
        <v>211</v>
      </c>
    </row>
    <row r="10" spans="2:12" ht="15.75" x14ac:dyDescent="0.25">
      <c r="B10" s="51" t="s">
        <v>210</v>
      </c>
      <c r="C10" s="52" t="s">
        <v>211</v>
      </c>
      <c r="D10" s="53" t="s">
        <v>215</v>
      </c>
      <c r="E10" s="52" t="s">
        <v>209</v>
      </c>
      <c r="F10" s="53" t="s">
        <v>195</v>
      </c>
      <c r="G10" s="53" t="s">
        <v>216</v>
      </c>
      <c r="H10" s="53" t="s">
        <v>197</v>
      </c>
      <c r="I10" s="55">
        <v>-22743414</v>
      </c>
      <c r="J10" s="55">
        <v>0</v>
      </c>
      <c r="K10" s="53" t="s">
        <v>217</v>
      </c>
      <c r="L10" s="52" t="s">
        <v>211</v>
      </c>
    </row>
    <row r="11" spans="2:12" ht="15.75" x14ac:dyDescent="0.25">
      <c r="B11" s="51" t="s">
        <v>210</v>
      </c>
      <c r="C11" s="52" t="s">
        <v>211</v>
      </c>
      <c r="D11" s="53" t="s">
        <v>218</v>
      </c>
      <c r="E11" s="52" t="s">
        <v>209</v>
      </c>
      <c r="F11" s="53" t="s">
        <v>195</v>
      </c>
      <c r="G11" s="53" t="s">
        <v>219</v>
      </c>
      <c r="H11" s="53" t="s">
        <v>197</v>
      </c>
      <c r="I11" s="55">
        <v>-7581139</v>
      </c>
      <c r="J11" s="55">
        <v>0</v>
      </c>
      <c r="K11" s="53" t="s">
        <v>220</v>
      </c>
      <c r="L11" s="52" t="s">
        <v>211</v>
      </c>
    </row>
    <row r="12" spans="2:12" ht="15.75" x14ac:dyDescent="0.25">
      <c r="B12" s="51" t="s">
        <v>210</v>
      </c>
      <c r="C12" s="52" t="s">
        <v>211</v>
      </c>
      <c r="D12" s="53" t="s">
        <v>218</v>
      </c>
      <c r="E12" s="52" t="s">
        <v>209</v>
      </c>
      <c r="F12" s="53" t="s">
        <v>195</v>
      </c>
      <c r="G12" s="53" t="s">
        <v>221</v>
      </c>
      <c r="H12" s="53" t="s">
        <v>197</v>
      </c>
      <c r="I12" s="55">
        <v>-7581138</v>
      </c>
      <c r="J12" s="55">
        <v>0</v>
      </c>
      <c r="K12" s="53" t="s">
        <v>220</v>
      </c>
      <c r="L12" s="52" t="s">
        <v>211</v>
      </c>
    </row>
    <row r="13" spans="2:12" ht="15.75" x14ac:dyDescent="0.25">
      <c r="B13" s="51" t="s">
        <v>210</v>
      </c>
      <c r="C13" s="52" t="s">
        <v>211</v>
      </c>
      <c r="D13" s="53" t="s">
        <v>218</v>
      </c>
      <c r="E13" s="52" t="s">
        <v>209</v>
      </c>
      <c r="F13" s="53" t="s">
        <v>195</v>
      </c>
      <c r="G13" s="53" t="s">
        <v>222</v>
      </c>
      <c r="H13" s="53" t="s">
        <v>197</v>
      </c>
      <c r="I13" s="55">
        <v>-7581138</v>
      </c>
      <c r="J13" s="55">
        <v>0</v>
      </c>
      <c r="K13" s="53" t="s">
        <v>220</v>
      </c>
      <c r="L13" s="52" t="s">
        <v>211</v>
      </c>
    </row>
    <row r="14" spans="2:12" ht="15.75" x14ac:dyDescent="0.25">
      <c r="B14" s="51" t="s">
        <v>210</v>
      </c>
      <c r="C14" s="52" t="s">
        <v>211</v>
      </c>
      <c r="D14" s="53" t="s">
        <v>223</v>
      </c>
      <c r="E14" s="52" t="s">
        <v>209</v>
      </c>
      <c r="F14" s="53" t="s">
        <v>195</v>
      </c>
      <c r="G14" s="53" t="s">
        <v>224</v>
      </c>
      <c r="H14" s="53" t="s">
        <v>197</v>
      </c>
      <c r="I14" s="55">
        <v>-22160765</v>
      </c>
      <c r="J14" s="55">
        <v>0</v>
      </c>
      <c r="K14" s="53" t="s">
        <v>225</v>
      </c>
      <c r="L14" s="52" t="s">
        <v>211</v>
      </c>
    </row>
    <row r="15" spans="2:12" ht="15.75" x14ac:dyDescent="0.25">
      <c r="B15" s="51" t="s">
        <v>226</v>
      </c>
      <c r="C15" s="52" t="s">
        <v>227</v>
      </c>
      <c r="D15" s="53" t="s">
        <v>228</v>
      </c>
      <c r="E15" s="52" t="s">
        <v>209</v>
      </c>
      <c r="F15" s="53" t="s">
        <v>195</v>
      </c>
      <c r="G15" s="53" t="s">
        <v>229</v>
      </c>
      <c r="H15" s="53" t="s">
        <v>197</v>
      </c>
      <c r="I15" s="55">
        <v>-2768641</v>
      </c>
      <c r="J15" s="55">
        <v>0</v>
      </c>
      <c r="K15" s="53" t="s">
        <v>230</v>
      </c>
      <c r="L15" s="52" t="s">
        <v>227</v>
      </c>
    </row>
    <row r="16" spans="2:12" ht="15.75" x14ac:dyDescent="0.25">
      <c r="B16" s="51" t="s">
        <v>226</v>
      </c>
      <c r="C16" s="52" t="s">
        <v>227</v>
      </c>
      <c r="D16" s="53" t="s">
        <v>228</v>
      </c>
      <c r="E16" s="52" t="s">
        <v>209</v>
      </c>
      <c r="F16" s="53" t="s">
        <v>195</v>
      </c>
      <c r="G16" s="53" t="s">
        <v>231</v>
      </c>
      <c r="H16" s="53" t="s">
        <v>197</v>
      </c>
      <c r="I16" s="55">
        <v>-2768642</v>
      </c>
      <c r="J16" s="55">
        <v>0</v>
      </c>
      <c r="K16" s="53" t="s">
        <v>230</v>
      </c>
      <c r="L16" s="52" t="s">
        <v>227</v>
      </c>
    </row>
    <row r="17" spans="2:12" ht="15.75" x14ac:dyDescent="0.25">
      <c r="B17" s="51" t="s">
        <v>226</v>
      </c>
      <c r="C17" s="52" t="s">
        <v>227</v>
      </c>
      <c r="D17" s="53" t="s">
        <v>228</v>
      </c>
      <c r="E17" s="52" t="s">
        <v>209</v>
      </c>
      <c r="F17" s="53" t="s">
        <v>195</v>
      </c>
      <c r="G17" s="53" t="s">
        <v>232</v>
      </c>
      <c r="H17" s="53" t="s">
        <v>197</v>
      </c>
      <c r="I17" s="55">
        <v>-2768642</v>
      </c>
      <c r="J17" s="55">
        <v>0</v>
      </c>
      <c r="K17" s="53" t="s">
        <v>230</v>
      </c>
      <c r="L17" s="52" t="s">
        <v>227</v>
      </c>
    </row>
    <row r="18" spans="2:12" ht="15.75" x14ac:dyDescent="0.25">
      <c r="B18" s="51" t="s">
        <v>226</v>
      </c>
      <c r="C18" s="52" t="s">
        <v>227</v>
      </c>
      <c r="D18" s="53" t="s">
        <v>228</v>
      </c>
      <c r="E18" s="52" t="s">
        <v>209</v>
      </c>
      <c r="F18" s="53" t="s">
        <v>195</v>
      </c>
      <c r="G18" s="53" t="s">
        <v>233</v>
      </c>
      <c r="H18" s="53" t="s">
        <v>197</v>
      </c>
      <c r="I18" s="55">
        <v>-8305924</v>
      </c>
      <c r="J18" s="55">
        <v>0</v>
      </c>
      <c r="K18" s="53" t="s">
        <v>230</v>
      </c>
      <c r="L18" s="52" t="s">
        <v>227</v>
      </c>
    </row>
    <row r="19" spans="2:12" ht="15.75" x14ac:dyDescent="0.25">
      <c r="B19" s="51" t="s">
        <v>234</v>
      </c>
      <c r="C19" s="52" t="s">
        <v>235</v>
      </c>
      <c r="D19" s="53" t="s">
        <v>236</v>
      </c>
      <c r="E19" s="52" t="s">
        <v>209</v>
      </c>
      <c r="F19" s="53" t="s">
        <v>195</v>
      </c>
      <c r="G19" s="53" t="s">
        <v>237</v>
      </c>
      <c r="H19" s="53" t="s">
        <v>197</v>
      </c>
      <c r="I19" s="55">
        <v>-8305924</v>
      </c>
      <c r="J19" s="55">
        <v>0</v>
      </c>
      <c r="K19" s="53" t="s">
        <v>91</v>
      </c>
      <c r="L19" s="52" t="s">
        <v>238</v>
      </c>
    </row>
    <row r="20" spans="2:12" ht="15.75" hidden="1" x14ac:dyDescent="0.25">
      <c r="B20" s="51" t="s">
        <v>191</v>
      </c>
      <c r="C20" s="52" t="s">
        <v>239</v>
      </c>
      <c r="D20" s="53" t="s">
        <v>240</v>
      </c>
      <c r="E20" s="52" t="s">
        <v>209</v>
      </c>
      <c r="F20" s="53" t="s">
        <v>195</v>
      </c>
      <c r="G20" s="53" t="s">
        <v>241</v>
      </c>
      <c r="H20" s="53" t="s">
        <v>242</v>
      </c>
      <c r="I20" s="55">
        <v>-9732499</v>
      </c>
      <c r="J20" s="55">
        <v>0</v>
      </c>
      <c r="K20" s="53" t="s">
        <v>243</v>
      </c>
      <c r="L20" s="52" t="s">
        <v>239</v>
      </c>
    </row>
    <row r="21" spans="2:12" ht="15.75" hidden="1" x14ac:dyDescent="0.25">
      <c r="B21" s="51" t="s">
        <v>191</v>
      </c>
      <c r="C21" s="52" t="s">
        <v>239</v>
      </c>
      <c r="D21" s="53" t="s">
        <v>244</v>
      </c>
      <c r="E21" s="52" t="s">
        <v>209</v>
      </c>
      <c r="F21" s="53" t="s">
        <v>195</v>
      </c>
      <c r="G21" s="53" t="s">
        <v>245</v>
      </c>
      <c r="H21" s="53" t="s">
        <v>242</v>
      </c>
      <c r="I21" s="55">
        <v>-12047830</v>
      </c>
      <c r="J21" s="55">
        <v>0</v>
      </c>
      <c r="K21" s="53" t="s">
        <v>246</v>
      </c>
      <c r="L21" s="52" t="s">
        <v>239</v>
      </c>
    </row>
    <row r="22" spans="2:12" ht="15.75" x14ac:dyDescent="0.25">
      <c r="B22" s="51" t="s">
        <v>247</v>
      </c>
      <c r="C22" s="52" t="s">
        <v>31</v>
      </c>
      <c r="D22" s="53" t="s">
        <v>248</v>
      </c>
      <c r="E22" s="52" t="s">
        <v>209</v>
      </c>
      <c r="F22" s="53" t="s">
        <v>195</v>
      </c>
      <c r="G22" s="53" t="s">
        <v>249</v>
      </c>
      <c r="H22" s="53" t="s">
        <v>242</v>
      </c>
      <c r="I22" s="55">
        <v>-2334356</v>
      </c>
      <c r="J22" s="55">
        <v>0</v>
      </c>
      <c r="K22" s="53" t="s">
        <v>250</v>
      </c>
      <c r="L22" s="52" t="s">
        <v>31</v>
      </c>
    </row>
    <row r="23" spans="2:12" ht="15.75" x14ac:dyDescent="0.25">
      <c r="B23" s="51" t="s">
        <v>210</v>
      </c>
      <c r="C23" s="52" t="s">
        <v>251</v>
      </c>
      <c r="D23" s="53" t="s">
        <v>252</v>
      </c>
      <c r="E23" s="52" t="s">
        <v>209</v>
      </c>
      <c r="F23" s="53" t="s">
        <v>195</v>
      </c>
      <c r="G23" s="53" t="s">
        <v>253</v>
      </c>
      <c r="H23" s="53" t="s">
        <v>242</v>
      </c>
      <c r="I23" s="55">
        <v>-3434218</v>
      </c>
      <c r="J23" s="55">
        <v>0</v>
      </c>
      <c r="K23" s="53" t="s">
        <v>254</v>
      </c>
      <c r="L23" s="52" t="s">
        <v>251</v>
      </c>
    </row>
    <row r="24" spans="2:12" ht="15.75" x14ac:dyDescent="0.25">
      <c r="B24" s="51" t="s">
        <v>226</v>
      </c>
      <c r="C24" s="52" t="s">
        <v>227</v>
      </c>
      <c r="D24" s="53" t="s">
        <v>255</v>
      </c>
      <c r="E24" s="52" t="s">
        <v>209</v>
      </c>
      <c r="F24" s="53" t="s">
        <v>195</v>
      </c>
      <c r="G24" s="53" t="s">
        <v>256</v>
      </c>
      <c r="H24" s="53" t="s">
        <v>242</v>
      </c>
      <c r="I24" s="55">
        <v>-10978376</v>
      </c>
      <c r="J24" s="55">
        <v>0</v>
      </c>
      <c r="K24" s="53" t="s">
        <v>257</v>
      </c>
      <c r="L24" s="52" t="s">
        <v>227</v>
      </c>
    </row>
    <row r="25" spans="2:12" ht="15.75" x14ac:dyDescent="0.25">
      <c r="B25" s="51" t="s">
        <v>226</v>
      </c>
      <c r="C25" s="52" t="s">
        <v>227</v>
      </c>
      <c r="D25" s="53" t="s">
        <v>258</v>
      </c>
      <c r="E25" s="52" t="s">
        <v>209</v>
      </c>
      <c r="F25" s="53" t="s">
        <v>195</v>
      </c>
      <c r="G25" s="53" t="s">
        <v>259</v>
      </c>
      <c r="H25" s="53" t="s">
        <v>242</v>
      </c>
      <c r="I25" s="55">
        <v>-940739</v>
      </c>
      <c r="J25" s="55">
        <v>0</v>
      </c>
      <c r="K25" s="53" t="s">
        <v>260</v>
      </c>
      <c r="L25" s="52" t="s">
        <v>227</v>
      </c>
    </row>
    <row r="26" spans="2:12" ht="15.75" x14ac:dyDescent="0.25">
      <c r="B26" s="51" t="s">
        <v>234</v>
      </c>
      <c r="C26" s="52" t="s">
        <v>261</v>
      </c>
      <c r="D26" s="53" t="s">
        <v>262</v>
      </c>
      <c r="E26" s="52" t="s">
        <v>209</v>
      </c>
      <c r="F26" s="53" t="s">
        <v>195</v>
      </c>
      <c r="G26" s="53" t="s">
        <v>263</v>
      </c>
      <c r="H26" s="53" t="s">
        <v>242</v>
      </c>
      <c r="I26" s="55">
        <v>-11028062</v>
      </c>
      <c r="J26" s="55">
        <v>0</v>
      </c>
      <c r="K26" s="53" t="s">
        <v>264</v>
      </c>
      <c r="L26" s="52" t="s">
        <v>261</v>
      </c>
    </row>
    <row r="27" spans="2:12" ht="15.75" x14ac:dyDescent="0.25">
      <c r="B27" s="51" t="s">
        <v>265</v>
      </c>
      <c r="C27" s="52" t="s">
        <v>266</v>
      </c>
      <c r="D27" s="53" t="s">
        <v>267</v>
      </c>
      <c r="E27" s="52" t="s">
        <v>209</v>
      </c>
      <c r="F27" s="53" t="s">
        <v>195</v>
      </c>
      <c r="G27" s="53" t="s">
        <v>268</v>
      </c>
      <c r="H27" s="53" t="s">
        <v>242</v>
      </c>
      <c r="I27" s="55">
        <v>-3650254</v>
      </c>
      <c r="J27" s="55">
        <v>0</v>
      </c>
      <c r="K27" s="53" t="s">
        <v>269</v>
      </c>
      <c r="L27" s="52" t="s">
        <v>266</v>
      </c>
    </row>
    <row r="28" spans="2:12" ht="15.75" hidden="1" x14ac:dyDescent="0.25">
      <c r="B28" s="51" t="s">
        <v>270</v>
      </c>
      <c r="C28" s="52" t="s">
        <v>271</v>
      </c>
      <c r="D28" s="53" t="s">
        <v>272</v>
      </c>
      <c r="E28" s="52" t="s">
        <v>273</v>
      </c>
      <c r="F28" s="53" t="s">
        <v>195</v>
      </c>
      <c r="G28" s="53" t="s">
        <v>274</v>
      </c>
      <c r="H28" s="53" t="s">
        <v>275</v>
      </c>
      <c r="I28" s="55">
        <v>0</v>
      </c>
      <c r="J28" s="55">
        <v>22584202</v>
      </c>
      <c r="K28" s="53" t="s">
        <v>276</v>
      </c>
      <c r="L28" s="52" t="s">
        <v>277</v>
      </c>
    </row>
    <row r="29" spans="2:12" ht="15.75" hidden="1" x14ac:dyDescent="0.25">
      <c r="B29" s="51" t="s">
        <v>270</v>
      </c>
      <c r="C29" s="52" t="s">
        <v>271</v>
      </c>
      <c r="D29" s="53" t="s">
        <v>278</v>
      </c>
      <c r="E29" s="52" t="s">
        <v>273</v>
      </c>
      <c r="F29" s="53" t="s">
        <v>195</v>
      </c>
      <c r="G29" s="53" t="s">
        <v>274</v>
      </c>
      <c r="H29" s="53" t="s">
        <v>275</v>
      </c>
      <c r="I29" s="55">
        <v>0</v>
      </c>
      <c r="J29" s="55">
        <v>19314523</v>
      </c>
      <c r="K29" s="53" t="s">
        <v>279</v>
      </c>
      <c r="L29" s="52" t="s">
        <v>277</v>
      </c>
    </row>
    <row r="30" spans="2:12" ht="15.75" hidden="1" x14ac:dyDescent="0.25">
      <c r="B30" s="51" t="s">
        <v>270</v>
      </c>
      <c r="C30" s="52" t="s">
        <v>271</v>
      </c>
      <c r="D30" s="53" t="s">
        <v>280</v>
      </c>
      <c r="E30" s="52" t="s">
        <v>273</v>
      </c>
      <c r="F30" s="53" t="s">
        <v>195</v>
      </c>
      <c r="G30" s="53" t="s">
        <v>274</v>
      </c>
      <c r="H30" s="53" t="s">
        <v>275</v>
      </c>
      <c r="I30" s="55">
        <v>0</v>
      </c>
      <c r="J30" s="55">
        <v>33840130</v>
      </c>
      <c r="K30" s="53" t="s">
        <v>281</v>
      </c>
      <c r="L30" s="52" t="s">
        <v>277</v>
      </c>
    </row>
    <row r="31" spans="2:12" ht="15.75" hidden="1" x14ac:dyDescent="0.25">
      <c r="B31" s="51" t="s">
        <v>191</v>
      </c>
      <c r="C31" s="52" t="s">
        <v>282</v>
      </c>
      <c r="D31" s="53" t="s">
        <v>283</v>
      </c>
      <c r="E31" s="52" t="s">
        <v>284</v>
      </c>
      <c r="F31" s="53" t="s">
        <v>195</v>
      </c>
      <c r="G31" s="53" t="s">
        <v>274</v>
      </c>
      <c r="H31" s="53" t="s">
        <v>275</v>
      </c>
      <c r="I31" s="55">
        <v>0</v>
      </c>
      <c r="J31" s="55">
        <v>33969802</v>
      </c>
      <c r="K31" s="53" t="s">
        <v>285</v>
      </c>
      <c r="L31" s="52" t="s">
        <v>286</v>
      </c>
    </row>
    <row r="32" spans="2:12" ht="15.75" hidden="1" x14ac:dyDescent="0.25">
      <c r="B32" s="51" t="s">
        <v>191</v>
      </c>
      <c r="C32" s="52" t="s">
        <v>287</v>
      </c>
      <c r="D32" s="53" t="s">
        <v>288</v>
      </c>
      <c r="E32" s="52" t="s">
        <v>289</v>
      </c>
      <c r="F32" s="53" t="s">
        <v>195</v>
      </c>
      <c r="G32" s="53" t="s">
        <v>274</v>
      </c>
      <c r="H32" s="53" t="s">
        <v>275</v>
      </c>
      <c r="I32" s="55">
        <v>0</v>
      </c>
      <c r="J32" s="55">
        <v>10312073</v>
      </c>
      <c r="K32" s="53" t="s">
        <v>290</v>
      </c>
      <c r="L32" s="52" t="s">
        <v>287</v>
      </c>
    </row>
    <row r="33" spans="2:12" ht="15.75" hidden="1" x14ac:dyDescent="0.25">
      <c r="B33" s="51" t="s">
        <v>191</v>
      </c>
      <c r="C33" s="52" t="s">
        <v>291</v>
      </c>
      <c r="D33" s="53" t="s">
        <v>292</v>
      </c>
      <c r="E33" s="52" t="s">
        <v>289</v>
      </c>
      <c r="F33" s="53" t="s">
        <v>195</v>
      </c>
      <c r="G33" s="53" t="s">
        <v>274</v>
      </c>
      <c r="H33" s="53" t="s">
        <v>275</v>
      </c>
      <c r="I33" s="55">
        <v>0</v>
      </c>
      <c r="J33" s="55">
        <v>14927481</v>
      </c>
      <c r="K33" s="53" t="s">
        <v>293</v>
      </c>
      <c r="L33" s="52" t="s">
        <v>287</v>
      </c>
    </row>
    <row r="34" spans="2:12" ht="15.75" hidden="1" x14ac:dyDescent="0.25">
      <c r="B34" s="51" t="s">
        <v>191</v>
      </c>
      <c r="C34" s="52" t="s">
        <v>294</v>
      </c>
      <c r="D34" s="53" t="s">
        <v>295</v>
      </c>
      <c r="E34" s="52" t="s">
        <v>296</v>
      </c>
      <c r="F34" s="53" t="s">
        <v>195</v>
      </c>
      <c r="G34" s="53" t="s">
        <v>274</v>
      </c>
      <c r="H34" s="53" t="s">
        <v>275</v>
      </c>
      <c r="I34" s="55">
        <v>0</v>
      </c>
      <c r="J34" s="55">
        <v>31496246</v>
      </c>
      <c r="K34" s="53" t="s">
        <v>297</v>
      </c>
      <c r="L34" s="52" t="s">
        <v>298</v>
      </c>
    </row>
    <row r="35" spans="2:12" ht="15.75" hidden="1" x14ac:dyDescent="0.25">
      <c r="B35" s="51" t="s">
        <v>191</v>
      </c>
      <c r="C35" s="52" t="s">
        <v>294</v>
      </c>
      <c r="D35" s="53" t="s">
        <v>299</v>
      </c>
      <c r="E35" s="52" t="s">
        <v>296</v>
      </c>
      <c r="F35" s="53" t="s">
        <v>195</v>
      </c>
      <c r="G35" s="53" t="s">
        <v>274</v>
      </c>
      <c r="H35" s="53" t="s">
        <v>275</v>
      </c>
      <c r="I35" s="55">
        <v>0</v>
      </c>
      <c r="J35" s="55">
        <v>18253058</v>
      </c>
      <c r="K35" s="53" t="s">
        <v>300</v>
      </c>
      <c r="L35" s="52" t="s">
        <v>298</v>
      </c>
    </row>
    <row r="36" spans="2:12" ht="15.75" hidden="1" x14ac:dyDescent="0.25">
      <c r="B36" s="51" t="s">
        <v>191</v>
      </c>
      <c r="C36" s="52" t="s">
        <v>301</v>
      </c>
      <c r="D36" s="53" t="s">
        <v>302</v>
      </c>
      <c r="E36" s="52" t="s">
        <v>21</v>
      </c>
      <c r="F36" s="53" t="s">
        <v>195</v>
      </c>
      <c r="G36" s="53" t="s">
        <v>274</v>
      </c>
      <c r="H36" s="53" t="s">
        <v>275</v>
      </c>
      <c r="I36" s="55">
        <v>0</v>
      </c>
      <c r="J36" s="55">
        <v>15910964</v>
      </c>
      <c r="K36" s="53" t="s">
        <v>303</v>
      </c>
      <c r="L36" s="52" t="s">
        <v>304</v>
      </c>
    </row>
    <row r="37" spans="2:12" ht="15.75" hidden="1" x14ac:dyDescent="0.25">
      <c r="B37" s="51" t="s">
        <v>191</v>
      </c>
      <c r="C37" s="52" t="s">
        <v>301</v>
      </c>
      <c r="D37" s="53" t="s">
        <v>305</v>
      </c>
      <c r="E37" s="52" t="s">
        <v>306</v>
      </c>
      <c r="F37" s="53" t="s">
        <v>195</v>
      </c>
      <c r="G37" s="53" t="s">
        <v>274</v>
      </c>
      <c r="H37" s="53" t="s">
        <v>275</v>
      </c>
      <c r="I37" s="55">
        <v>0</v>
      </c>
      <c r="J37" s="55">
        <v>19357296</v>
      </c>
      <c r="K37" s="53" t="s">
        <v>307</v>
      </c>
      <c r="L37" s="52" t="s">
        <v>308</v>
      </c>
    </row>
    <row r="38" spans="2:12" ht="15.75" hidden="1" x14ac:dyDescent="0.25">
      <c r="B38" s="51" t="s">
        <v>191</v>
      </c>
      <c r="C38" s="52" t="s">
        <v>301</v>
      </c>
      <c r="D38" s="53" t="s">
        <v>309</v>
      </c>
      <c r="E38" s="52" t="s">
        <v>306</v>
      </c>
      <c r="F38" s="53" t="s">
        <v>195</v>
      </c>
      <c r="G38" s="53" t="s">
        <v>310</v>
      </c>
      <c r="H38" s="53" t="s">
        <v>311</v>
      </c>
      <c r="I38" s="55">
        <v>0</v>
      </c>
      <c r="J38" s="55">
        <v>900540</v>
      </c>
      <c r="K38" s="53" t="s">
        <v>312</v>
      </c>
      <c r="L38" s="52" t="s">
        <v>308</v>
      </c>
    </row>
    <row r="39" spans="2:12" ht="15.75" hidden="1" x14ac:dyDescent="0.25">
      <c r="B39" s="51" t="s">
        <v>191</v>
      </c>
      <c r="C39" s="52" t="s">
        <v>192</v>
      </c>
      <c r="D39" s="53" t="s">
        <v>313</v>
      </c>
      <c r="E39" s="52" t="s">
        <v>314</v>
      </c>
      <c r="F39" s="53" t="s">
        <v>195</v>
      </c>
      <c r="G39" s="53" t="s">
        <v>274</v>
      </c>
      <c r="H39" s="53" t="s">
        <v>275</v>
      </c>
      <c r="I39" s="55">
        <v>0</v>
      </c>
      <c r="J39" s="55">
        <v>15556802</v>
      </c>
      <c r="K39" s="53" t="s">
        <v>315</v>
      </c>
      <c r="L39" s="52" t="s">
        <v>316</v>
      </c>
    </row>
    <row r="40" spans="2:12" ht="15.75" hidden="1" x14ac:dyDescent="0.25">
      <c r="B40" s="51" t="s">
        <v>191</v>
      </c>
      <c r="C40" s="52" t="s">
        <v>192</v>
      </c>
      <c r="D40" s="53" t="s">
        <v>317</v>
      </c>
      <c r="E40" s="52" t="s">
        <v>28</v>
      </c>
      <c r="F40" s="53" t="s">
        <v>195</v>
      </c>
      <c r="G40" s="53" t="s">
        <v>274</v>
      </c>
      <c r="H40" s="53" t="s">
        <v>275</v>
      </c>
      <c r="I40" s="55">
        <v>0</v>
      </c>
      <c r="J40" s="55">
        <v>23708577</v>
      </c>
      <c r="K40" s="53" t="s">
        <v>318</v>
      </c>
      <c r="L40" s="52" t="s">
        <v>319</v>
      </c>
    </row>
    <row r="41" spans="2:12" ht="15.75" hidden="1" x14ac:dyDescent="0.25">
      <c r="B41" s="51" t="s">
        <v>191</v>
      </c>
      <c r="C41" s="52" t="s">
        <v>192</v>
      </c>
      <c r="D41" s="53" t="s">
        <v>320</v>
      </c>
      <c r="E41" s="52" t="s">
        <v>321</v>
      </c>
      <c r="F41" s="53" t="s">
        <v>195</v>
      </c>
      <c r="G41" s="53" t="s">
        <v>274</v>
      </c>
      <c r="H41" s="53" t="s">
        <v>275</v>
      </c>
      <c r="I41" s="55">
        <v>0</v>
      </c>
      <c r="J41" s="55">
        <v>15659741</v>
      </c>
      <c r="K41" s="53" t="s">
        <v>322</v>
      </c>
      <c r="L41" s="52" t="s">
        <v>323</v>
      </c>
    </row>
    <row r="42" spans="2:12" ht="15.75" hidden="1" x14ac:dyDescent="0.25">
      <c r="B42" s="51" t="s">
        <v>191</v>
      </c>
      <c r="C42" s="52" t="s">
        <v>192</v>
      </c>
      <c r="D42" s="53" t="s">
        <v>324</v>
      </c>
      <c r="E42" s="52" t="s">
        <v>325</v>
      </c>
      <c r="F42" s="53" t="s">
        <v>195</v>
      </c>
      <c r="G42" s="53" t="s">
        <v>274</v>
      </c>
      <c r="H42" s="53" t="s">
        <v>275</v>
      </c>
      <c r="I42" s="55">
        <v>0</v>
      </c>
      <c r="J42" s="55">
        <v>17858690</v>
      </c>
      <c r="K42" s="53" t="s">
        <v>326</v>
      </c>
      <c r="L42" s="52" t="s">
        <v>192</v>
      </c>
    </row>
    <row r="43" spans="2:12" ht="15.75" x14ac:dyDescent="0.25">
      <c r="B43" s="51" t="s">
        <v>204</v>
      </c>
      <c r="C43" s="52" t="s">
        <v>21</v>
      </c>
      <c r="D43" s="53" t="s">
        <v>327</v>
      </c>
      <c r="E43" s="52" t="s">
        <v>328</v>
      </c>
      <c r="F43" s="53" t="s">
        <v>195</v>
      </c>
      <c r="G43" s="53" t="s">
        <v>274</v>
      </c>
      <c r="H43" s="53" t="s">
        <v>275</v>
      </c>
      <c r="I43" s="55">
        <v>0</v>
      </c>
      <c r="J43" s="55">
        <v>7305190</v>
      </c>
      <c r="K43" s="53" t="s">
        <v>8</v>
      </c>
      <c r="L43" s="52" t="s">
        <v>10</v>
      </c>
    </row>
    <row r="44" spans="2:12" ht="15.75" x14ac:dyDescent="0.25">
      <c r="B44" s="51" t="s">
        <v>204</v>
      </c>
      <c r="C44" s="52" t="s">
        <v>21</v>
      </c>
      <c r="D44" s="53" t="s">
        <v>329</v>
      </c>
      <c r="E44" s="52" t="s">
        <v>328</v>
      </c>
      <c r="F44" s="53" t="s">
        <v>195</v>
      </c>
      <c r="G44" s="53" t="s">
        <v>330</v>
      </c>
      <c r="H44" s="53" t="s">
        <v>331</v>
      </c>
      <c r="I44" s="55">
        <v>0</v>
      </c>
      <c r="J44" s="55">
        <v>1748032</v>
      </c>
      <c r="K44" s="53" t="s">
        <v>13</v>
      </c>
      <c r="L44" s="52" t="s">
        <v>10</v>
      </c>
    </row>
    <row r="45" spans="2:12" ht="15.75" x14ac:dyDescent="0.25">
      <c r="B45" s="51" t="s">
        <v>204</v>
      </c>
      <c r="C45" s="52" t="s">
        <v>21</v>
      </c>
      <c r="D45" s="53" t="s">
        <v>332</v>
      </c>
      <c r="E45" s="52" t="s">
        <v>328</v>
      </c>
      <c r="F45" s="53" t="s">
        <v>195</v>
      </c>
      <c r="G45" s="53" t="s">
        <v>333</v>
      </c>
      <c r="H45" s="53" t="s">
        <v>334</v>
      </c>
      <c r="I45" s="55">
        <v>0</v>
      </c>
      <c r="J45" s="55">
        <v>918353</v>
      </c>
      <c r="K45" s="53" t="s">
        <v>15</v>
      </c>
      <c r="L45" s="52" t="s">
        <v>10</v>
      </c>
    </row>
    <row r="46" spans="2:12" ht="15.75" x14ac:dyDescent="0.25">
      <c r="B46" s="51" t="s">
        <v>204</v>
      </c>
      <c r="C46" s="52" t="s">
        <v>21</v>
      </c>
      <c r="D46" s="53" t="s">
        <v>335</v>
      </c>
      <c r="E46" s="52" t="s">
        <v>336</v>
      </c>
      <c r="F46" s="53" t="s">
        <v>195</v>
      </c>
      <c r="G46" s="53" t="s">
        <v>274</v>
      </c>
      <c r="H46" s="53" t="s">
        <v>275</v>
      </c>
      <c r="I46" s="55">
        <v>0</v>
      </c>
      <c r="J46" s="55">
        <v>14008436</v>
      </c>
      <c r="K46" s="53" t="s">
        <v>20</v>
      </c>
      <c r="L46" s="52" t="s">
        <v>21</v>
      </c>
    </row>
    <row r="47" spans="2:12" ht="15.75" x14ac:dyDescent="0.25">
      <c r="B47" s="51" t="s">
        <v>204</v>
      </c>
      <c r="C47" s="52" t="s">
        <v>21</v>
      </c>
      <c r="D47" s="53" t="s">
        <v>337</v>
      </c>
      <c r="E47" s="52" t="s">
        <v>336</v>
      </c>
      <c r="F47" s="53" t="s">
        <v>195</v>
      </c>
      <c r="G47" s="53" t="s">
        <v>274</v>
      </c>
      <c r="H47" s="53" t="s">
        <v>275</v>
      </c>
      <c r="I47" s="55">
        <v>0</v>
      </c>
      <c r="J47" s="55">
        <v>20406727</v>
      </c>
      <c r="K47" s="53" t="s">
        <v>23</v>
      </c>
      <c r="L47" s="52" t="s">
        <v>21</v>
      </c>
    </row>
    <row r="48" spans="2:12" ht="15.75" x14ac:dyDescent="0.25">
      <c r="B48" s="51" t="s">
        <v>204</v>
      </c>
      <c r="C48" s="52" t="s">
        <v>21</v>
      </c>
      <c r="D48" s="53" t="s">
        <v>338</v>
      </c>
      <c r="E48" s="52" t="s">
        <v>336</v>
      </c>
      <c r="F48" s="53" t="s">
        <v>195</v>
      </c>
      <c r="G48" s="53" t="s">
        <v>274</v>
      </c>
      <c r="H48" s="53" t="s">
        <v>275</v>
      </c>
      <c r="I48" s="55">
        <v>0</v>
      </c>
      <c r="J48" s="55">
        <v>27878315</v>
      </c>
      <c r="K48" s="53" t="s">
        <v>25</v>
      </c>
      <c r="L48" s="52" t="s">
        <v>21</v>
      </c>
    </row>
    <row r="49" spans="2:12" ht="15.75" x14ac:dyDescent="0.25">
      <c r="B49" s="51" t="s">
        <v>247</v>
      </c>
      <c r="C49" s="52" t="s">
        <v>325</v>
      </c>
      <c r="D49" s="53" t="s">
        <v>339</v>
      </c>
      <c r="E49" s="52" t="s">
        <v>340</v>
      </c>
      <c r="F49" s="53" t="s">
        <v>195</v>
      </c>
      <c r="G49" s="53" t="s">
        <v>274</v>
      </c>
      <c r="H49" s="53" t="s">
        <v>275</v>
      </c>
      <c r="I49" s="55">
        <v>0</v>
      </c>
      <c r="J49" s="55">
        <v>10584171</v>
      </c>
      <c r="K49" s="53" t="s">
        <v>27</v>
      </c>
      <c r="L49" s="52" t="s">
        <v>28</v>
      </c>
    </row>
    <row r="50" spans="2:12" ht="15.75" hidden="1" x14ac:dyDescent="0.25">
      <c r="B50" s="51" t="s">
        <v>247</v>
      </c>
      <c r="C50" s="52" t="s">
        <v>341</v>
      </c>
      <c r="D50" s="53" t="s">
        <v>342</v>
      </c>
      <c r="E50" s="52" t="s">
        <v>343</v>
      </c>
      <c r="F50" s="53" t="s">
        <v>195</v>
      </c>
      <c r="G50" s="53" t="s">
        <v>274</v>
      </c>
      <c r="H50" s="53" t="s">
        <v>275</v>
      </c>
      <c r="I50" s="55">
        <v>0</v>
      </c>
      <c r="J50" s="55">
        <v>10984868</v>
      </c>
      <c r="K50" s="53" t="s">
        <v>344</v>
      </c>
      <c r="L50" s="52" t="s">
        <v>345</v>
      </c>
    </row>
    <row r="51" spans="2:12" ht="15.75" hidden="1" x14ac:dyDescent="0.25">
      <c r="B51" s="51" t="s">
        <v>247</v>
      </c>
      <c r="C51" s="52" t="s">
        <v>341</v>
      </c>
      <c r="D51" s="53" t="s">
        <v>346</v>
      </c>
      <c r="E51" s="52" t="s">
        <v>343</v>
      </c>
      <c r="F51" s="53" t="s">
        <v>195</v>
      </c>
      <c r="G51" s="53" t="s">
        <v>347</v>
      </c>
      <c r="H51" s="53" t="s">
        <v>348</v>
      </c>
      <c r="I51" s="55">
        <v>0</v>
      </c>
      <c r="J51" s="55">
        <v>909740</v>
      </c>
      <c r="K51" s="53" t="s">
        <v>349</v>
      </c>
      <c r="L51" s="52" t="s">
        <v>345</v>
      </c>
    </row>
    <row r="52" spans="2:12" ht="15.75" hidden="1" x14ac:dyDescent="0.25">
      <c r="B52" s="51" t="s">
        <v>247</v>
      </c>
      <c r="C52" s="52" t="s">
        <v>341</v>
      </c>
      <c r="D52" s="53" t="s">
        <v>350</v>
      </c>
      <c r="E52" s="52" t="s">
        <v>343</v>
      </c>
      <c r="F52" s="53" t="s">
        <v>195</v>
      </c>
      <c r="G52" s="53" t="s">
        <v>351</v>
      </c>
      <c r="H52" s="53" t="s">
        <v>352</v>
      </c>
      <c r="I52" s="55">
        <v>0</v>
      </c>
      <c r="J52" s="55">
        <v>878267</v>
      </c>
      <c r="K52" s="53" t="s">
        <v>353</v>
      </c>
      <c r="L52" s="52" t="s">
        <v>345</v>
      </c>
    </row>
    <row r="53" spans="2:12" ht="15.75" hidden="1" x14ac:dyDescent="0.25">
      <c r="B53" s="51" t="s">
        <v>247</v>
      </c>
      <c r="C53" s="52" t="s">
        <v>341</v>
      </c>
      <c r="D53" s="53" t="s">
        <v>354</v>
      </c>
      <c r="E53" s="52" t="s">
        <v>343</v>
      </c>
      <c r="F53" s="53" t="s">
        <v>195</v>
      </c>
      <c r="G53" s="53" t="s">
        <v>355</v>
      </c>
      <c r="H53" s="53" t="s">
        <v>356</v>
      </c>
      <c r="I53" s="55">
        <v>0</v>
      </c>
      <c r="J53" s="55">
        <v>916935</v>
      </c>
      <c r="K53" s="53" t="s">
        <v>357</v>
      </c>
      <c r="L53" s="52" t="s">
        <v>358</v>
      </c>
    </row>
    <row r="54" spans="2:12" ht="15.75" hidden="1" x14ac:dyDescent="0.25">
      <c r="B54" s="51" t="s">
        <v>247</v>
      </c>
      <c r="C54" s="52" t="s">
        <v>341</v>
      </c>
      <c r="D54" s="53" t="s">
        <v>359</v>
      </c>
      <c r="E54" s="52" t="s">
        <v>343</v>
      </c>
      <c r="F54" s="53" t="s">
        <v>195</v>
      </c>
      <c r="G54" s="53" t="s">
        <v>360</v>
      </c>
      <c r="H54" s="53" t="s">
        <v>361</v>
      </c>
      <c r="I54" s="55">
        <v>0</v>
      </c>
      <c r="J54" s="55">
        <v>899784</v>
      </c>
      <c r="K54" s="53" t="s">
        <v>362</v>
      </c>
      <c r="L54" s="52" t="s">
        <v>363</v>
      </c>
    </row>
    <row r="55" spans="2:12" ht="15.75" hidden="1" x14ac:dyDescent="0.25">
      <c r="B55" s="51" t="s">
        <v>247</v>
      </c>
      <c r="C55" s="52" t="s">
        <v>341</v>
      </c>
      <c r="D55" s="53" t="s">
        <v>364</v>
      </c>
      <c r="E55" s="52" t="s">
        <v>343</v>
      </c>
      <c r="F55" s="53" t="s">
        <v>195</v>
      </c>
      <c r="G55" s="53" t="s">
        <v>365</v>
      </c>
      <c r="H55" s="53" t="s">
        <v>366</v>
      </c>
      <c r="I55" s="55">
        <v>0</v>
      </c>
      <c r="J55" s="55">
        <v>1010277</v>
      </c>
      <c r="K55" s="53" t="s">
        <v>367</v>
      </c>
      <c r="L55" s="52" t="s">
        <v>363</v>
      </c>
    </row>
    <row r="56" spans="2:12" ht="15.75" hidden="1" x14ac:dyDescent="0.25">
      <c r="B56" s="51" t="s">
        <v>247</v>
      </c>
      <c r="C56" s="52" t="s">
        <v>341</v>
      </c>
      <c r="D56" s="53" t="s">
        <v>368</v>
      </c>
      <c r="E56" s="52" t="s">
        <v>343</v>
      </c>
      <c r="F56" s="53" t="s">
        <v>195</v>
      </c>
      <c r="G56" s="53" t="s">
        <v>369</v>
      </c>
      <c r="H56" s="53" t="s">
        <v>370</v>
      </c>
      <c r="I56" s="55">
        <v>0</v>
      </c>
      <c r="J56" s="55">
        <v>959541</v>
      </c>
      <c r="K56" s="53" t="s">
        <v>371</v>
      </c>
      <c r="L56" s="52" t="s">
        <v>363</v>
      </c>
    </row>
    <row r="57" spans="2:12" ht="15.75" hidden="1" x14ac:dyDescent="0.25">
      <c r="B57" s="51" t="s">
        <v>247</v>
      </c>
      <c r="C57" s="52" t="s">
        <v>341</v>
      </c>
      <c r="D57" s="53" t="s">
        <v>372</v>
      </c>
      <c r="E57" s="52" t="s">
        <v>343</v>
      </c>
      <c r="F57" s="53" t="s">
        <v>195</v>
      </c>
      <c r="G57" s="53" t="s">
        <v>373</v>
      </c>
      <c r="H57" s="53" t="s">
        <v>374</v>
      </c>
      <c r="I57" s="55">
        <v>0</v>
      </c>
      <c r="J57" s="55">
        <v>938452</v>
      </c>
      <c r="K57" s="53" t="s">
        <v>375</v>
      </c>
      <c r="L57" s="52" t="s">
        <v>363</v>
      </c>
    </row>
    <row r="58" spans="2:12" ht="15.75" hidden="1" x14ac:dyDescent="0.25">
      <c r="B58" s="51" t="s">
        <v>247</v>
      </c>
      <c r="C58" s="52" t="s">
        <v>341</v>
      </c>
      <c r="D58" s="53" t="s">
        <v>376</v>
      </c>
      <c r="E58" s="52" t="s">
        <v>343</v>
      </c>
      <c r="F58" s="53" t="s">
        <v>195</v>
      </c>
      <c r="G58" s="53" t="s">
        <v>377</v>
      </c>
      <c r="H58" s="53" t="s">
        <v>378</v>
      </c>
      <c r="I58" s="55">
        <v>0</v>
      </c>
      <c r="J58" s="55">
        <v>959826</v>
      </c>
      <c r="K58" s="53" t="s">
        <v>379</v>
      </c>
      <c r="L58" s="52" t="s">
        <v>363</v>
      </c>
    </row>
    <row r="59" spans="2:12" ht="15.75" hidden="1" x14ac:dyDescent="0.25">
      <c r="B59" s="51" t="s">
        <v>247</v>
      </c>
      <c r="C59" s="52" t="s">
        <v>341</v>
      </c>
      <c r="D59" s="53" t="s">
        <v>380</v>
      </c>
      <c r="E59" s="52" t="s">
        <v>343</v>
      </c>
      <c r="F59" s="53" t="s">
        <v>195</v>
      </c>
      <c r="G59" s="53" t="s">
        <v>381</v>
      </c>
      <c r="H59" s="53" t="s">
        <v>382</v>
      </c>
      <c r="I59" s="55">
        <v>0</v>
      </c>
      <c r="J59" s="55">
        <v>619119</v>
      </c>
      <c r="K59" s="53" t="s">
        <v>383</v>
      </c>
      <c r="L59" s="52" t="s">
        <v>363</v>
      </c>
    </row>
    <row r="60" spans="2:12" ht="15.75" hidden="1" x14ac:dyDescent="0.25">
      <c r="B60" s="51" t="s">
        <v>247</v>
      </c>
      <c r="C60" s="52" t="s">
        <v>341</v>
      </c>
      <c r="D60" s="53" t="s">
        <v>384</v>
      </c>
      <c r="E60" s="52" t="s">
        <v>343</v>
      </c>
      <c r="F60" s="53" t="s">
        <v>195</v>
      </c>
      <c r="G60" s="53" t="s">
        <v>385</v>
      </c>
      <c r="H60" s="53" t="s">
        <v>386</v>
      </c>
      <c r="I60" s="55">
        <v>0</v>
      </c>
      <c r="J60" s="55">
        <v>1010277</v>
      </c>
      <c r="K60" s="53" t="s">
        <v>387</v>
      </c>
      <c r="L60" s="52" t="s">
        <v>363</v>
      </c>
    </row>
    <row r="61" spans="2:12" ht="15.75" hidden="1" x14ac:dyDescent="0.25">
      <c r="B61" s="51" t="s">
        <v>247</v>
      </c>
      <c r="C61" s="52" t="s">
        <v>341</v>
      </c>
      <c r="D61" s="53" t="s">
        <v>388</v>
      </c>
      <c r="E61" s="52" t="s">
        <v>343</v>
      </c>
      <c r="F61" s="53" t="s">
        <v>195</v>
      </c>
      <c r="G61" s="53" t="s">
        <v>389</v>
      </c>
      <c r="H61" s="53" t="s">
        <v>390</v>
      </c>
      <c r="I61" s="55">
        <v>0</v>
      </c>
      <c r="J61" s="55">
        <v>878267</v>
      </c>
      <c r="K61" s="53" t="s">
        <v>391</v>
      </c>
      <c r="L61" s="52" t="s">
        <v>363</v>
      </c>
    </row>
    <row r="62" spans="2:12" ht="15.75" hidden="1" x14ac:dyDescent="0.25">
      <c r="B62" s="51" t="s">
        <v>247</v>
      </c>
      <c r="C62" s="52" t="s">
        <v>341</v>
      </c>
      <c r="D62" s="53" t="s">
        <v>392</v>
      </c>
      <c r="E62" s="52" t="s">
        <v>343</v>
      </c>
      <c r="F62" s="53" t="s">
        <v>195</v>
      </c>
      <c r="G62" s="53" t="s">
        <v>393</v>
      </c>
      <c r="H62" s="53" t="s">
        <v>394</v>
      </c>
      <c r="I62" s="55">
        <v>0</v>
      </c>
      <c r="J62" s="55">
        <v>909740</v>
      </c>
      <c r="K62" s="53" t="s">
        <v>395</v>
      </c>
      <c r="L62" s="52" t="s">
        <v>363</v>
      </c>
    </row>
    <row r="63" spans="2:12" ht="15.75" hidden="1" x14ac:dyDescent="0.25">
      <c r="B63" s="51" t="s">
        <v>247</v>
      </c>
      <c r="C63" s="52" t="s">
        <v>341</v>
      </c>
      <c r="D63" s="53" t="s">
        <v>396</v>
      </c>
      <c r="E63" s="52" t="s">
        <v>343</v>
      </c>
      <c r="F63" s="53" t="s">
        <v>195</v>
      </c>
      <c r="G63" s="53" t="s">
        <v>397</v>
      </c>
      <c r="H63" s="53" t="s">
        <v>398</v>
      </c>
      <c r="I63" s="55">
        <v>0</v>
      </c>
      <c r="J63" s="55">
        <v>1455445</v>
      </c>
      <c r="K63" s="53" t="s">
        <v>399</v>
      </c>
      <c r="L63" s="52" t="s">
        <v>363</v>
      </c>
    </row>
    <row r="64" spans="2:12" ht="15.75" hidden="1" x14ac:dyDescent="0.25">
      <c r="B64" s="51" t="s">
        <v>247</v>
      </c>
      <c r="C64" s="52" t="s">
        <v>341</v>
      </c>
      <c r="D64" s="53" t="s">
        <v>400</v>
      </c>
      <c r="E64" s="52" t="s">
        <v>343</v>
      </c>
      <c r="F64" s="53" t="s">
        <v>195</v>
      </c>
      <c r="G64" s="53" t="s">
        <v>401</v>
      </c>
      <c r="H64" s="53" t="s">
        <v>402</v>
      </c>
      <c r="I64" s="55">
        <v>0</v>
      </c>
      <c r="J64" s="55">
        <v>1017757</v>
      </c>
      <c r="K64" s="53" t="s">
        <v>403</v>
      </c>
      <c r="L64" s="52" t="s">
        <v>363</v>
      </c>
    </row>
    <row r="65" spans="2:12" ht="15.75" hidden="1" x14ac:dyDescent="0.25">
      <c r="B65" s="51" t="s">
        <v>247</v>
      </c>
      <c r="C65" s="52" t="s">
        <v>341</v>
      </c>
      <c r="D65" s="53" t="s">
        <v>404</v>
      </c>
      <c r="E65" s="52" t="s">
        <v>343</v>
      </c>
      <c r="F65" s="53" t="s">
        <v>195</v>
      </c>
      <c r="G65" s="53" t="s">
        <v>405</v>
      </c>
      <c r="H65" s="53" t="s">
        <v>406</v>
      </c>
      <c r="I65" s="55">
        <v>0</v>
      </c>
      <c r="J65" s="55">
        <v>914966</v>
      </c>
      <c r="K65" s="53" t="s">
        <v>407</v>
      </c>
      <c r="L65" s="52" t="s">
        <v>363</v>
      </c>
    </row>
    <row r="66" spans="2:12" ht="15.75" hidden="1" x14ac:dyDescent="0.25">
      <c r="B66" s="51" t="s">
        <v>247</v>
      </c>
      <c r="C66" s="52" t="s">
        <v>341</v>
      </c>
      <c r="D66" s="53" t="s">
        <v>408</v>
      </c>
      <c r="E66" s="52" t="s">
        <v>343</v>
      </c>
      <c r="F66" s="53" t="s">
        <v>195</v>
      </c>
      <c r="G66" s="53" t="s">
        <v>409</v>
      </c>
      <c r="H66" s="53" t="s">
        <v>410</v>
      </c>
      <c r="I66" s="55">
        <v>0</v>
      </c>
      <c r="J66" s="55">
        <v>957857</v>
      </c>
      <c r="K66" s="53" t="s">
        <v>411</v>
      </c>
      <c r="L66" s="52" t="s">
        <v>363</v>
      </c>
    </row>
    <row r="67" spans="2:12" ht="15.75" hidden="1" x14ac:dyDescent="0.25">
      <c r="B67" s="51" t="s">
        <v>247</v>
      </c>
      <c r="C67" s="52" t="s">
        <v>341</v>
      </c>
      <c r="D67" s="53" t="s">
        <v>412</v>
      </c>
      <c r="E67" s="52" t="s">
        <v>343</v>
      </c>
      <c r="F67" s="53" t="s">
        <v>195</v>
      </c>
      <c r="G67" s="53" t="s">
        <v>413</v>
      </c>
      <c r="H67" s="53" t="s">
        <v>414</v>
      </c>
      <c r="I67" s="55">
        <v>0</v>
      </c>
      <c r="J67" s="55">
        <v>897815</v>
      </c>
      <c r="K67" s="53" t="s">
        <v>415</v>
      </c>
      <c r="L67" s="52" t="s">
        <v>363</v>
      </c>
    </row>
    <row r="68" spans="2:12" ht="15.75" hidden="1" x14ac:dyDescent="0.25">
      <c r="B68" s="51" t="s">
        <v>247</v>
      </c>
      <c r="C68" s="52" t="s">
        <v>341</v>
      </c>
      <c r="D68" s="53" t="s">
        <v>416</v>
      </c>
      <c r="E68" s="52" t="s">
        <v>343</v>
      </c>
      <c r="F68" s="53" t="s">
        <v>195</v>
      </c>
      <c r="G68" s="53" t="s">
        <v>417</v>
      </c>
      <c r="H68" s="53" t="s">
        <v>418</v>
      </c>
      <c r="I68" s="55">
        <v>0</v>
      </c>
      <c r="J68" s="55">
        <v>876583</v>
      </c>
      <c r="K68" s="53" t="s">
        <v>419</v>
      </c>
      <c r="L68" s="52" t="s">
        <v>363</v>
      </c>
    </row>
    <row r="69" spans="2:12" ht="15.75" hidden="1" x14ac:dyDescent="0.25">
      <c r="B69" s="51" t="s">
        <v>247</v>
      </c>
      <c r="C69" s="52" t="s">
        <v>341</v>
      </c>
      <c r="D69" s="53" t="s">
        <v>420</v>
      </c>
      <c r="E69" s="52" t="s">
        <v>343</v>
      </c>
      <c r="F69" s="53" t="s">
        <v>195</v>
      </c>
      <c r="G69" s="53" t="s">
        <v>421</v>
      </c>
      <c r="H69" s="53" t="s">
        <v>422</v>
      </c>
      <c r="I69" s="55">
        <v>0</v>
      </c>
      <c r="J69" s="55">
        <v>959541</v>
      </c>
      <c r="K69" s="53" t="s">
        <v>423</v>
      </c>
      <c r="L69" s="52" t="s">
        <v>363</v>
      </c>
    </row>
    <row r="70" spans="2:12" ht="15.75" hidden="1" x14ac:dyDescent="0.25">
      <c r="B70" s="51" t="s">
        <v>247</v>
      </c>
      <c r="C70" s="52" t="s">
        <v>341</v>
      </c>
      <c r="D70" s="53" t="s">
        <v>424</v>
      </c>
      <c r="E70" s="52" t="s">
        <v>343</v>
      </c>
      <c r="F70" s="53" t="s">
        <v>195</v>
      </c>
      <c r="G70" s="53" t="s">
        <v>425</v>
      </c>
      <c r="H70" s="53" t="s">
        <v>426</v>
      </c>
      <c r="I70" s="55">
        <v>0</v>
      </c>
      <c r="J70" s="55">
        <v>1048946</v>
      </c>
      <c r="K70" s="53" t="s">
        <v>427</v>
      </c>
      <c r="L70" s="52" t="s">
        <v>363</v>
      </c>
    </row>
    <row r="71" spans="2:12" ht="15.75" hidden="1" x14ac:dyDescent="0.25">
      <c r="B71" s="51" t="s">
        <v>247</v>
      </c>
      <c r="C71" s="52" t="s">
        <v>341</v>
      </c>
      <c r="D71" s="53" t="s">
        <v>428</v>
      </c>
      <c r="E71" s="52" t="s">
        <v>343</v>
      </c>
      <c r="F71" s="53" t="s">
        <v>195</v>
      </c>
      <c r="G71" s="53" t="s">
        <v>429</v>
      </c>
      <c r="H71" s="53" t="s">
        <v>430</v>
      </c>
      <c r="I71" s="55">
        <v>0</v>
      </c>
      <c r="J71" s="55">
        <v>1169031</v>
      </c>
      <c r="K71" s="53" t="s">
        <v>431</v>
      </c>
      <c r="L71" s="52" t="s">
        <v>363</v>
      </c>
    </row>
    <row r="72" spans="2:12" ht="15.75" hidden="1" x14ac:dyDescent="0.25">
      <c r="B72" s="51" t="s">
        <v>247</v>
      </c>
      <c r="C72" s="52" t="s">
        <v>341</v>
      </c>
      <c r="D72" s="53" t="s">
        <v>432</v>
      </c>
      <c r="E72" s="52" t="s">
        <v>343</v>
      </c>
      <c r="F72" s="53" t="s">
        <v>195</v>
      </c>
      <c r="G72" s="53" t="s">
        <v>433</v>
      </c>
      <c r="H72" s="53" t="s">
        <v>434</v>
      </c>
      <c r="I72" s="55">
        <v>0</v>
      </c>
      <c r="J72" s="55">
        <v>869103</v>
      </c>
      <c r="K72" s="53" t="s">
        <v>435</v>
      </c>
      <c r="L72" s="52" t="s">
        <v>363</v>
      </c>
    </row>
    <row r="73" spans="2:12" ht="15.75" hidden="1" x14ac:dyDescent="0.25">
      <c r="B73" s="51" t="s">
        <v>247</v>
      </c>
      <c r="C73" s="52" t="s">
        <v>341</v>
      </c>
      <c r="D73" s="53" t="s">
        <v>436</v>
      </c>
      <c r="E73" s="52" t="s">
        <v>343</v>
      </c>
      <c r="F73" s="53" t="s">
        <v>195</v>
      </c>
      <c r="G73" s="53" t="s">
        <v>437</v>
      </c>
      <c r="H73" s="53" t="s">
        <v>438</v>
      </c>
      <c r="I73" s="55">
        <v>0</v>
      </c>
      <c r="J73" s="55">
        <v>878409</v>
      </c>
      <c r="K73" s="53" t="s">
        <v>439</v>
      </c>
      <c r="L73" s="52" t="s">
        <v>363</v>
      </c>
    </row>
    <row r="74" spans="2:12" ht="15.75" hidden="1" x14ac:dyDescent="0.25">
      <c r="B74" s="51" t="s">
        <v>247</v>
      </c>
      <c r="C74" s="52" t="s">
        <v>341</v>
      </c>
      <c r="D74" s="53" t="s">
        <v>440</v>
      </c>
      <c r="E74" s="52" t="s">
        <v>343</v>
      </c>
      <c r="F74" s="53" t="s">
        <v>195</v>
      </c>
      <c r="G74" s="53" t="s">
        <v>441</v>
      </c>
      <c r="H74" s="53" t="s">
        <v>442</v>
      </c>
      <c r="I74" s="55">
        <v>0</v>
      </c>
      <c r="J74" s="55">
        <v>476498</v>
      </c>
      <c r="K74" s="53" t="s">
        <v>443</v>
      </c>
      <c r="L74" s="52" t="s">
        <v>363</v>
      </c>
    </row>
    <row r="75" spans="2:12" ht="15.75" hidden="1" x14ac:dyDescent="0.25">
      <c r="B75" s="51" t="s">
        <v>247</v>
      </c>
      <c r="C75" s="52" t="s">
        <v>341</v>
      </c>
      <c r="D75" s="53" t="s">
        <v>444</v>
      </c>
      <c r="E75" s="52" t="s">
        <v>343</v>
      </c>
      <c r="F75" s="53" t="s">
        <v>195</v>
      </c>
      <c r="G75" s="53" t="s">
        <v>445</v>
      </c>
      <c r="H75" s="53" t="s">
        <v>446</v>
      </c>
      <c r="I75" s="55">
        <v>0</v>
      </c>
      <c r="J75" s="55">
        <v>1079911</v>
      </c>
      <c r="K75" s="53" t="s">
        <v>447</v>
      </c>
      <c r="L75" s="52" t="s">
        <v>363</v>
      </c>
    </row>
    <row r="76" spans="2:12" ht="15.75" hidden="1" x14ac:dyDescent="0.25">
      <c r="B76" s="51" t="s">
        <v>247</v>
      </c>
      <c r="C76" s="52" t="s">
        <v>341</v>
      </c>
      <c r="D76" s="53" t="s">
        <v>448</v>
      </c>
      <c r="E76" s="52" t="s">
        <v>343</v>
      </c>
      <c r="F76" s="53" t="s">
        <v>195</v>
      </c>
      <c r="G76" s="53" t="s">
        <v>449</v>
      </c>
      <c r="H76" s="53" t="s">
        <v>450</v>
      </c>
      <c r="I76" s="55">
        <v>0</v>
      </c>
      <c r="J76" s="55">
        <v>897815</v>
      </c>
      <c r="K76" s="53" t="s">
        <v>451</v>
      </c>
      <c r="L76" s="52" t="s">
        <v>363</v>
      </c>
    </row>
    <row r="77" spans="2:12" ht="15.75" hidden="1" x14ac:dyDescent="0.25">
      <c r="B77" s="51" t="s">
        <v>247</v>
      </c>
      <c r="C77" s="52" t="s">
        <v>341</v>
      </c>
      <c r="D77" s="53" t="s">
        <v>452</v>
      </c>
      <c r="E77" s="52" t="s">
        <v>343</v>
      </c>
      <c r="F77" s="53" t="s">
        <v>195</v>
      </c>
      <c r="G77" s="53" t="s">
        <v>453</v>
      </c>
      <c r="H77" s="53" t="s">
        <v>454</v>
      </c>
      <c r="I77" s="55">
        <v>0</v>
      </c>
      <c r="J77" s="55">
        <v>1048803</v>
      </c>
      <c r="K77" s="53" t="s">
        <v>455</v>
      </c>
      <c r="L77" s="52" t="s">
        <v>363</v>
      </c>
    </row>
    <row r="78" spans="2:12" ht="15.75" hidden="1" x14ac:dyDescent="0.25">
      <c r="B78" s="51" t="s">
        <v>247</v>
      </c>
      <c r="C78" s="52" t="s">
        <v>341</v>
      </c>
      <c r="D78" s="53" t="s">
        <v>456</v>
      </c>
      <c r="E78" s="52" t="s">
        <v>343</v>
      </c>
      <c r="F78" s="53" t="s">
        <v>195</v>
      </c>
      <c r="G78" s="53" t="s">
        <v>457</v>
      </c>
      <c r="H78" s="53" t="s">
        <v>458</v>
      </c>
      <c r="I78" s="55">
        <v>0</v>
      </c>
      <c r="J78" s="55">
        <v>788456</v>
      </c>
      <c r="K78" s="53" t="s">
        <v>459</v>
      </c>
      <c r="L78" s="52" t="s">
        <v>345</v>
      </c>
    </row>
    <row r="79" spans="2:12" ht="15.75" hidden="1" x14ac:dyDescent="0.25">
      <c r="B79" s="51" t="s">
        <v>247</v>
      </c>
      <c r="C79" s="52" t="s">
        <v>341</v>
      </c>
      <c r="D79" s="53" t="s">
        <v>460</v>
      </c>
      <c r="E79" s="52" t="s">
        <v>343</v>
      </c>
      <c r="F79" s="53" t="s">
        <v>195</v>
      </c>
      <c r="G79" s="53" t="s">
        <v>401</v>
      </c>
      <c r="H79" s="53" t="s">
        <v>402</v>
      </c>
      <c r="I79" s="55">
        <v>0</v>
      </c>
      <c r="J79" s="55">
        <v>1019520</v>
      </c>
      <c r="K79" s="53" t="s">
        <v>56</v>
      </c>
      <c r="L79" s="52" t="s">
        <v>345</v>
      </c>
    </row>
    <row r="80" spans="2:12" ht="15.75" hidden="1" x14ac:dyDescent="0.25">
      <c r="B80" s="51" t="s">
        <v>247</v>
      </c>
      <c r="C80" s="52" t="s">
        <v>341</v>
      </c>
      <c r="D80" s="53" t="s">
        <v>461</v>
      </c>
      <c r="E80" s="52" t="s">
        <v>343</v>
      </c>
      <c r="F80" s="53" t="s">
        <v>195</v>
      </c>
      <c r="G80" s="53" t="s">
        <v>462</v>
      </c>
      <c r="H80" s="53" t="s">
        <v>463</v>
      </c>
      <c r="I80" s="55">
        <v>0</v>
      </c>
      <c r="J80" s="55">
        <v>965200</v>
      </c>
      <c r="K80" s="53" t="s">
        <v>464</v>
      </c>
      <c r="L80" s="52" t="s">
        <v>345</v>
      </c>
    </row>
    <row r="81" spans="2:12" ht="15.75" hidden="1" x14ac:dyDescent="0.25">
      <c r="B81" s="51" t="s">
        <v>247</v>
      </c>
      <c r="C81" s="52" t="s">
        <v>341</v>
      </c>
      <c r="D81" s="53" t="s">
        <v>465</v>
      </c>
      <c r="E81" s="52" t="s">
        <v>343</v>
      </c>
      <c r="F81" s="53" t="s">
        <v>195</v>
      </c>
      <c r="G81" s="53" t="s">
        <v>466</v>
      </c>
      <c r="H81" s="53" t="s">
        <v>467</v>
      </c>
      <c r="I81" s="55">
        <v>0</v>
      </c>
      <c r="J81" s="55">
        <v>770323</v>
      </c>
      <c r="K81" s="53" t="s">
        <v>468</v>
      </c>
      <c r="L81" s="52" t="s">
        <v>345</v>
      </c>
    </row>
    <row r="82" spans="2:12" ht="15.75" hidden="1" x14ac:dyDescent="0.25">
      <c r="B82" s="51" t="s">
        <v>247</v>
      </c>
      <c r="C82" s="52" t="s">
        <v>341</v>
      </c>
      <c r="D82" s="53" t="s">
        <v>469</v>
      </c>
      <c r="E82" s="52" t="s">
        <v>343</v>
      </c>
      <c r="F82" s="53" t="s">
        <v>195</v>
      </c>
      <c r="G82" s="53" t="s">
        <v>470</v>
      </c>
      <c r="H82" s="53" t="s">
        <v>471</v>
      </c>
      <c r="I82" s="55">
        <v>0</v>
      </c>
      <c r="J82" s="55">
        <v>1008239</v>
      </c>
      <c r="K82" s="53" t="s">
        <v>472</v>
      </c>
      <c r="L82" s="52" t="s">
        <v>345</v>
      </c>
    </row>
    <row r="83" spans="2:12" ht="15.75" hidden="1" x14ac:dyDescent="0.25">
      <c r="B83" s="51" t="s">
        <v>247</v>
      </c>
      <c r="C83" s="52" t="s">
        <v>341</v>
      </c>
      <c r="D83" s="53" t="s">
        <v>473</v>
      </c>
      <c r="E83" s="52" t="s">
        <v>343</v>
      </c>
      <c r="F83" s="53" t="s">
        <v>195</v>
      </c>
      <c r="G83" s="53" t="s">
        <v>474</v>
      </c>
      <c r="H83" s="53" t="s">
        <v>475</v>
      </c>
      <c r="I83" s="55">
        <v>0</v>
      </c>
      <c r="J83" s="55">
        <v>826982</v>
      </c>
      <c r="K83" s="53" t="s">
        <v>476</v>
      </c>
      <c r="L83" s="52" t="s">
        <v>345</v>
      </c>
    </row>
    <row r="84" spans="2:12" ht="15.75" x14ac:dyDescent="0.25">
      <c r="B84" s="51" t="s">
        <v>247</v>
      </c>
      <c r="C84" s="52" t="s">
        <v>477</v>
      </c>
      <c r="D84" s="53" t="s">
        <v>478</v>
      </c>
      <c r="E84" s="52" t="s">
        <v>479</v>
      </c>
      <c r="F84" s="53" t="s">
        <v>195</v>
      </c>
      <c r="G84" s="53" t="s">
        <v>274</v>
      </c>
      <c r="H84" s="53" t="s">
        <v>275</v>
      </c>
      <c r="I84" s="55">
        <v>0</v>
      </c>
      <c r="J84" s="55">
        <v>16854031</v>
      </c>
      <c r="K84" s="53" t="s">
        <v>33</v>
      </c>
      <c r="L84" s="52" t="s">
        <v>34</v>
      </c>
    </row>
    <row r="85" spans="2:12" ht="15.75" x14ac:dyDescent="0.25">
      <c r="B85" s="51" t="s">
        <v>247</v>
      </c>
      <c r="C85" s="52" t="s">
        <v>477</v>
      </c>
      <c r="D85" s="53" t="s">
        <v>480</v>
      </c>
      <c r="E85" s="52" t="s">
        <v>479</v>
      </c>
      <c r="F85" s="53" t="s">
        <v>195</v>
      </c>
      <c r="G85" s="53" t="s">
        <v>274</v>
      </c>
      <c r="H85" s="53" t="s">
        <v>275</v>
      </c>
      <c r="I85" s="55">
        <v>0</v>
      </c>
      <c r="J85" s="55">
        <v>10509413</v>
      </c>
      <c r="K85" s="53" t="s">
        <v>36</v>
      </c>
      <c r="L85" s="52" t="s">
        <v>34</v>
      </c>
    </row>
    <row r="86" spans="2:12" ht="15.75" x14ac:dyDescent="0.25">
      <c r="B86" s="51" t="s">
        <v>247</v>
      </c>
      <c r="C86" s="52" t="s">
        <v>477</v>
      </c>
      <c r="D86" s="53" t="s">
        <v>481</v>
      </c>
      <c r="E86" s="52" t="s">
        <v>479</v>
      </c>
      <c r="F86" s="53" t="s">
        <v>195</v>
      </c>
      <c r="G86" s="53" t="s">
        <v>482</v>
      </c>
      <c r="H86" s="53" t="s">
        <v>483</v>
      </c>
      <c r="I86" s="55">
        <v>0</v>
      </c>
      <c r="J86" s="55">
        <v>871578</v>
      </c>
      <c r="K86" s="53" t="s">
        <v>38</v>
      </c>
      <c r="L86" s="52" t="s">
        <v>34</v>
      </c>
    </row>
    <row r="87" spans="2:12" ht="15.75" x14ac:dyDescent="0.25">
      <c r="B87" s="51" t="s">
        <v>247</v>
      </c>
      <c r="C87" s="52" t="s">
        <v>477</v>
      </c>
      <c r="D87" s="53" t="s">
        <v>484</v>
      </c>
      <c r="E87" s="52" t="s">
        <v>479</v>
      </c>
      <c r="F87" s="53" t="s">
        <v>195</v>
      </c>
      <c r="G87" s="53" t="s">
        <v>401</v>
      </c>
      <c r="H87" s="53" t="s">
        <v>402</v>
      </c>
      <c r="I87" s="55">
        <v>0</v>
      </c>
      <c r="J87" s="55">
        <v>944876</v>
      </c>
      <c r="K87" s="53" t="s">
        <v>40</v>
      </c>
      <c r="L87" s="52" t="s">
        <v>34</v>
      </c>
    </row>
    <row r="88" spans="2:12" ht="15.75" x14ac:dyDescent="0.25">
      <c r="B88" s="51" t="s">
        <v>247</v>
      </c>
      <c r="C88" s="52" t="s">
        <v>477</v>
      </c>
      <c r="D88" s="53" t="s">
        <v>485</v>
      </c>
      <c r="E88" s="52" t="s">
        <v>479</v>
      </c>
      <c r="F88" s="53" t="s">
        <v>195</v>
      </c>
      <c r="G88" s="53" t="s">
        <v>486</v>
      </c>
      <c r="H88" s="53" t="s">
        <v>487</v>
      </c>
      <c r="I88" s="55">
        <v>0</v>
      </c>
      <c r="J88" s="55">
        <v>983070</v>
      </c>
      <c r="K88" s="53" t="s">
        <v>42</v>
      </c>
      <c r="L88" s="52" t="s">
        <v>34</v>
      </c>
    </row>
    <row r="89" spans="2:12" ht="15.75" x14ac:dyDescent="0.25">
      <c r="B89" s="51" t="s">
        <v>210</v>
      </c>
      <c r="C89" s="52" t="s">
        <v>488</v>
      </c>
      <c r="D89" s="53" t="s">
        <v>489</v>
      </c>
      <c r="E89" s="52" t="s">
        <v>490</v>
      </c>
      <c r="F89" s="53" t="s">
        <v>195</v>
      </c>
      <c r="G89" s="53" t="s">
        <v>274</v>
      </c>
      <c r="H89" s="53" t="s">
        <v>275</v>
      </c>
      <c r="I89" s="55">
        <v>0</v>
      </c>
      <c r="J89" s="55">
        <v>27517291</v>
      </c>
      <c r="K89" s="53" t="s">
        <v>44</v>
      </c>
      <c r="L89" s="52" t="s">
        <v>45</v>
      </c>
    </row>
    <row r="90" spans="2:12" ht="15.75" x14ac:dyDescent="0.25">
      <c r="B90" s="51" t="s">
        <v>210</v>
      </c>
      <c r="C90" s="52" t="s">
        <v>488</v>
      </c>
      <c r="D90" s="53" t="s">
        <v>491</v>
      </c>
      <c r="E90" s="52" t="s">
        <v>492</v>
      </c>
      <c r="F90" s="53" t="s">
        <v>195</v>
      </c>
      <c r="G90" s="53" t="s">
        <v>274</v>
      </c>
      <c r="H90" s="53" t="s">
        <v>275</v>
      </c>
      <c r="I90" s="55">
        <v>0</v>
      </c>
      <c r="J90" s="55">
        <v>10038965</v>
      </c>
      <c r="K90" s="53" t="s">
        <v>51</v>
      </c>
      <c r="L90" s="52" t="s">
        <v>52</v>
      </c>
    </row>
    <row r="91" spans="2:12" ht="15.75" x14ac:dyDescent="0.25">
      <c r="B91" s="51" t="s">
        <v>210</v>
      </c>
      <c r="C91" s="52" t="s">
        <v>493</v>
      </c>
      <c r="D91" s="53" t="s">
        <v>494</v>
      </c>
      <c r="E91" s="52" t="s">
        <v>495</v>
      </c>
      <c r="F91" s="53" t="s">
        <v>195</v>
      </c>
      <c r="G91" s="53" t="s">
        <v>274</v>
      </c>
      <c r="H91" s="53" t="s">
        <v>275</v>
      </c>
      <c r="I91" s="55">
        <v>0</v>
      </c>
      <c r="J91" s="55">
        <v>5391406</v>
      </c>
      <c r="K91" s="53" t="s">
        <v>56</v>
      </c>
      <c r="L91" s="52" t="s">
        <v>57</v>
      </c>
    </row>
    <row r="92" spans="2:12" ht="15.75" x14ac:dyDescent="0.25">
      <c r="B92" s="51" t="s">
        <v>210</v>
      </c>
      <c r="C92" s="52" t="s">
        <v>493</v>
      </c>
      <c r="D92" s="53" t="s">
        <v>496</v>
      </c>
      <c r="E92" s="52" t="s">
        <v>495</v>
      </c>
      <c r="F92" s="53" t="s">
        <v>195</v>
      </c>
      <c r="G92" s="53" t="s">
        <v>274</v>
      </c>
      <c r="H92" s="53" t="s">
        <v>275</v>
      </c>
      <c r="I92" s="55">
        <v>0</v>
      </c>
      <c r="J92" s="55">
        <v>2942408</v>
      </c>
      <c r="K92" s="53" t="s">
        <v>59</v>
      </c>
      <c r="L92" s="52" t="s">
        <v>57</v>
      </c>
    </row>
  </sheetData>
  <autoFilter ref="B2:L92">
    <filterColumn colId="10">
      <filters>
        <filter val="02/03/2023"/>
        <filter val="06/01/2023"/>
        <filter val="09/03/2023"/>
        <filter val="10/02/2023"/>
        <filter val="10/03/2023"/>
        <filter val="10/05/2023"/>
        <filter val="16/02/2023"/>
        <filter val="16/03/2023"/>
        <filter val="18/05/2023"/>
        <filter val="21/03/2023"/>
        <filter val="24/02/2023"/>
        <filter val="27/04/2023"/>
        <filter val="29/06/2023"/>
        <filter val="31/01/2023"/>
      </filters>
    </filterColumn>
  </autoFilter>
  <conditionalFormatting sqref="B4:L92">
    <cfRule type="expression" dxfId="3" priority="1">
      <formula>$Q4="A"</formula>
    </cfRule>
    <cfRule type="expression" dxfId="2" priority="2">
      <formula>$Q4="P"</formula>
    </cfRule>
  </conditionalFormatting>
  <conditionalFormatting sqref="J2:L3">
    <cfRule type="expression" dxfId="1" priority="3">
      <formula>$J2="A"</formula>
    </cfRule>
    <cfRule type="expression" dxfId="0" priority="4">
      <formula>$J2="P"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9"/>
  <sheetViews>
    <sheetView topLeftCell="A10" zoomScaleNormal="100" workbookViewId="0">
      <selection activeCell="M8" sqref="M8"/>
    </sheetView>
  </sheetViews>
  <sheetFormatPr defaultColWidth="9.140625" defaultRowHeight="15" x14ac:dyDescent="0.25"/>
  <cols>
    <col min="1" max="1" width="13.5703125" style="139" customWidth="1"/>
    <col min="2" max="2" width="13.140625" style="132" customWidth="1"/>
    <col min="3" max="3" width="28.5703125" style="132" customWidth="1"/>
    <col min="4" max="4" width="39.140625" style="132" customWidth="1"/>
    <col min="5" max="5" width="15.7109375" style="141" customWidth="1"/>
    <col min="6" max="8" width="14.28515625" style="141" customWidth="1"/>
    <col min="9" max="16384" width="9.140625" style="132"/>
  </cols>
  <sheetData>
    <row r="1" spans="1:18" ht="43.5" customHeight="1" x14ac:dyDescent="0.3">
      <c r="A1" s="220" t="s">
        <v>840</v>
      </c>
      <c r="B1" s="220"/>
      <c r="C1" s="220"/>
      <c r="D1" s="220"/>
      <c r="E1" s="220"/>
      <c r="F1" s="220"/>
      <c r="G1" s="220"/>
      <c r="H1" s="220"/>
      <c r="O1" s="140"/>
      <c r="P1" s="140"/>
      <c r="Q1" s="140"/>
      <c r="R1" s="140"/>
    </row>
    <row r="2" spans="1:18" ht="25.5" customHeight="1" x14ac:dyDescent="0.25">
      <c r="A2" s="133" t="s">
        <v>144</v>
      </c>
      <c r="B2" s="134" t="s">
        <v>2</v>
      </c>
      <c r="C2" s="134" t="s">
        <v>815</v>
      </c>
      <c r="D2" s="134" t="s">
        <v>134</v>
      </c>
      <c r="E2" s="135" t="s">
        <v>816</v>
      </c>
      <c r="F2" s="135" t="s">
        <v>742</v>
      </c>
      <c r="G2" s="135" t="s">
        <v>743</v>
      </c>
      <c r="H2" s="135" t="s">
        <v>817</v>
      </c>
      <c r="O2" s="141"/>
      <c r="P2" s="141"/>
      <c r="Q2" s="141"/>
      <c r="R2" s="141"/>
    </row>
    <row r="3" spans="1:18" ht="25.5" customHeight="1" x14ac:dyDescent="0.25">
      <c r="A3" s="136">
        <v>45289</v>
      </c>
      <c r="B3" s="137" t="s">
        <v>818</v>
      </c>
      <c r="C3" s="137" t="s">
        <v>11</v>
      </c>
      <c r="D3" s="137" t="s">
        <v>819</v>
      </c>
      <c r="E3" s="138">
        <v>13416348</v>
      </c>
      <c r="F3" s="138">
        <v>12422544</v>
      </c>
      <c r="G3" s="138">
        <v>0</v>
      </c>
      <c r="H3" s="138">
        <v>993804</v>
      </c>
      <c r="I3" s="203" t="s">
        <v>943</v>
      </c>
    </row>
    <row r="4" spans="1:18" ht="25.5" customHeight="1" x14ac:dyDescent="0.25">
      <c r="A4" s="136">
        <v>45286</v>
      </c>
      <c r="B4" s="137" t="s">
        <v>820</v>
      </c>
      <c r="C4" s="137" t="s">
        <v>11</v>
      </c>
      <c r="D4" s="137" t="s">
        <v>821</v>
      </c>
      <c r="E4" s="138">
        <v>9019086</v>
      </c>
      <c r="F4" s="138">
        <v>8351006</v>
      </c>
      <c r="G4" s="138">
        <v>0</v>
      </c>
      <c r="H4" s="138">
        <v>668080</v>
      </c>
      <c r="I4" s="203" t="s">
        <v>943</v>
      </c>
    </row>
    <row r="5" spans="1:18" ht="25.5" customHeight="1" x14ac:dyDescent="0.25">
      <c r="A5" s="136">
        <v>45282</v>
      </c>
      <c r="B5" s="137" t="s">
        <v>822</v>
      </c>
      <c r="C5" s="137" t="s">
        <v>11</v>
      </c>
      <c r="D5" s="137" t="s">
        <v>823</v>
      </c>
      <c r="E5" s="138">
        <v>9822198</v>
      </c>
      <c r="F5" s="138">
        <v>9094628</v>
      </c>
      <c r="G5" s="138">
        <v>0</v>
      </c>
      <c r="H5" s="138">
        <v>727570</v>
      </c>
      <c r="I5" s="203" t="s">
        <v>943</v>
      </c>
    </row>
    <row r="6" spans="1:18" ht="25.5" customHeight="1" x14ac:dyDescent="0.25">
      <c r="A6" s="136">
        <v>45279</v>
      </c>
      <c r="B6" s="137" t="s">
        <v>824</v>
      </c>
      <c r="C6" s="137" t="s">
        <v>11</v>
      </c>
      <c r="D6" s="137" t="s">
        <v>825</v>
      </c>
      <c r="E6" s="138">
        <v>9975260</v>
      </c>
      <c r="F6" s="138">
        <v>9236352</v>
      </c>
      <c r="G6" s="138">
        <v>0</v>
      </c>
      <c r="H6" s="138">
        <v>738908</v>
      </c>
      <c r="I6" s="203" t="s">
        <v>943</v>
      </c>
    </row>
    <row r="7" spans="1:18" ht="25.5" customHeight="1" x14ac:dyDescent="0.25">
      <c r="A7" s="136">
        <v>45275</v>
      </c>
      <c r="B7" s="137" t="s">
        <v>826</v>
      </c>
      <c r="C7" s="137" t="s">
        <v>11</v>
      </c>
      <c r="D7" s="137" t="s">
        <v>827</v>
      </c>
      <c r="E7" s="138">
        <v>8279528</v>
      </c>
      <c r="F7" s="138">
        <v>7666230</v>
      </c>
      <c r="G7" s="138">
        <v>0</v>
      </c>
      <c r="H7" s="138">
        <v>613298</v>
      </c>
      <c r="I7" s="203" t="s">
        <v>943</v>
      </c>
    </row>
    <row r="8" spans="1:18" ht="25.5" customHeight="1" x14ac:dyDescent="0.25">
      <c r="A8" s="136">
        <v>45272</v>
      </c>
      <c r="B8" s="137" t="s">
        <v>828</v>
      </c>
      <c r="C8" s="137" t="s">
        <v>11</v>
      </c>
      <c r="D8" s="137" t="s">
        <v>829</v>
      </c>
      <c r="E8" s="138">
        <v>10171241</v>
      </c>
      <c r="F8" s="138">
        <v>9417816</v>
      </c>
      <c r="G8" s="138">
        <v>0</v>
      </c>
      <c r="H8" s="138">
        <v>753425</v>
      </c>
      <c r="I8" s="203" t="s">
        <v>943</v>
      </c>
    </row>
    <row r="9" spans="1:18" ht="25.5" customHeight="1" x14ac:dyDescent="0.25">
      <c r="A9" s="136">
        <v>45268</v>
      </c>
      <c r="B9" s="137" t="s">
        <v>830</v>
      </c>
      <c r="C9" s="137" t="s">
        <v>11</v>
      </c>
      <c r="D9" s="137" t="s">
        <v>831</v>
      </c>
      <c r="E9" s="138">
        <v>11691080</v>
      </c>
      <c r="F9" s="138">
        <v>10825074</v>
      </c>
      <c r="G9" s="138">
        <v>0</v>
      </c>
      <c r="H9" s="138">
        <v>866006</v>
      </c>
      <c r="I9" s="203" t="s">
        <v>942</v>
      </c>
    </row>
    <row r="10" spans="1:18" ht="25.5" customHeight="1" x14ac:dyDescent="0.25">
      <c r="A10" s="136">
        <v>45265</v>
      </c>
      <c r="B10" s="137" t="s">
        <v>832</v>
      </c>
      <c r="C10" s="137" t="s">
        <v>11</v>
      </c>
      <c r="D10" s="137" t="s">
        <v>833</v>
      </c>
      <c r="E10" s="138">
        <v>7859389</v>
      </c>
      <c r="F10" s="138">
        <v>7277212</v>
      </c>
      <c r="G10" s="138">
        <v>0</v>
      </c>
      <c r="H10" s="138">
        <v>582177</v>
      </c>
      <c r="I10" s="203" t="s">
        <v>942</v>
      </c>
    </row>
    <row r="11" spans="1:18" ht="25.5" customHeight="1" x14ac:dyDescent="0.25">
      <c r="A11" s="136">
        <v>45261</v>
      </c>
      <c r="B11" s="137" t="s">
        <v>834</v>
      </c>
      <c r="C11" s="137" t="s">
        <v>11</v>
      </c>
      <c r="D11" s="137" t="s">
        <v>835</v>
      </c>
      <c r="E11" s="138">
        <v>7048734</v>
      </c>
      <c r="F11" s="138">
        <v>6526606</v>
      </c>
      <c r="G11" s="138">
        <v>0</v>
      </c>
      <c r="H11" s="138">
        <v>522128</v>
      </c>
      <c r="I11" s="203" t="s">
        <v>942</v>
      </c>
    </row>
    <row r="12" spans="1:18" ht="25.5" customHeight="1" x14ac:dyDescent="0.25">
      <c r="E12" s="143">
        <f>SUM(E3:E11)</f>
        <v>87282864</v>
      </c>
      <c r="F12" s="143">
        <f t="shared" ref="F12:H12" si="0">SUM(F3:F11)</f>
        <v>80817468</v>
      </c>
      <c r="G12" s="143">
        <f t="shared" si="0"/>
        <v>0</v>
      </c>
      <c r="H12" s="143">
        <f t="shared" si="0"/>
        <v>6465396</v>
      </c>
      <c r="I12" s="138"/>
    </row>
    <row r="13" spans="1:18" ht="25.5" customHeight="1" x14ac:dyDescent="0.25">
      <c r="I13" s="138"/>
    </row>
    <row r="14" spans="1:18" x14ac:dyDescent="0.25">
      <c r="E14" s="142"/>
      <c r="F14" s="142"/>
      <c r="G14" s="142"/>
      <c r="H14" s="142"/>
      <c r="I14" s="138"/>
    </row>
    <row r="15" spans="1:18" x14ac:dyDescent="0.25">
      <c r="A15" s="164" t="s">
        <v>873</v>
      </c>
    </row>
    <row r="16" spans="1:18" ht="29.25" customHeight="1" x14ac:dyDescent="0.25">
      <c r="A16" s="133" t="s">
        <v>144</v>
      </c>
      <c r="B16" s="134" t="s">
        <v>2</v>
      </c>
      <c r="C16" s="134" t="s">
        <v>815</v>
      </c>
      <c r="D16" s="134" t="s">
        <v>134</v>
      </c>
      <c r="E16" s="135" t="s">
        <v>816</v>
      </c>
      <c r="F16" s="135" t="s">
        <v>742</v>
      </c>
      <c r="G16" s="135" t="s">
        <v>743</v>
      </c>
      <c r="H16" s="135" t="s">
        <v>817</v>
      </c>
    </row>
    <row r="17" spans="1:8" x14ac:dyDescent="0.25">
      <c r="A17" s="136">
        <v>45286</v>
      </c>
      <c r="B17" s="137" t="s">
        <v>836</v>
      </c>
      <c r="C17" s="137" t="s">
        <v>11</v>
      </c>
      <c r="D17" s="137" t="s">
        <v>837</v>
      </c>
      <c r="E17" s="138">
        <v>745972</v>
      </c>
      <c r="F17" s="138">
        <v>690715</v>
      </c>
      <c r="G17" s="138">
        <v>0</v>
      </c>
      <c r="H17" s="138">
        <v>55257</v>
      </c>
    </row>
    <row r="18" spans="1:8" x14ac:dyDescent="0.25">
      <c r="A18" s="136">
        <v>45286</v>
      </c>
      <c r="B18" s="137" t="s">
        <v>838</v>
      </c>
      <c r="C18" s="137" t="s">
        <v>11</v>
      </c>
      <c r="D18" s="137" t="s">
        <v>839</v>
      </c>
      <c r="E18" s="138">
        <v>697839</v>
      </c>
      <c r="F18" s="138">
        <v>646147</v>
      </c>
      <c r="G18" s="138">
        <v>0</v>
      </c>
      <c r="H18" s="138">
        <v>51692</v>
      </c>
    </row>
    <row r="19" spans="1:8" x14ac:dyDescent="0.25">
      <c r="E19" s="143">
        <f>SUM(E17:E18)</f>
        <v>1443811</v>
      </c>
      <c r="F19" s="143">
        <f t="shared" ref="F19:H19" si="1">SUM(F17:F18)</f>
        <v>1336862</v>
      </c>
      <c r="G19" s="143">
        <f t="shared" si="1"/>
        <v>0</v>
      </c>
      <c r="H19" s="143">
        <f t="shared" si="1"/>
        <v>106949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Công nợ</vt:lpstr>
      <vt:lpstr>ds2023</vt:lpstr>
      <vt:lpstr>HĐ CHƯA TT</vt:lpstr>
      <vt:lpstr>CTTT12</vt:lpstr>
      <vt:lpstr>CTTT T11</vt:lpstr>
      <vt:lpstr>CTTT T10</vt:lpstr>
      <vt:lpstr>CTTT T8</vt:lpstr>
      <vt:lpstr>CTTT T7</vt:lpstr>
      <vt:lpstr>T12</vt:lpstr>
      <vt:lpstr>T11</vt:lpstr>
      <vt:lpstr>T10</vt:lpstr>
      <vt:lpstr>BK phải trả hết T9</vt:lpstr>
      <vt:lpstr>T8</vt:lpstr>
      <vt:lpstr>T7</vt:lpstr>
      <vt:lpstr>T1 -T6</vt:lpstr>
      <vt:lpstr>T9</vt:lpstr>
      <vt:lpstr>CTTT12!Print_Titles</vt:lpstr>
      <vt:lpstr>'T1 -T6'!Print_Titles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2023-07-18T04:40:30Z</cp:lastPrinted>
  <dcterms:created xsi:type="dcterms:W3CDTF">2023-07-18T04:14:10Z</dcterms:created>
  <dcterms:modified xsi:type="dcterms:W3CDTF">2024-03-21T08:04:33Z</dcterms:modified>
</cp:coreProperties>
</file>